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Northeastern\Enterprise Analytics 3.0\"/>
    </mc:Choice>
  </mc:AlternateContent>
  <xr:revisionPtr revIDLastSave="0" documentId="13_ncr:1_{06BF56A9-9FCC-4FD5-AC67-9C13836FF190}" xr6:coauthVersionLast="47" xr6:coauthVersionMax="47" xr10:uidLastSave="{00000000-0000-0000-0000-000000000000}"/>
  <workbookProtection workbookAlgorithmName="SHA-512" workbookHashValue="BYCDdW0jvx5WYdb5I/JNROYUHHbyeYEI90T7u93f4f3tNX+I11B8iPuHzB6njgfmtn1y1Z8Gs8uui2jmV8pu7g==" workbookSaltValue="52Yen4XZqoN25ZKLyUnFjg==" workbookSpinCount="100000" lockStructure="1"/>
  <bookViews>
    <workbookView xWindow="-108" yWindow="-108" windowWidth="23256" windowHeight="13176" activeTab="1" xr2:uid="{00000000-000D-0000-FFFF-FFFF00000000}"/>
  </bookViews>
  <sheets>
    <sheet name="6050_MOD6_Data" sheetId="1" r:id="rId1"/>
    <sheet name="Part 1" sheetId="2" r:id="rId2"/>
    <sheet name="Part 2" sheetId="3" r:id="rId3"/>
  </sheets>
  <definedNames>
    <definedName name="solver_adj" localSheetId="1" hidden="1">'Part 1'!$AT$7:$BM$7</definedName>
    <definedName name="solver_adj" localSheetId="2" hidden="1">'Part 2'!$AH$2:$AH$4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'Part 1'!$AS$8</definedName>
    <definedName name="solver_lhs1" localSheetId="2" hidden="1">'Part 2'!$AH$2</definedName>
    <definedName name="solver_lhs2" localSheetId="1" hidden="1">'Part 1'!$BO$2</definedName>
    <definedName name="solver_lhs2" localSheetId="2" hidden="1">'Part 2'!$AH$4</definedName>
    <definedName name="solver_lhs3" localSheetId="1" hidden="1">'Part 1'!$BO$2</definedName>
    <definedName name="solver_lhs4" localSheetId="1" hidden="1">'Part 1'!$BO$2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'Part 1'!$BO$6</definedName>
    <definedName name="solver_opt" localSheetId="2" hidden="1">'Part 2'!$AM$21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2</definedName>
    <definedName name="solver_rel1" localSheetId="2" hidden="1">1</definedName>
    <definedName name="solver_rel2" localSheetId="1" hidden="1">3</definedName>
    <definedName name="solver_rel2" localSheetId="2" hidden="1">1</definedName>
    <definedName name="solver_rel3" localSheetId="1" hidden="1">3</definedName>
    <definedName name="solver_rel4" localSheetId="1" hidden="1">3</definedName>
    <definedName name="solver_rhs1" localSheetId="1" hidden="1">1</definedName>
    <definedName name="solver_rhs1" localSheetId="2" hidden="1">'Part 2'!$AG$7</definedName>
    <definedName name="solver_rhs2" localSheetId="1" hidden="1">'Part 1'!$BQ$2</definedName>
    <definedName name="solver_rhs2" localSheetId="2" hidden="1">'Part 2'!$AG$8</definedName>
    <definedName name="solver_rhs3" localSheetId="1" hidden="1">'Part 1'!$BQ$2</definedName>
    <definedName name="solver_rhs4" localSheetId="1" hidden="1">'Part 1'!$BQ$2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5" i="2" l="1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AT5" i="2"/>
  <c r="AL5" i="3"/>
  <c r="AL13" i="3"/>
  <c r="AJ4" i="3"/>
  <c r="AL4" i="3" s="1"/>
  <c r="AJ5" i="3"/>
  <c r="AJ7" i="3"/>
  <c r="AL7" i="3" s="1"/>
  <c r="AJ8" i="3"/>
  <c r="AL8" i="3" s="1"/>
  <c r="AJ9" i="3"/>
  <c r="AL9" i="3" s="1"/>
  <c r="AJ11" i="3"/>
  <c r="AL11" i="3" s="1"/>
  <c r="AJ12" i="3"/>
  <c r="AL12" i="3" s="1"/>
  <c r="AJ13" i="3"/>
  <c r="AJ15" i="3"/>
  <c r="AL15" i="3" s="1"/>
  <c r="AJ16" i="3"/>
  <c r="AL16" i="3" s="1"/>
  <c r="AJ17" i="3"/>
  <c r="AL17" i="3" s="1"/>
  <c r="AJ19" i="3"/>
  <c r="AL19" i="3" s="1"/>
  <c r="AK3" i="3"/>
  <c r="AA4" i="3"/>
  <c r="AA8" i="3"/>
  <c r="AA12" i="3"/>
  <c r="AA16" i="3"/>
  <c r="AB3" i="3"/>
  <c r="P26" i="3"/>
  <c r="R26" i="3" s="1"/>
  <c r="Q26" i="3"/>
  <c r="AB4" i="3" s="1"/>
  <c r="P27" i="3"/>
  <c r="R27" i="3" s="1"/>
  <c r="Q27" i="3"/>
  <c r="AK5" i="3" s="1"/>
  <c r="P28" i="3"/>
  <c r="R28" i="3" s="1"/>
  <c r="Q28" i="3"/>
  <c r="AB6" i="3" s="1"/>
  <c r="P29" i="3"/>
  <c r="R29" i="3" s="1"/>
  <c r="Q29" i="3"/>
  <c r="AB7" i="3" s="1"/>
  <c r="P30" i="3"/>
  <c r="R30" i="3" s="1"/>
  <c r="Q30" i="3"/>
  <c r="AB8" i="3" s="1"/>
  <c r="P31" i="3"/>
  <c r="R31" i="3" s="1"/>
  <c r="Q31" i="3"/>
  <c r="AK9" i="3" s="1"/>
  <c r="P32" i="3"/>
  <c r="R32" i="3" s="1"/>
  <c r="Q32" i="3"/>
  <c r="AB10" i="3" s="1"/>
  <c r="P33" i="3"/>
  <c r="R33" i="3" s="1"/>
  <c r="Q33" i="3"/>
  <c r="AB11" i="3" s="1"/>
  <c r="P34" i="3"/>
  <c r="R34" i="3" s="1"/>
  <c r="Q34" i="3"/>
  <c r="AB12" i="3" s="1"/>
  <c r="P35" i="3"/>
  <c r="R35" i="3" s="1"/>
  <c r="Q35" i="3"/>
  <c r="AB13" i="3" s="1"/>
  <c r="P36" i="3"/>
  <c r="R36" i="3" s="1"/>
  <c r="Q36" i="3"/>
  <c r="AB14" i="3" s="1"/>
  <c r="P37" i="3"/>
  <c r="R37" i="3" s="1"/>
  <c r="Q37" i="3"/>
  <c r="AB15" i="3" s="1"/>
  <c r="P38" i="3"/>
  <c r="R38" i="3" s="1"/>
  <c r="Q38" i="3"/>
  <c r="AB16" i="3" s="1"/>
  <c r="P39" i="3"/>
  <c r="R39" i="3" s="1"/>
  <c r="Q39" i="3"/>
  <c r="AB17" i="3" s="1"/>
  <c r="P40" i="3"/>
  <c r="R40" i="3" s="1"/>
  <c r="Q40" i="3"/>
  <c r="AB18" i="3" s="1"/>
  <c r="P41" i="3"/>
  <c r="R41" i="3" s="1"/>
  <c r="Q41" i="3"/>
  <c r="AB19" i="3" s="1"/>
  <c r="Q25" i="3"/>
  <c r="P25" i="3"/>
  <c r="R25" i="3" s="1"/>
  <c r="T4" i="3"/>
  <c r="T3" i="3"/>
  <c r="T2" i="3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H2" i="3"/>
  <c r="H3" i="3"/>
  <c r="H4" i="3"/>
  <c r="BQ2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CS3" i="2"/>
  <c r="DJ2" i="2"/>
  <c r="DK2" i="2"/>
  <c r="DL2" i="2"/>
  <c r="CT2" i="2"/>
  <c r="CU2" i="2"/>
  <c r="CV2" i="2"/>
  <c r="CW2" i="2"/>
  <c r="CX2" i="2"/>
  <c r="CY2" i="2"/>
  <c r="CZ2" i="2"/>
  <c r="DA2" i="2"/>
  <c r="DB2" i="2"/>
  <c r="DC2" i="2"/>
  <c r="DD2" i="2"/>
  <c r="DE2" i="2"/>
  <c r="DF2" i="2"/>
  <c r="DG2" i="2"/>
  <c r="DH2" i="2"/>
  <c r="DI2" i="2"/>
  <c r="CS2" i="2"/>
  <c r="BV29" i="2"/>
  <c r="BV28" i="2"/>
  <c r="BV27" i="2"/>
  <c r="BV21" i="2"/>
  <c r="BV20" i="2"/>
  <c r="BV19" i="2"/>
  <c r="BX13" i="2"/>
  <c r="BV15" i="2" s="1"/>
  <c r="BY13" i="2"/>
  <c r="BV16" i="2" s="1"/>
  <c r="BZ13" i="2"/>
  <c r="BV17" i="2" s="1"/>
  <c r="CA13" i="2"/>
  <c r="BV18" i="2" s="1"/>
  <c r="CB13" i="2"/>
  <c r="CC13" i="2"/>
  <c r="CD13" i="2"/>
  <c r="CE13" i="2"/>
  <c r="BV22" i="2" s="1"/>
  <c r="CF13" i="2"/>
  <c r="BV23" i="2" s="1"/>
  <c r="CG13" i="2"/>
  <c r="BV24" i="2" s="1"/>
  <c r="CH13" i="2"/>
  <c r="BV25" i="2" s="1"/>
  <c r="CI13" i="2"/>
  <c r="BV26" i="2" s="1"/>
  <c r="CJ13" i="2"/>
  <c r="CK13" i="2"/>
  <c r="CL13" i="2"/>
  <c r="CM13" i="2"/>
  <c r="BV30" i="2" s="1"/>
  <c r="CN13" i="2"/>
  <c r="BV31" i="2" s="1"/>
  <c r="CO13" i="2"/>
  <c r="BV32" i="2" s="1"/>
  <c r="CP13" i="2"/>
  <c r="BV33" i="2" s="1"/>
  <c r="BW13" i="2"/>
  <c r="BV14" i="2" s="1"/>
  <c r="S39" i="3" l="1"/>
  <c r="T39" i="3" s="1"/>
  <c r="S35" i="3"/>
  <c r="T35" i="3" s="1"/>
  <c r="S31" i="3"/>
  <c r="T31" i="3" s="1"/>
  <c r="S27" i="3"/>
  <c r="T27" i="3" s="1"/>
  <c r="AB9" i="3"/>
  <c r="AK18" i="3"/>
  <c r="AK14" i="3"/>
  <c r="AK10" i="3"/>
  <c r="AK6" i="3"/>
  <c r="AM5" i="3"/>
  <c r="AN5" i="3" s="1"/>
  <c r="AJ18" i="3"/>
  <c r="AL18" i="3" s="1"/>
  <c r="AM18" i="3" s="1"/>
  <c r="AN18" i="3" s="1"/>
  <c r="AJ14" i="3"/>
  <c r="AL14" i="3" s="1"/>
  <c r="AM14" i="3" s="1"/>
  <c r="AN14" i="3" s="1"/>
  <c r="AJ10" i="3"/>
  <c r="AL10" i="3" s="1"/>
  <c r="AJ6" i="3"/>
  <c r="AL6" i="3" s="1"/>
  <c r="S38" i="3"/>
  <c r="T38" i="3" s="1"/>
  <c r="S30" i="3"/>
  <c r="T30" i="3" s="1"/>
  <c r="AB5" i="3"/>
  <c r="AK17" i="3"/>
  <c r="AM17" i="3" s="1"/>
  <c r="AN17" i="3" s="1"/>
  <c r="AK13" i="3"/>
  <c r="AM13" i="3" s="1"/>
  <c r="AN13" i="3" s="1"/>
  <c r="AJ3" i="3"/>
  <c r="AK16" i="3"/>
  <c r="AM16" i="3" s="1"/>
  <c r="AN16" i="3" s="1"/>
  <c r="AK12" i="3"/>
  <c r="AK8" i="3"/>
  <c r="AM8" i="3" s="1"/>
  <c r="AN8" i="3" s="1"/>
  <c r="AK4" i="3"/>
  <c r="AG7" i="3" s="1"/>
  <c r="AK19" i="3"/>
  <c r="AK15" i="3"/>
  <c r="AM15" i="3" s="1"/>
  <c r="AN15" i="3" s="1"/>
  <c r="AK11" i="3"/>
  <c r="AK7" i="3"/>
  <c r="AM7" i="3" s="1"/>
  <c r="AN7" i="3" s="1"/>
  <c r="AM10" i="3"/>
  <c r="AN10" i="3" s="1"/>
  <c r="AM6" i="3"/>
  <c r="AN6" i="3" s="1"/>
  <c r="AM12" i="3"/>
  <c r="AN12" i="3" s="1"/>
  <c r="AM19" i="3"/>
  <c r="AN19" i="3" s="1"/>
  <c r="AM11" i="3"/>
  <c r="AN11" i="3" s="1"/>
  <c r="AM9" i="3"/>
  <c r="AN9" i="3" s="1"/>
  <c r="S41" i="3"/>
  <c r="T41" i="3" s="1"/>
  <c r="S37" i="3"/>
  <c r="T37" i="3" s="1"/>
  <c r="S33" i="3"/>
  <c r="T33" i="3" s="1"/>
  <c r="AA3" i="3"/>
  <c r="AC12" i="3"/>
  <c r="AD12" i="3" s="1"/>
  <c r="AE12" i="3" s="1"/>
  <c r="AC4" i="3"/>
  <c r="AD4" i="3" s="1"/>
  <c r="AE4" i="3" s="1"/>
  <c r="AA19" i="3"/>
  <c r="AA15" i="3"/>
  <c r="AA11" i="3"/>
  <c r="AA7" i="3"/>
  <c r="S25" i="3"/>
  <c r="T25" i="3" s="1"/>
  <c r="AA18" i="3"/>
  <c r="AA14" i="3"/>
  <c r="AA10" i="3"/>
  <c r="AA6" i="3"/>
  <c r="AC16" i="3"/>
  <c r="AD16" i="3" s="1"/>
  <c r="AE16" i="3" s="1"/>
  <c r="AC8" i="3"/>
  <c r="AD8" i="3" s="1"/>
  <c r="AE8" i="3" s="1"/>
  <c r="AA17" i="3"/>
  <c r="AA13" i="3"/>
  <c r="AA9" i="3"/>
  <c r="AA5" i="3"/>
  <c r="S34" i="3"/>
  <c r="T34" i="3" s="1"/>
  <c r="S26" i="3"/>
  <c r="T26" i="3" s="1"/>
  <c r="S29" i="3"/>
  <c r="T29" i="3" s="1"/>
  <c r="S40" i="3"/>
  <c r="T40" i="3" s="1"/>
  <c r="S32" i="3"/>
  <c r="T32" i="3" s="1"/>
  <c r="S36" i="3"/>
  <c r="T36" i="3" s="1"/>
  <c r="S28" i="3"/>
  <c r="T28" i="3" s="1"/>
  <c r="BO31" i="2"/>
  <c r="BO30" i="2"/>
  <c r="BO29" i="2"/>
  <c r="BO28" i="2"/>
  <c r="BO27" i="2"/>
  <c r="BO26" i="2"/>
  <c r="BO25" i="2"/>
  <c r="BO24" i="2"/>
  <c r="BO23" i="2"/>
  <c r="BO22" i="2"/>
  <c r="BO21" i="2"/>
  <c r="BO20" i="2"/>
  <c r="BO19" i="2"/>
  <c r="BO18" i="2"/>
  <c r="BO17" i="2"/>
  <c r="BO16" i="2"/>
  <c r="BO15" i="2"/>
  <c r="BO14" i="2"/>
  <c r="BO13" i="2"/>
  <c r="BO12" i="2"/>
  <c r="AS8" i="2"/>
  <c r="AK3" i="2"/>
  <c r="AL3" i="2"/>
  <c r="AM3" i="2"/>
  <c r="AN3" i="2"/>
  <c r="AZ28" i="2" s="1"/>
  <c r="AO3" i="2"/>
  <c r="BM29" i="2" s="1"/>
  <c r="AP3" i="2"/>
  <c r="AQ3" i="2"/>
  <c r="BB31" i="2" s="1"/>
  <c r="AK4" i="2"/>
  <c r="AL4" i="2"/>
  <c r="AM4" i="2"/>
  <c r="AN4" i="2"/>
  <c r="AO4" i="2"/>
  <c r="AP4" i="2"/>
  <c r="AQ4" i="2"/>
  <c r="AK5" i="2"/>
  <c r="AL5" i="2"/>
  <c r="AM5" i="2"/>
  <c r="AN5" i="2"/>
  <c r="AO5" i="2"/>
  <c r="AP5" i="2"/>
  <c r="AQ5" i="2"/>
  <c r="AK6" i="2"/>
  <c r="AL6" i="2"/>
  <c r="AM6" i="2"/>
  <c r="AN6" i="2"/>
  <c r="AO6" i="2"/>
  <c r="AP6" i="2"/>
  <c r="AQ6" i="2"/>
  <c r="AK7" i="2"/>
  <c r="AL7" i="2"/>
  <c r="AM7" i="2"/>
  <c r="AN7" i="2"/>
  <c r="AO7" i="2"/>
  <c r="AP7" i="2"/>
  <c r="AQ7" i="2"/>
  <c r="AK8" i="2"/>
  <c r="AL8" i="2"/>
  <c r="AM8" i="2"/>
  <c r="AN8" i="2"/>
  <c r="AO8" i="2"/>
  <c r="AP8" i="2"/>
  <c r="AQ8" i="2"/>
  <c r="AK9" i="2"/>
  <c r="AL9" i="2"/>
  <c r="AM9" i="2"/>
  <c r="AN9" i="2"/>
  <c r="AO9" i="2"/>
  <c r="AP9" i="2"/>
  <c r="AQ9" i="2"/>
  <c r="AK10" i="2"/>
  <c r="AL10" i="2"/>
  <c r="AM10" i="2"/>
  <c r="AN10" i="2"/>
  <c r="AO10" i="2"/>
  <c r="AP10" i="2"/>
  <c r="AQ10" i="2"/>
  <c r="AK11" i="2"/>
  <c r="AL11" i="2"/>
  <c r="AM11" i="2"/>
  <c r="AN11" i="2"/>
  <c r="AO11" i="2"/>
  <c r="AP11" i="2"/>
  <c r="AQ11" i="2"/>
  <c r="AK12" i="2"/>
  <c r="AL12" i="2"/>
  <c r="AM12" i="2"/>
  <c r="AN12" i="2"/>
  <c r="AO12" i="2"/>
  <c r="AP12" i="2"/>
  <c r="AQ12" i="2"/>
  <c r="AK13" i="2"/>
  <c r="AL13" i="2"/>
  <c r="AM13" i="2"/>
  <c r="AN13" i="2"/>
  <c r="AO13" i="2"/>
  <c r="AP13" i="2"/>
  <c r="AQ13" i="2"/>
  <c r="AK14" i="2"/>
  <c r="AL14" i="2"/>
  <c r="AM14" i="2"/>
  <c r="AN14" i="2"/>
  <c r="AO14" i="2"/>
  <c r="AP14" i="2"/>
  <c r="AQ14" i="2"/>
  <c r="AK15" i="2"/>
  <c r="AL15" i="2"/>
  <c r="AM15" i="2"/>
  <c r="AN15" i="2"/>
  <c r="AO15" i="2"/>
  <c r="AP15" i="2"/>
  <c r="AQ15" i="2"/>
  <c r="AK16" i="2"/>
  <c r="AL16" i="2"/>
  <c r="AM16" i="2"/>
  <c r="AN16" i="2"/>
  <c r="AO16" i="2"/>
  <c r="AP16" i="2"/>
  <c r="AQ16" i="2"/>
  <c r="AK17" i="2"/>
  <c r="AL17" i="2"/>
  <c r="AM17" i="2"/>
  <c r="AN17" i="2"/>
  <c r="AO17" i="2"/>
  <c r="AP17" i="2"/>
  <c r="AQ17" i="2"/>
  <c r="AK18" i="2"/>
  <c r="AL18" i="2"/>
  <c r="AM18" i="2"/>
  <c r="AN18" i="2"/>
  <c r="AO18" i="2"/>
  <c r="AP18" i="2"/>
  <c r="AQ18" i="2"/>
  <c r="AK19" i="2"/>
  <c r="AL19" i="2"/>
  <c r="AM19" i="2"/>
  <c r="AN19" i="2"/>
  <c r="AO19" i="2"/>
  <c r="AP19" i="2"/>
  <c r="AQ19" i="2"/>
  <c r="AK20" i="2"/>
  <c r="AL20" i="2"/>
  <c r="AM20" i="2"/>
  <c r="AN20" i="2"/>
  <c r="AO20" i="2"/>
  <c r="AP20" i="2"/>
  <c r="AQ20" i="2"/>
  <c r="AK21" i="2"/>
  <c r="AL21" i="2"/>
  <c r="AM21" i="2"/>
  <c r="AN21" i="2"/>
  <c r="AO21" i="2"/>
  <c r="AP21" i="2"/>
  <c r="AQ21" i="2"/>
  <c r="AK22" i="2"/>
  <c r="AL22" i="2"/>
  <c r="AM22" i="2"/>
  <c r="AN22" i="2"/>
  <c r="AO22" i="2"/>
  <c r="AP22" i="2"/>
  <c r="AQ22" i="2"/>
  <c r="AK23" i="2"/>
  <c r="AL23" i="2"/>
  <c r="AM23" i="2"/>
  <c r="AN23" i="2"/>
  <c r="AO23" i="2"/>
  <c r="AP23" i="2"/>
  <c r="AQ23" i="2"/>
  <c r="AK24" i="2"/>
  <c r="AL24" i="2"/>
  <c r="AM24" i="2"/>
  <c r="AN24" i="2"/>
  <c r="AO24" i="2"/>
  <c r="AP24" i="2"/>
  <c r="AQ24" i="2"/>
  <c r="AK25" i="2"/>
  <c r="AL25" i="2"/>
  <c r="AM25" i="2"/>
  <c r="AN25" i="2"/>
  <c r="AO25" i="2"/>
  <c r="AP25" i="2"/>
  <c r="AQ25" i="2"/>
  <c r="AK26" i="2"/>
  <c r="AL26" i="2"/>
  <c r="AM26" i="2"/>
  <c r="AN26" i="2"/>
  <c r="AO26" i="2"/>
  <c r="AP26" i="2"/>
  <c r="AQ26" i="2"/>
  <c r="AK27" i="2"/>
  <c r="AL27" i="2"/>
  <c r="AM27" i="2"/>
  <c r="AN27" i="2"/>
  <c r="AO27" i="2"/>
  <c r="AP27" i="2"/>
  <c r="AQ27" i="2"/>
  <c r="AK28" i="2"/>
  <c r="AL28" i="2"/>
  <c r="AM28" i="2"/>
  <c r="AN28" i="2"/>
  <c r="AO28" i="2"/>
  <c r="AP28" i="2"/>
  <c r="AQ28" i="2"/>
  <c r="AK29" i="2"/>
  <c r="AL29" i="2"/>
  <c r="AM29" i="2"/>
  <c r="AN29" i="2"/>
  <c r="AO29" i="2"/>
  <c r="AP29" i="2"/>
  <c r="AQ29" i="2"/>
  <c r="AK30" i="2"/>
  <c r="AL30" i="2"/>
  <c r="AM30" i="2"/>
  <c r="AN30" i="2"/>
  <c r="AO30" i="2"/>
  <c r="AP30" i="2"/>
  <c r="AQ30" i="2"/>
  <c r="AK31" i="2"/>
  <c r="AL31" i="2"/>
  <c r="AM31" i="2"/>
  <c r="AN31" i="2"/>
  <c r="AO31" i="2"/>
  <c r="AP31" i="2"/>
  <c r="AQ31" i="2"/>
  <c r="AK32" i="2"/>
  <c r="AL32" i="2"/>
  <c r="AM32" i="2"/>
  <c r="AN32" i="2"/>
  <c r="AO32" i="2"/>
  <c r="AP32" i="2"/>
  <c r="AQ32" i="2"/>
  <c r="AK33" i="2"/>
  <c r="AL33" i="2"/>
  <c r="AM33" i="2"/>
  <c r="AN33" i="2"/>
  <c r="AO33" i="2"/>
  <c r="AP33" i="2"/>
  <c r="AQ33" i="2"/>
  <c r="AK34" i="2"/>
  <c r="AL34" i="2"/>
  <c r="AM34" i="2"/>
  <c r="AN34" i="2"/>
  <c r="AO34" i="2"/>
  <c r="AP34" i="2"/>
  <c r="AQ34" i="2"/>
  <c r="AK35" i="2"/>
  <c r="AL35" i="2"/>
  <c r="AM35" i="2"/>
  <c r="AN35" i="2"/>
  <c r="AO35" i="2"/>
  <c r="AP35" i="2"/>
  <c r="AQ35" i="2"/>
  <c r="AK36" i="2"/>
  <c r="AL36" i="2"/>
  <c r="AM36" i="2"/>
  <c r="AN36" i="2"/>
  <c r="AO36" i="2"/>
  <c r="AP36" i="2"/>
  <c r="AQ36" i="2"/>
  <c r="AK37" i="2"/>
  <c r="AL37" i="2"/>
  <c r="AM37" i="2"/>
  <c r="AN37" i="2"/>
  <c r="AO37" i="2"/>
  <c r="AP37" i="2"/>
  <c r="AQ37" i="2"/>
  <c r="AK38" i="2"/>
  <c r="AL38" i="2"/>
  <c r="AM38" i="2"/>
  <c r="AN38" i="2"/>
  <c r="AO38" i="2"/>
  <c r="AP38" i="2"/>
  <c r="AQ38" i="2"/>
  <c r="AK39" i="2"/>
  <c r="AL39" i="2"/>
  <c r="AM39" i="2"/>
  <c r="AN39" i="2"/>
  <c r="AO39" i="2"/>
  <c r="AP39" i="2"/>
  <c r="AQ39" i="2"/>
  <c r="AK40" i="2"/>
  <c r="AL40" i="2"/>
  <c r="AM40" i="2"/>
  <c r="AN40" i="2"/>
  <c r="AO40" i="2"/>
  <c r="AP40" i="2"/>
  <c r="AQ40" i="2"/>
  <c r="AK41" i="2"/>
  <c r="AL41" i="2"/>
  <c r="AM41" i="2"/>
  <c r="AN41" i="2"/>
  <c r="AO41" i="2"/>
  <c r="AP41" i="2"/>
  <c r="AQ41" i="2"/>
  <c r="AK42" i="2"/>
  <c r="AL42" i="2"/>
  <c r="AM42" i="2"/>
  <c r="AN42" i="2"/>
  <c r="AO42" i="2"/>
  <c r="AP42" i="2"/>
  <c r="AQ42" i="2"/>
  <c r="AK43" i="2"/>
  <c r="AL43" i="2"/>
  <c r="AM43" i="2"/>
  <c r="AN43" i="2"/>
  <c r="AO43" i="2"/>
  <c r="AP43" i="2"/>
  <c r="AQ43" i="2"/>
  <c r="AK44" i="2"/>
  <c r="AL44" i="2"/>
  <c r="AM44" i="2"/>
  <c r="AN44" i="2"/>
  <c r="AO44" i="2"/>
  <c r="AP44" i="2"/>
  <c r="AQ44" i="2"/>
  <c r="AK45" i="2"/>
  <c r="AL45" i="2"/>
  <c r="AM45" i="2"/>
  <c r="AN45" i="2"/>
  <c r="AO45" i="2"/>
  <c r="AP45" i="2"/>
  <c r="AQ45" i="2"/>
  <c r="AK46" i="2"/>
  <c r="AL46" i="2"/>
  <c r="AM46" i="2"/>
  <c r="AN46" i="2"/>
  <c r="AO46" i="2"/>
  <c r="AP46" i="2"/>
  <c r="AQ46" i="2"/>
  <c r="AK47" i="2"/>
  <c r="AL47" i="2"/>
  <c r="AM47" i="2"/>
  <c r="AN47" i="2"/>
  <c r="AO47" i="2"/>
  <c r="AP47" i="2"/>
  <c r="AQ47" i="2"/>
  <c r="AK48" i="2"/>
  <c r="AL48" i="2"/>
  <c r="AM48" i="2"/>
  <c r="AN48" i="2"/>
  <c r="AO48" i="2"/>
  <c r="AP48" i="2"/>
  <c r="AQ48" i="2"/>
  <c r="AK49" i="2"/>
  <c r="AL49" i="2"/>
  <c r="AM49" i="2"/>
  <c r="AN49" i="2"/>
  <c r="AO49" i="2"/>
  <c r="AP49" i="2"/>
  <c r="AQ49" i="2"/>
  <c r="AK50" i="2"/>
  <c r="AL50" i="2"/>
  <c r="AM50" i="2"/>
  <c r="AN50" i="2"/>
  <c r="AO50" i="2"/>
  <c r="AP50" i="2"/>
  <c r="AQ50" i="2"/>
  <c r="AK51" i="2"/>
  <c r="AL51" i="2"/>
  <c r="AM51" i="2"/>
  <c r="AN51" i="2"/>
  <c r="AO51" i="2"/>
  <c r="AP51" i="2"/>
  <c r="AQ51" i="2"/>
  <c r="AK52" i="2"/>
  <c r="AL52" i="2"/>
  <c r="AM52" i="2"/>
  <c r="AN52" i="2"/>
  <c r="AO52" i="2"/>
  <c r="AP52" i="2"/>
  <c r="AQ52" i="2"/>
  <c r="AK53" i="2"/>
  <c r="AL53" i="2"/>
  <c r="AM53" i="2"/>
  <c r="AN53" i="2"/>
  <c r="AO53" i="2"/>
  <c r="AP53" i="2"/>
  <c r="AQ53" i="2"/>
  <c r="AK54" i="2"/>
  <c r="AL54" i="2"/>
  <c r="AM54" i="2"/>
  <c r="AN54" i="2"/>
  <c r="AO54" i="2"/>
  <c r="AP54" i="2"/>
  <c r="AQ54" i="2"/>
  <c r="AK55" i="2"/>
  <c r="AL55" i="2"/>
  <c r="AM55" i="2"/>
  <c r="AN55" i="2"/>
  <c r="AO55" i="2"/>
  <c r="AP55" i="2"/>
  <c r="AQ55" i="2"/>
  <c r="AK56" i="2"/>
  <c r="AL56" i="2"/>
  <c r="AM56" i="2"/>
  <c r="AN56" i="2"/>
  <c r="AO56" i="2"/>
  <c r="AP56" i="2"/>
  <c r="AQ56" i="2"/>
  <c r="AK57" i="2"/>
  <c r="AL57" i="2"/>
  <c r="AM57" i="2"/>
  <c r="AN57" i="2"/>
  <c r="AO57" i="2"/>
  <c r="AP57" i="2"/>
  <c r="AQ57" i="2"/>
  <c r="AK58" i="2"/>
  <c r="AL58" i="2"/>
  <c r="AM58" i="2"/>
  <c r="AN58" i="2"/>
  <c r="AO58" i="2"/>
  <c r="AP58" i="2"/>
  <c r="AQ58" i="2"/>
  <c r="AK59" i="2"/>
  <c r="AL59" i="2"/>
  <c r="AM59" i="2"/>
  <c r="AN59" i="2"/>
  <c r="AO59" i="2"/>
  <c r="AP59" i="2"/>
  <c r="AQ59" i="2"/>
  <c r="AK60" i="2"/>
  <c r="AL60" i="2"/>
  <c r="AM60" i="2"/>
  <c r="AN60" i="2"/>
  <c r="AO60" i="2"/>
  <c r="AP60" i="2"/>
  <c r="AQ60" i="2"/>
  <c r="AK61" i="2"/>
  <c r="AL61" i="2"/>
  <c r="AM61" i="2"/>
  <c r="AN61" i="2"/>
  <c r="AO61" i="2"/>
  <c r="AP61" i="2"/>
  <c r="AQ61" i="2"/>
  <c r="AK62" i="2"/>
  <c r="AL62" i="2"/>
  <c r="AM62" i="2"/>
  <c r="AN62" i="2"/>
  <c r="AO62" i="2"/>
  <c r="AP62" i="2"/>
  <c r="AQ62" i="2"/>
  <c r="AK63" i="2"/>
  <c r="AL63" i="2"/>
  <c r="AM63" i="2"/>
  <c r="AN63" i="2"/>
  <c r="AO63" i="2"/>
  <c r="AP63" i="2"/>
  <c r="AQ63" i="2"/>
  <c r="AK64" i="2"/>
  <c r="AL64" i="2"/>
  <c r="AM64" i="2"/>
  <c r="AN64" i="2"/>
  <c r="AO64" i="2"/>
  <c r="AP64" i="2"/>
  <c r="AQ64" i="2"/>
  <c r="AK65" i="2"/>
  <c r="AL65" i="2"/>
  <c r="AM65" i="2"/>
  <c r="AN65" i="2"/>
  <c r="AO65" i="2"/>
  <c r="AP65" i="2"/>
  <c r="AQ65" i="2"/>
  <c r="AK66" i="2"/>
  <c r="AL66" i="2"/>
  <c r="AM66" i="2"/>
  <c r="AN66" i="2"/>
  <c r="AO66" i="2"/>
  <c r="AP66" i="2"/>
  <c r="AQ66" i="2"/>
  <c r="AK67" i="2"/>
  <c r="AL67" i="2"/>
  <c r="AM67" i="2"/>
  <c r="AN67" i="2"/>
  <c r="AO67" i="2"/>
  <c r="AP67" i="2"/>
  <c r="AQ67" i="2"/>
  <c r="AK68" i="2"/>
  <c r="AL68" i="2"/>
  <c r="AM68" i="2"/>
  <c r="AN68" i="2"/>
  <c r="AO68" i="2"/>
  <c r="AP68" i="2"/>
  <c r="AQ68" i="2"/>
  <c r="AK69" i="2"/>
  <c r="AL69" i="2"/>
  <c r="AM69" i="2"/>
  <c r="AN69" i="2"/>
  <c r="AO69" i="2"/>
  <c r="AP69" i="2"/>
  <c r="AQ69" i="2"/>
  <c r="AK70" i="2"/>
  <c r="AL70" i="2"/>
  <c r="AM70" i="2"/>
  <c r="AN70" i="2"/>
  <c r="AO70" i="2"/>
  <c r="AP70" i="2"/>
  <c r="AQ70" i="2"/>
  <c r="AK71" i="2"/>
  <c r="AL71" i="2"/>
  <c r="AM71" i="2"/>
  <c r="AN71" i="2"/>
  <c r="AO71" i="2"/>
  <c r="AP71" i="2"/>
  <c r="AQ71" i="2"/>
  <c r="AK72" i="2"/>
  <c r="AL72" i="2"/>
  <c r="AM72" i="2"/>
  <c r="AN72" i="2"/>
  <c r="AO72" i="2"/>
  <c r="AP72" i="2"/>
  <c r="AQ72" i="2"/>
  <c r="AK73" i="2"/>
  <c r="AL73" i="2"/>
  <c r="AM73" i="2"/>
  <c r="AN73" i="2"/>
  <c r="AO73" i="2"/>
  <c r="AP73" i="2"/>
  <c r="AQ73" i="2"/>
  <c r="AK74" i="2"/>
  <c r="AL74" i="2"/>
  <c r="AM74" i="2"/>
  <c r="AN74" i="2"/>
  <c r="AO74" i="2"/>
  <c r="AP74" i="2"/>
  <c r="AQ74" i="2"/>
  <c r="AK75" i="2"/>
  <c r="AL75" i="2"/>
  <c r="AM75" i="2"/>
  <c r="AN75" i="2"/>
  <c r="AO75" i="2"/>
  <c r="AP75" i="2"/>
  <c r="AQ75" i="2"/>
  <c r="AK76" i="2"/>
  <c r="AL76" i="2"/>
  <c r="AM76" i="2"/>
  <c r="AN76" i="2"/>
  <c r="AO76" i="2"/>
  <c r="AP76" i="2"/>
  <c r="AQ76" i="2"/>
  <c r="AK77" i="2"/>
  <c r="AL77" i="2"/>
  <c r="AM77" i="2"/>
  <c r="AN77" i="2"/>
  <c r="AO77" i="2"/>
  <c r="AP77" i="2"/>
  <c r="AQ77" i="2"/>
  <c r="AK78" i="2"/>
  <c r="AL78" i="2"/>
  <c r="AM78" i="2"/>
  <c r="AN78" i="2"/>
  <c r="AO78" i="2"/>
  <c r="AP78" i="2"/>
  <c r="AQ78" i="2"/>
  <c r="AK79" i="2"/>
  <c r="AL79" i="2"/>
  <c r="AM79" i="2"/>
  <c r="AN79" i="2"/>
  <c r="AO79" i="2"/>
  <c r="AP79" i="2"/>
  <c r="AQ79" i="2"/>
  <c r="AK80" i="2"/>
  <c r="AL80" i="2"/>
  <c r="AM80" i="2"/>
  <c r="AN80" i="2"/>
  <c r="AO80" i="2"/>
  <c r="AP80" i="2"/>
  <c r="AQ80" i="2"/>
  <c r="AK81" i="2"/>
  <c r="AL81" i="2"/>
  <c r="AM81" i="2"/>
  <c r="AN81" i="2"/>
  <c r="AO81" i="2"/>
  <c r="AP81" i="2"/>
  <c r="AQ81" i="2"/>
  <c r="AK82" i="2"/>
  <c r="AL82" i="2"/>
  <c r="AM82" i="2"/>
  <c r="AN82" i="2"/>
  <c r="AO82" i="2"/>
  <c r="AP82" i="2"/>
  <c r="AQ82" i="2"/>
  <c r="AK83" i="2"/>
  <c r="AL83" i="2"/>
  <c r="AM83" i="2"/>
  <c r="AN83" i="2"/>
  <c r="AO83" i="2"/>
  <c r="AP83" i="2"/>
  <c r="BL24" i="2" s="1"/>
  <c r="AQ83" i="2"/>
  <c r="AK84" i="2"/>
  <c r="AL84" i="2"/>
  <c r="AM84" i="2"/>
  <c r="AN84" i="2"/>
  <c r="AO84" i="2"/>
  <c r="AP84" i="2"/>
  <c r="AQ84" i="2"/>
  <c r="AK85" i="2"/>
  <c r="AL85" i="2"/>
  <c r="AM85" i="2"/>
  <c r="AN85" i="2"/>
  <c r="AO85" i="2"/>
  <c r="AP85" i="2"/>
  <c r="AQ85" i="2"/>
  <c r="AK86" i="2"/>
  <c r="AL86" i="2"/>
  <c r="AM86" i="2"/>
  <c r="AN86" i="2"/>
  <c r="AO86" i="2"/>
  <c r="AP86" i="2"/>
  <c r="AQ86" i="2"/>
  <c r="AK87" i="2"/>
  <c r="AL87" i="2"/>
  <c r="AM87" i="2"/>
  <c r="AN87" i="2"/>
  <c r="AO87" i="2"/>
  <c r="AP87" i="2"/>
  <c r="AQ87" i="2"/>
  <c r="AK88" i="2"/>
  <c r="AL88" i="2"/>
  <c r="AM88" i="2"/>
  <c r="AN88" i="2"/>
  <c r="AO88" i="2"/>
  <c r="AP88" i="2"/>
  <c r="AQ88" i="2"/>
  <c r="AK89" i="2"/>
  <c r="AL89" i="2"/>
  <c r="AM89" i="2"/>
  <c r="AN89" i="2"/>
  <c r="AO89" i="2"/>
  <c r="AP89" i="2"/>
  <c r="AQ89" i="2"/>
  <c r="AK90" i="2"/>
  <c r="AL90" i="2"/>
  <c r="AM90" i="2"/>
  <c r="AN90" i="2"/>
  <c r="AO90" i="2"/>
  <c r="AP90" i="2"/>
  <c r="AQ90" i="2"/>
  <c r="AK91" i="2"/>
  <c r="AL91" i="2"/>
  <c r="AM91" i="2"/>
  <c r="AN91" i="2"/>
  <c r="AO91" i="2"/>
  <c r="AP91" i="2"/>
  <c r="AQ91" i="2"/>
  <c r="AK92" i="2"/>
  <c r="AL92" i="2"/>
  <c r="AM92" i="2"/>
  <c r="AN92" i="2"/>
  <c r="AO92" i="2"/>
  <c r="AP92" i="2"/>
  <c r="AQ92" i="2"/>
  <c r="AK93" i="2"/>
  <c r="AL93" i="2"/>
  <c r="AM93" i="2"/>
  <c r="AN93" i="2"/>
  <c r="AO93" i="2"/>
  <c r="AP93" i="2"/>
  <c r="AQ93" i="2"/>
  <c r="AK94" i="2"/>
  <c r="AL94" i="2"/>
  <c r="AM94" i="2"/>
  <c r="AN94" i="2"/>
  <c r="AO94" i="2"/>
  <c r="AP94" i="2"/>
  <c r="AQ94" i="2"/>
  <c r="AK95" i="2"/>
  <c r="AL95" i="2"/>
  <c r="AM95" i="2"/>
  <c r="AN95" i="2"/>
  <c r="AO95" i="2"/>
  <c r="AP95" i="2"/>
  <c r="AQ95" i="2"/>
  <c r="AK96" i="2"/>
  <c r="AL96" i="2"/>
  <c r="AM96" i="2"/>
  <c r="AN96" i="2"/>
  <c r="AO96" i="2"/>
  <c r="AP96" i="2"/>
  <c r="AQ96" i="2"/>
  <c r="AK97" i="2"/>
  <c r="AL97" i="2"/>
  <c r="AM97" i="2"/>
  <c r="AN97" i="2"/>
  <c r="AO97" i="2"/>
  <c r="AP97" i="2"/>
  <c r="AQ97" i="2"/>
  <c r="AK98" i="2"/>
  <c r="AL98" i="2"/>
  <c r="AM98" i="2"/>
  <c r="AN98" i="2"/>
  <c r="AO98" i="2"/>
  <c r="AP98" i="2"/>
  <c r="AQ98" i="2"/>
  <c r="AK99" i="2"/>
  <c r="AL99" i="2"/>
  <c r="AM99" i="2"/>
  <c r="AN99" i="2"/>
  <c r="AO99" i="2"/>
  <c r="AP99" i="2"/>
  <c r="AQ99" i="2"/>
  <c r="AK100" i="2"/>
  <c r="AL100" i="2"/>
  <c r="AM100" i="2"/>
  <c r="AN100" i="2"/>
  <c r="AO100" i="2"/>
  <c r="AP100" i="2"/>
  <c r="AQ100" i="2"/>
  <c r="AK101" i="2"/>
  <c r="AL101" i="2"/>
  <c r="AM101" i="2"/>
  <c r="AN101" i="2"/>
  <c r="AO101" i="2"/>
  <c r="AP101" i="2"/>
  <c r="AQ101" i="2"/>
  <c r="AK102" i="2"/>
  <c r="AL102" i="2"/>
  <c r="AM102" i="2"/>
  <c r="AN102" i="2"/>
  <c r="AO102" i="2"/>
  <c r="AP102" i="2"/>
  <c r="AQ102" i="2"/>
  <c r="AK103" i="2"/>
  <c r="AL103" i="2"/>
  <c r="AM103" i="2"/>
  <c r="AN103" i="2"/>
  <c r="AO103" i="2"/>
  <c r="AP103" i="2"/>
  <c r="AQ103" i="2"/>
  <c r="AK104" i="2"/>
  <c r="AL104" i="2"/>
  <c r="AM104" i="2"/>
  <c r="AN104" i="2"/>
  <c r="AO104" i="2"/>
  <c r="AP104" i="2"/>
  <c r="AQ104" i="2"/>
  <c r="AK105" i="2"/>
  <c r="AL105" i="2"/>
  <c r="AM105" i="2"/>
  <c r="AN105" i="2"/>
  <c r="AO105" i="2"/>
  <c r="AP105" i="2"/>
  <c r="AQ105" i="2"/>
  <c r="AK106" i="2"/>
  <c r="AL106" i="2"/>
  <c r="AM106" i="2"/>
  <c r="AN106" i="2"/>
  <c r="AO106" i="2"/>
  <c r="AP106" i="2"/>
  <c r="AQ106" i="2"/>
  <c r="AK107" i="2"/>
  <c r="AL107" i="2"/>
  <c r="AM107" i="2"/>
  <c r="AN107" i="2"/>
  <c r="AO107" i="2"/>
  <c r="AP107" i="2"/>
  <c r="AQ107" i="2"/>
  <c r="AK108" i="2"/>
  <c r="AL108" i="2"/>
  <c r="AM108" i="2"/>
  <c r="AN108" i="2"/>
  <c r="AO108" i="2"/>
  <c r="AP108" i="2"/>
  <c r="AQ108" i="2"/>
  <c r="AK109" i="2"/>
  <c r="AL109" i="2"/>
  <c r="AM109" i="2"/>
  <c r="AN109" i="2"/>
  <c r="AO109" i="2"/>
  <c r="AP109" i="2"/>
  <c r="AQ109" i="2"/>
  <c r="AK110" i="2"/>
  <c r="AL110" i="2"/>
  <c r="AM110" i="2"/>
  <c r="AN110" i="2"/>
  <c r="AO110" i="2"/>
  <c r="AP110" i="2"/>
  <c r="AQ110" i="2"/>
  <c r="AK111" i="2"/>
  <c r="AL111" i="2"/>
  <c r="AM111" i="2"/>
  <c r="AN111" i="2"/>
  <c r="AO111" i="2"/>
  <c r="AP111" i="2"/>
  <c r="AQ111" i="2"/>
  <c r="AK112" i="2"/>
  <c r="AL112" i="2"/>
  <c r="AM112" i="2"/>
  <c r="AN112" i="2"/>
  <c r="AO112" i="2"/>
  <c r="AP112" i="2"/>
  <c r="AQ112" i="2"/>
  <c r="AK113" i="2"/>
  <c r="AL113" i="2"/>
  <c r="AM113" i="2"/>
  <c r="AN113" i="2"/>
  <c r="AO113" i="2"/>
  <c r="AP113" i="2"/>
  <c r="AQ113" i="2"/>
  <c r="AK114" i="2"/>
  <c r="AL114" i="2"/>
  <c r="AM114" i="2"/>
  <c r="AN114" i="2"/>
  <c r="AO114" i="2"/>
  <c r="AP114" i="2"/>
  <c r="AQ114" i="2"/>
  <c r="AK115" i="2"/>
  <c r="AL115" i="2"/>
  <c r="AM115" i="2"/>
  <c r="AN115" i="2"/>
  <c r="AO115" i="2"/>
  <c r="AP115" i="2"/>
  <c r="AQ115" i="2"/>
  <c r="AK116" i="2"/>
  <c r="AL116" i="2"/>
  <c r="AM116" i="2"/>
  <c r="AN116" i="2"/>
  <c r="AO116" i="2"/>
  <c r="AP116" i="2"/>
  <c r="AQ116" i="2"/>
  <c r="AK117" i="2"/>
  <c r="AL117" i="2"/>
  <c r="AM117" i="2"/>
  <c r="AN117" i="2"/>
  <c r="AO117" i="2"/>
  <c r="AP117" i="2"/>
  <c r="AQ117" i="2"/>
  <c r="AK118" i="2"/>
  <c r="AL118" i="2"/>
  <c r="AM118" i="2"/>
  <c r="AN118" i="2"/>
  <c r="AO118" i="2"/>
  <c r="AP118" i="2"/>
  <c r="AQ118" i="2"/>
  <c r="AK119" i="2"/>
  <c r="AL119" i="2"/>
  <c r="AM119" i="2"/>
  <c r="AN119" i="2"/>
  <c r="AO119" i="2"/>
  <c r="AP119" i="2"/>
  <c r="AQ119" i="2"/>
  <c r="AK120" i="2"/>
  <c r="AL120" i="2"/>
  <c r="AM120" i="2"/>
  <c r="AN120" i="2"/>
  <c r="AO120" i="2"/>
  <c r="AP120" i="2"/>
  <c r="AQ120" i="2"/>
  <c r="AK121" i="2"/>
  <c r="AL121" i="2"/>
  <c r="AM121" i="2"/>
  <c r="AN121" i="2"/>
  <c r="AO121" i="2"/>
  <c r="AP121" i="2"/>
  <c r="AQ121" i="2"/>
  <c r="AK122" i="2"/>
  <c r="AL122" i="2"/>
  <c r="AM122" i="2"/>
  <c r="AN122" i="2"/>
  <c r="AO122" i="2"/>
  <c r="AP122" i="2"/>
  <c r="AQ122" i="2"/>
  <c r="AK123" i="2"/>
  <c r="AL123" i="2"/>
  <c r="AM123" i="2"/>
  <c r="AN123" i="2"/>
  <c r="AO123" i="2"/>
  <c r="AP123" i="2"/>
  <c r="AQ123" i="2"/>
  <c r="AK124" i="2"/>
  <c r="AL124" i="2"/>
  <c r="AM124" i="2"/>
  <c r="AN124" i="2"/>
  <c r="AO124" i="2"/>
  <c r="AP124" i="2"/>
  <c r="AQ124" i="2"/>
  <c r="AK125" i="2"/>
  <c r="AL125" i="2"/>
  <c r="AM125" i="2"/>
  <c r="AN125" i="2"/>
  <c r="AO125" i="2"/>
  <c r="AP125" i="2"/>
  <c r="AQ125" i="2"/>
  <c r="AK126" i="2"/>
  <c r="AL126" i="2"/>
  <c r="AM126" i="2"/>
  <c r="AN126" i="2"/>
  <c r="AO126" i="2"/>
  <c r="AP126" i="2"/>
  <c r="AQ126" i="2"/>
  <c r="AK127" i="2"/>
  <c r="AL127" i="2"/>
  <c r="AM127" i="2"/>
  <c r="AN127" i="2"/>
  <c r="AO127" i="2"/>
  <c r="AP127" i="2"/>
  <c r="AQ127" i="2"/>
  <c r="AK128" i="2"/>
  <c r="AL128" i="2"/>
  <c r="AM128" i="2"/>
  <c r="AN128" i="2"/>
  <c r="AO128" i="2"/>
  <c r="AP128" i="2"/>
  <c r="AQ128" i="2"/>
  <c r="AK129" i="2"/>
  <c r="AL129" i="2"/>
  <c r="AM129" i="2"/>
  <c r="AN129" i="2"/>
  <c r="AO129" i="2"/>
  <c r="AP129" i="2"/>
  <c r="AQ129" i="2"/>
  <c r="AK130" i="2"/>
  <c r="AL130" i="2"/>
  <c r="AM130" i="2"/>
  <c r="AN130" i="2"/>
  <c r="AO130" i="2"/>
  <c r="AP130" i="2"/>
  <c r="AQ130" i="2"/>
  <c r="AK131" i="2"/>
  <c r="AL131" i="2"/>
  <c r="AM131" i="2"/>
  <c r="AN131" i="2"/>
  <c r="AO131" i="2"/>
  <c r="AP131" i="2"/>
  <c r="AQ131" i="2"/>
  <c r="AK132" i="2"/>
  <c r="AL132" i="2"/>
  <c r="AM132" i="2"/>
  <c r="AN132" i="2"/>
  <c r="AO132" i="2"/>
  <c r="AP132" i="2"/>
  <c r="AQ132" i="2"/>
  <c r="AK133" i="2"/>
  <c r="AL133" i="2"/>
  <c r="AM133" i="2"/>
  <c r="AN133" i="2"/>
  <c r="AO133" i="2"/>
  <c r="AP133" i="2"/>
  <c r="AQ133" i="2"/>
  <c r="AK134" i="2"/>
  <c r="AL134" i="2"/>
  <c r="AM134" i="2"/>
  <c r="AN134" i="2"/>
  <c r="AO134" i="2"/>
  <c r="AP134" i="2"/>
  <c r="AQ134" i="2"/>
  <c r="AK135" i="2"/>
  <c r="AL135" i="2"/>
  <c r="AM135" i="2"/>
  <c r="AN135" i="2"/>
  <c r="AO135" i="2"/>
  <c r="AP135" i="2"/>
  <c r="AQ135" i="2"/>
  <c r="AK136" i="2"/>
  <c r="AL136" i="2"/>
  <c r="AM136" i="2"/>
  <c r="AN136" i="2"/>
  <c r="AO136" i="2"/>
  <c r="AP136" i="2"/>
  <c r="AQ136" i="2"/>
  <c r="AK137" i="2"/>
  <c r="AL137" i="2"/>
  <c r="AM137" i="2"/>
  <c r="AN137" i="2"/>
  <c r="AO137" i="2"/>
  <c r="AP137" i="2"/>
  <c r="AQ137" i="2"/>
  <c r="AK138" i="2"/>
  <c r="AL138" i="2"/>
  <c r="AM138" i="2"/>
  <c r="AN138" i="2"/>
  <c r="AO138" i="2"/>
  <c r="AP138" i="2"/>
  <c r="AQ138" i="2"/>
  <c r="AK139" i="2"/>
  <c r="AL139" i="2"/>
  <c r="AM139" i="2"/>
  <c r="AN139" i="2"/>
  <c r="AO139" i="2"/>
  <c r="AP139" i="2"/>
  <c r="AQ139" i="2"/>
  <c r="AK140" i="2"/>
  <c r="AL140" i="2"/>
  <c r="AM140" i="2"/>
  <c r="AN140" i="2"/>
  <c r="AO140" i="2"/>
  <c r="AP140" i="2"/>
  <c r="AQ140" i="2"/>
  <c r="AK141" i="2"/>
  <c r="AL141" i="2"/>
  <c r="AM141" i="2"/>
  <c r="AN141" i="2"/>
  <c r="AO141" i="2"/>
  <c r="AP141" i="2"/>
  <c r="AQ141" i="2"/>
  <c r="AK142" i="2"/>
  <c r="AL142" i="2"/>
  <c r="AM142" i="2"/>
  <c r="AN142" i="2"/>
  <c r="AO142" i="2"/>
  <c r="AP142" i="2"/>
  <c r="AQ142" i="2"/>
  <c r="AK143" i="2"/>
  <c r="AL143" i="2"/>
  <c r="AM143" i="2"/>
  <c r="AN143" i="2"/>
  <c r="AO143" i="2"/>
  <c r="AP143" i="2"/>
  <c r="AQ143" i="2"/>
  <c r="AK144" i="2"/>
  <c r="AL144" i="2"/>
  <c r="AM144" i="2"/>
  <c r="AN144" i="2"/>
  <c r="AO144" i="2"/>
  <c r="AP144" i="2"/>
  <c r="AQ144" i="2"/>
  <c r="AK145" i="2"/>
  <c r="AL145" i="2"/>
  <c r="AM145" i="2"/>
  <c r="AN145" i="2"/>
  <c r="AO145" i="2"/>
  <c r="AP145" i="2"/>
  <c r="AQ145" i="2"/>
  <c r="AK146" i="2"/>
  <c r="AL146" i="2"/>
  <c r="AM146" i="2"/>
  <c r="AN146" i="2"/>
  <c r="AO146" i="2"/>
  <c r="AP146" i="2"/>
  <c r="AQ146" i="2"/>
  <c r="AK147" i="2"/>
  <c r="AL147" i="2"/>
  <c r="AM147" i="2"/>
  <c r="AN147" i="2"/>
  <c r="AO147" i="2"/>
  <c r="AP147" i="2"/>
  <c r="AQ147" i="2"/>
  <c r="AK148" i="2"/>
  <c r="AL148" i="2"/>
  <c r="AM148" i="2"/>
  <c r="AN148" i="2"/>
  <c r="AO148" i="2"/>
  <c r="AP148" i="2"/>
  <c r="AQ148" i="2"/>
  <c r="AK149" i="2"/>
  <c r="AL149" i="2"/>
  <c r="AM149" i="2"/>
  <c r="AN149" i="2"/>
  <c r="AO149" i="2"/>
  <c r="AP149" i="2"/>
  <c r="AQ149" i="2"/>
  <c r="AK150" i="2"/>
  <c r="AL150" i="2"/>
  <c r="AM150" i="2"/>
  <c r="AN150" i="2"/>
  <c r="AO150" i="2"/>
  <c r="AP150" i="2"/>
  <c r="AQ150" i="2"/>
  <c r="AK151" i="2"/>
  <c r="AL151" i="2"/>
  <c r="AM151" i="2"/>
  <c r="AN151" i="2"/>
  <c r="AO151" i="2"/>
  <c r="AP151" i="2"/>
  <c r="AQ151" i="2"/>
  <c r="AK152" i="2"/>
  <c r="AL152" i="2"/>
  <c r="AM152" i="2"/>
  <c r="AN152" i="2"/>
  <c r="AO152" i="2"/>
  <c r="AP152" i="2"/>
  <c r="AQ152" i="2"/>
  <c r="AK153" i="2"/>
  <c r="AL153" i="2"/>
  <c r="AM153" i="2"/>
  <c r="AN153" i="2"/>
  <c r="AO153" i="2"/>
  <c r="AP153" i="2"/>
  <c r="AQ153" i="2"/>
  <c r="AK154" i="2"/>
  <c r="AL154" i="2"/>
  <c r="AM154" i="2"/>
  <c r="AN154" i="2"/>
  <c r="AO154" i="2"/>
  <c r="AP154" i="2"/>
  <c r="AQ154" i="2"/>
  <c r="AK155" i="2"/>
  <c r="AL155" i="2"/>
  <c r="AM155" i="2"/>
  <c r="AN155" i="2"/>
  <c r="AO155" i="2"/>
  <c r="AP155" i="2"/>
  <c r="AQ155" i="2"/>
  <c r="AK156" i="2"/>
  <c r="AL156" i="2"/>
  <c r="AM156" i="2"/>
  <c r="AN156" i="2"/>
  <c r="AO156" i="2"/>
  <c r="AP156" i="2"/>
  <c r="AQ156" i="2"/>
  <c r="AK157" i="2"/>
  <c r="AL157" i="2"/>
  <c r="AM157" i="2"/>
  <c r="AN157" i="2"/>
  <c r="AO157" i="2"/>
  <c r="AP157" i="2"/>
  <c r="AQ157" i="2"/>
  <c r="AK158" i="2"/>
  <c r="AL158" i="2"/>
  <c r="AM158" i="2"/>
  <c r="AN158" i="2"/>
  <c r="AO158" i="2"/>
  <c r="AP158" i="2"/>
  <c r="AQ158" i="2"/>
  <c r="AK159" i="2"/>
  <c r="AL159" i="2"/>
  <c r="AM159" i="2"/>
  <c r="AN159" i="2"/>
  <c r="AO159" i="2"/>
  <c r="AP159" i="2"/>
  <c r="AQ159" i="2"/>
  <c r="AK160" i="2"/>
  <c r="AL160" i="2"/>
  <c r="AM160" i="2"/>
  <c r="AN160" i="2"/>
  <c r="AO160" i="2"/>
  <c r="AP160" i="2"/>
  <c r="AQ160" i="2"/>
  <c r="AK161" i="2"/>
  <c r="AL161" i="2"/>
  <c r="AM161" i="2"/>
  <c r="AN161" i="2"/>
  <c r="AO161" i="2"/>
  <c r="AP161" i="2"/>
  <c r="AQ161" i="2"/>
  <c r="AK162" i="2"/>
  <c r="AL162" i="2"/>
  <c r="AM162" i="2"/>
  <c r="AN162" i="2"/>
  <c r="AO162" i="2"/>
  <c r="AP162" i="2"/>
  <c r="AQ162" i="2"/>
  <c r="AK163" i="2"/>
  <c r="AL163" i="2"/>
  <c r="AM163" i="2"/>
  <c r="AN163" i="2"/>
  <c r="AO163" i="2"/>
  <c r="AP163" i="2"/>
  <c r="AQ163" i="2"/>
  <c r="AK164" i="2"/>
  <c r="AL164" i="2"/>
  <c r="AM164" i="2"/>
  <c r="AN164" i="2"/>
  <c r="AO164" i="2"/>
  <c r="AP164" i="2"/>
  <c r="AQ164" i="2"/>
  <c r="AK165" i="2"/>
  <c r="AL165" i="2"/>
  <c r="AM165" i="2"/>
  <c r="AN165" i="2"/>
  <c r="AO165" i="2"/>
  <c r="AP165" i="2"/>
  <c r="AQ165" i="2"/>
  <c r="AK166" i="2"/>
  <c r="AL166" i="2"/>
  <c r="AM166" i="2"/>
  <c r="AN166" i="2"/>
  <c r="AO166" i="2"/>
  <c r="AP166" i="2"/>
  <c r="AQ166" i="2"/>
  <c r="AK167" i="2"/>
  <c r="AL167" i="2"/>
  <c r="AM167" i="2"/>
  <c r="AN167" i="2"/>
  <c r="AO167" i="2"/>
  <c r="AP167" i="2"/>
  <c r="AQ167" i="2"/>
  <c r="AK168" i="2"/>
  <c r="AL168" i="2"/>
  <c r="AM168" i="2"/>
  <c r="AN168" i="2"/>
  <c r="AO168" i="2"/>
  <c r="AP168" i="2"/>
  <c r="AQ168" i="2"/>
  <c r="AK169" i="2"/>
  <c r="AL169" i="2"/>
  <c r="AM169" i="2"/>
  <c r="AN169" i="2"/>
  <c r="AO169" i="2"/>
  <c r="AP169" i="2"/>
  <c r="AQ169" i="2"/>
  <c r="AK170" i="2"/>
  <c r="AL170" i="2"/>
  <c r="AM170" i="2"/>
  <c r="AN170" i="2"/>
  <c r="AO170" i="2"/>
  <c r="AP170" i="2"/>
  <c r="AQ170" i="2"/>
  <c r="AK171" i="2"/>
  <c r="AL171" i="2"/>
  <c r="AM171" i="2"/>
  <c r="AN171" i="2"/>
  <c r="AO171" i="2"/>
  <c r="AP171" i="2"/>
  <c r="AQ171" i="2"/>
  <c r="AK172" i="2"/>
  <c r="AL172" i="2"/>
  <c r="AM172" i="2"/>
  <c r="AN172" i="2"/>
  <c r="AO172" i="2"/>
  <c r="AP172" i="2"/>
  <c r="AQ172" i="2"/>
  <c r="AK173" i="2"/>
  <c r="AL173" i="2"/>
  <c r="AM173" i="2"/>
  <c r="AN173" i="2"/>
  <c r="AO173" i="2"/>
  <c r="AP173" i="2"/>
  <c r="AQ173" i="2"/>
  <c r="AK174" i="2"/>
  <c r="AL174" i="2"/>
  <c r="AM174" i="2"/>
  <c r="AN174" i="2"/>
  <c r="AO174" i="2"/>
  <c r="AP174" i="2"/>
  <c r="AQ174" i="2"/>
  <c r="AK175" i="2"/>
  <c r="AL175" i="2"/>
  <c r="AM175" i="2"/>
  <c r="AN175" i="2"/>
  <c r="AO175" i="2"/>
  <c r="AP175" i="2"/>
  <c r="AQ175" i="2"/>
  <c r="AK176" i="2"/>
  <c r="AL176" i="2"/>
  <c r="AM176" i="2"/>
  <c r="AN176" i="2"/>
  <c r="AO176" i="2"/>
  <c r="AP176" i="2"/>
  <c r="AQ176" i="2"/>
  <c r="AK177" i="2"/>
  <c r="AL177" i="2"/>
  <c r="AM177" i="2"/>
  <c r="AN177" i="2"/>
  <c r="AO177" i="2"/>
  <c r="AP177" i="2"/>
  <c r="AQ177" i="2"/>
  <c r="AK178" i="2"/>
  <c r="AL178" i="2"/>
  <c r="AM178" i="2"/>
  <c r="AN178" i="2"/>
  <c r="AO178" i="2"/>
  <c r="AP178" i="2"/>
  <c r="AQ178" i="2"/>
  <c r="AK179" i="2"/>
  <c r="AL179" i="2"/>
  <c r="AM179" i="2"/>
  <c r="AN179" i="2"/>
  <c r="AO179" i="2"/>
  <c r="AP179" i="2"/>
  <c r="AQ179" i="2"/>
  <c r="AK180" i="2"/>
  <c r="AL180" i="2"/>
  <c r="AM180" i="2"/>
  <c r="AN180" i="2"/>
  <c r="AO180" i="2"/>
  <c r="AP180" i="2"/>
  <c r="AQ180" i="2"/>
  <c r="AK181" i="2"/>
  <c r="AL181" i="2"/>
  <c r="AM181" i="2"/>
  <c r="AN181" i="2"/>
  <c r="AO181" i="2"/>
  <c r="AP181" i="2"/>
  <c r="AQ181" i="2"/>
  <c r="AK182" i="2"/>
  <c r="AL182" i="2"/>
  <c r="AM182" i="2"/>
  <c r="AN182" i="2"/>
  <c r="AO182" i="2"/>
  <c r="AP182" i="2"/>
  <c r="AQ182" i="2"/>
  <c r="AK183" i="2"/>
  <c r="AL183" i="2"/>
  <c r="AM183" i="2"/>
  <c r="AN183" i="2"/>
  <c r="AO183" i="2"/>
  <c r="AP183" i="2"/>
  <c r="AQ183" i="2"/>
  <c r="AK184" i="2"/>
  <c r="AL184" i="2"/>
  <c r="AM184" i="2"/>
  <c r="AN184" i="2"/>
  <c r="AO184" i="2"/>
  <c r="AP184" i="2"/>
  <c r="AQ184" i="2"/>
  <c r="AK185" i="2"/>
  <c r="AL185" i="2"/>
  <c r="AM185" i="2"/>
  <c r="AN185" i="2"/>
  <c r="AO185" i="2"/>
  <c r="AP185" i="2"/>
  <c r="AQ185" i="2"/>
  <c r="AK186" i="2"/>
  <c r="AL186" i="2"/>
  <c r="AM186" i="2"/>
  <c r="AN186" i="2"/>
  <c r="AO186" i="2"/>
  <c r="AP186" i="2"/>
  <c r="AQ186" i="2"/>
  <c r="AK187" i="2"/>
  <c r="AL187" i="2"/>
  <c r="AM187" i="2"/>
  <c r="AN187" i="2"/>
  <c r="AO187" i="2"/>
  <c r="AP187" i="2"/>
  <c r="AQ187" i="2"/>
  <c r="AK188" i="2"/>
  <c r="AL188" i="2"/>
  <c r="AM188" i="2"/>
  <c r="AN188" i="2"/>
  <c r="AO188" i="2"/>
  <c r="AP188" i="2"/>
  <c r="AQ188" i="2"/>
  <c r="AK189" i="2"/>
  <c r="AL189" i="2"/>
  <c r="AM189" i="2"/>
  <c r="AN189" i="2"/>
  <c r="AO189" i="2"/>
  <c r="AP189" i="2"/>
  <c r="AQ189" i="2"/>
  <c r="AK190" i="2"/>
  <c r="AL190" i="2"/>
  <c r="AM190" i="2"/>
  <c r="AN190" i="2"/>
  <c r="AO190" i="2"/>
  <c r="AP190" i="2"/>
  <c r="AQ190" i="2"/>
  <c r="AK191" i="2"/>
  <c r="AL191" i="2"/>
  <c r="AM191" i="2"/>
  <c r="AN191" i="2"/>
  <c r="AO191" i="2"/>
  <c r="AP191" i="2"/>
  <c r="AQ191" i="2"/>
  <c r="AK192" i="2"/>
  <c r="AL192" i="2"/>
  <c r="AM192" i="2"/>
  <c r="AN192" i="2"/>
  <c r="AO192" i="2"/>
  <c r="AP192" i="2"/>
  <c r="AQ192" i="2"/>
  <c r="AK193" i="2"/>
  <c r="AL193" i="2"/>
  <c r="AM193" i="2"/>
  <c r="AN193" i="2"/>
  <c r="AO193" i="2"/>
  <c r="AP193" i="2"/>
  <c r="AQ193" i="2"/>
  <c r="AK194" i="2"/>
  <c r="AL194" i="2"/>
  <c r="AM194" i="2"/>
  <c r="AN194" i="2"/>
  <c r="AO194" i="2"/>
  <c r="AP194" i="2"/>
  <c r="AQ194" i="2"/>
  <c r="AK195" i="2"/>
  <c r="AL195" i="2"/>
  <c r="AM195" i="2"/>
  <c r="AN195" i="2"/>
  <c r="AO195" i="2"/>
  <c r="AP195" i="2"/>
  <c r="AQ195" i="2"/>
  <c r="AK196" i="2"/>
  <c r="AL196" i="2"/>
  <c r="AM196" i="2"/>
  <c r="AN196" i="2"/>
  <c r="AO196" i="2"/>
  <c r="AP196" i="2"/>
  <c r="AQ196" i="2"/>
  <c r="AK197" i="2"/>
  <c r="AL197" i="2"/>
  <c r="AM197" i="2"/>
  <c r="AN197" i="2"/>
  <c r="AO197" i="2"/>
  <c r="AP197" i="2"/>
  <c r="AQ197" i="2"/>
  <c r="AK198" i="2"/>
  <c r="AL198" i="2"/>
  <c r="AM198" i="2"/>
  <c r="AN198" i="2"/>
  <c r="AO198" i="2"/>
  <c r="AP198" i="2"/>
  <c r="AQ198" i="2"/>
  <c r="AK199" i="2"/>
  <c r="AL199" i="2"/>
  <c r="AM199" i="2"/>
  <c r="AN199" i="2"/>
  <c r="AO199" i="2"/>
  <c r="AP199" i="2"/>
  <c r="AQ199" i="2"/>
  <c r="AK200" i="2"/>
  <c r="AL200" i="2"/>
  <c r="AM200" i="2"/>
  <c r="AN200" i="2"/>
  <c r="AO200" i="2"/>
  <c r="AP200" i="2"/>
  <c r="AQ200" i="2"/>
  <c r="AK201" i="2"/>
  <c r="AL201" i="2"/>
  <c r="AM201" i="2"/>
  <c r="AN201" i="2"/>
  <c r="AO201" i="2"/>
  <c r="AP201" i="2"/>
  <c r="AQ201" i="2"/>
  <c r="AK202" i="2"/>
  <c r="AL202" i="2"/>
  <c r="AM202" i="2"/>
  <c r="AN202" i="2"/>
  <c r="AO202" i="2"/>
  <c r="AP202" i="2"/>
  <c r="AQ202" i="2"/>
  <c r="AK203" i="2"/>
  <c r="AL203" i="2"/>
  <c r="AM203" i="2"/>
  <c r="AN203" i="2"/>
  <c r="AO203" i="2"/>
  <c r="AP203" i="2"/>
  <c r="AQ203" i="2"/>
  <c r="AK204" i="2"/>
  <c r="AL204" i="2"/>
  <c r="AM204" i="2"/>
  <c r="AN204" i="2"/>
  <c r="AO204" i="2"/>
  <c r="AP204" i="2"/>
  <c r="AQ204" i="2"/>
  <c r="AK205" i="2"/>
  <c r="AL205" i="2"/>
  <c r="AM205" i="2"/>
  <c r="AN205" i="2"/>
  <c r="AO205" i="2"/>
  <c r="AP205" i="2"/>
  <c r="AQ205" i="2"/>
  <c r="AK206" i="2"/>
  <c r="AL206" i="2"/>
  <c r="AM206" i="2"/>
  <c r="AN206" i="2"/>
  <c r="AO206" i="2"/>
  <c r="AP206" i="2"/>
  <c r="AQ206" i="2"/>
  <c r="AK207" i="2"/>
  <c r="AL207" i="2"/>
  <c r="AM207" i="2"/>
  <c r="AN207" i="2"/>
  <c r="AO207" i="2"/>
  <c r="AP207" i="2"/>
  <c r="AQ207" i="2"/>
  <c r="AK208" i="2"/>
  <c r="AL208" i="2"/>
  <c r="AM208" i="2"/>
  <c r="AN208" i="2"/>
  <c r="AO208" i="2"/>
  <c r="AP208" i="2"/>
  <c r="AQ208" i="2"/>
  <c r="AK209" i="2"/>
  <c r="AL209" i="2"/>
  <c r="AM209" i="2"/>
  <c r="AN209" i="2"/>
  <c r="AO209" i="2"/>
  <c r="AP209" i="2"/>
  <c r="AQ209" i="2"/>
  <c r="AK210" i="2"/>
  <c r="AL210" i="2"/>
  <c r="AM210" i="2"/>
  <c r="AN210" i="2"/>
  <c r="AO210" i="2"/>
  <c r="AP210" i="2"/>
  <c r="AQ210" i="2"/>
  <c r="AK211" i="2"/>
  <c r="AL211" i="2"/>
  <c r="AM211" i="2"/>
  <c r="AN211" i="2"/>
  <c r="AO211" i="2"/>
  <c r="AP211" i="2"/>
  <c r="AQ211" i="2"/>
  <c r="AK212" i="2"/>
  <c r="AL212" i="2"/>
  <c r="AM212" i="2"/>
  <c r="AN212" i="2"/>
  <c r="AO212" i="2"/>
  <c r="AP212" i="2"/>
  <c r="AQ212" i="2"/>
  <c r="AK213" i="2"/>
  <c r="AL213" i="2"/>
  <c r="AM213" i="2"/>
  <c r="AN213" i="2"/>
  <c r="AO213" i="2"/>
  <c r="AP213" i="2"/>
  <c r="AQ213" i="2"/>
  <c r="AK214" i="2"/>
  <c r="AL214" i="2"/>
  <c r="AM214" i="2"/>
  <c r="AN214" i="2"/>
  <c r="AO214" i="2"/>
  <c r="AP214" i="2"/>
  <c r="AQ214" i="2"/>
  <c r="AK215" i="2"/>
  <c r="AL215" i="2"/>
  <c r="AM215" i="2"/>
  <c r="AN215" i="2"/>
  <c r="AO215" i="2"/>
  <c r="AP215" i="2"/>
  <c r="AQ215" i="2"/>
  <c r="AK216" i="2"/>
  <c r="AL216" i="2"/>
  <c r="AM216" i="2"/>
  <c r="AN216" i="2"/>
  <c r="AO216" i="2"/>
  <c r="AP216" i="2"/>
  <c r="AQ216" i="2"/>
  <c r="AK217" i="2"/>
  <c r="AL217" i="2"/>
  <c r="AM217" i="2"/>
  <c r="AN217" i="2"/>
  <c r="AO217" i="2"/>
  <c r="AP217" i="2"/>
  <c r="AQ217" i="2"/>
  <c r="AK218" i="2"/>
  <c r="AL218" i="2"/>
  <c r="AM218" i="2"/>
  <c r="AN218" i="2"/>
  <c r="AO218" i="2"/>
  <c r="AP218" i="2"/>
  <c r="AQ218" i="2"/>
  <c r="AK219" i="2"/>
  <c r="AL219" i="2"/>
  <c r="AM219" i="2"/>
  <c r="AN219" i="2"/>
  <c r="AO219" i="2"/>
  <c r="AP219" i="2"/>
  <c r="AQ219" i="2"/>
  <c r="AK220" i="2"/>
  <c r="AL220" i="2"/>
  <c r="AM220" i="2"/>
  <c r="AN220" i="2"/>
  <c r="AO220" i="2"/>
  <c r="AP220" i="2"/>
  <c r="AQ220" i="2"/>
  <c r="AK221" i="2"/>
  <c r="AL221" i="2"/>
  <c r="AM221" i="2"/>
  <c r="AN221" i="2"/>
  <c r="AO221" i="2"/>
  <c r="AP221" i="2"/>
  <c r="AQ221" i="2"/>
  <c r="AK222" i="2"/>
  <c r="AL222" i="2"/>
  <c r="AM222" i="2"/>
  <c r="AN222" i="2"/>
  <c r="AO222" i="2"/>
  <c r="AP222" i="2"/>
  <c r="AQ222" i="2"/>
  <c r="AK223" i="2"/>
  <c r="AL223" i="2"/>
  <c r="AM223" i="2"/>
  <c r="AN223" i="2"/>
  <c r="AO223" i="2"/>
  <c r="AP223" i="2"/>
  <c r="AQ223" i="2"/>
  <c r="AK224" i="2"/>
  <c r="AL224" i="2"/>
  <c r="AM224" i="2"/>
  <c r="AN224" i="2"/>
  <c r="AO224" i="2"/>
  <c r="AP224" i="2"/>
  <c r="AQ224" i="2"/>
  <c r="AK225" i="2"/>
  <c r="AL225" i="2"/>
  <c r="AM225" i="2"/>
  <c r="AN225" i="2"/>
  <c r="AO225" i="2"/>
  <c r="AP225" i="2"/>
  <c r="AQ225" i="2"/>
  <c r="AK226" i="2"/>
  <c r="AL226" i="2"/>
  <c r="AM226" i="2"/>
  <c r="AN226" i="2"/>
  <c r="AO226" i="2"/>
  <c r="AP226" i="2"/>
  <c r="AQ226" i="2"/>
  <c r="AK227" i="2"/>
  <c r="AL227" i="2"/>
  <c r="AM227" i="2"/>
  <c r="AN227" i="2"/>
  <c r="AO227" i="2"/>
  <c r="AP227" i="2"/>
  <c r="AQ227" i="2"/>
  <c r="AK228" i="2"/>
  <c r="AL228" i="2"/>
  <c r="AM228" i="2"/>
  <c r="AN228" i="2"/>
  <c r="AO228" i="2"/>
  <c r="AP228" i="2"/>
  <c r="AQ228" i="2"/>
  <c r="AK229" i="2"/>
  <c r="AL229" i="2"/>
  <c r="AM229" i="2"/>
  <c r="AN229" i="2"/>
  <c r="AO229" i="2"/>
  <c r="AP229" i="2"/>
  <c r="AQ229" i="2"/>
  <c r="AK230" i="2"/>
  <c r="AL230" i="2"/>
  <c r="AM230" i="2"/>
  <c r="AN230" i="2"/>
  <c r="AO230" i="2"/>
  <c r="AP230" i="2"/>
  <c r="AQ230" i="2"/>
  <c r="AK231" i="2"/>
  <c r="AL231" i="2"/>
  <c r="AM231" i="2"/>
  <c r="AN231" i="2"/>
  <c r="AO231" i="2"/>
  <c r="AP231" i="2"/>
  <c r="AQ231" i="2"/>
  <c r="AK232" i="2"/>
  <c r="AL232" i="2"/>
  <c r="AM232" i="2"/>
  <c r="AN232" i="2"/>
  <c r="AO232" i="2"/>
  <c r="AP232" i="2"/>
  <c r="AQ232" i="2"/>
  <c r="AK233" i="2"/>
  <c r="AL233" i="2"/>
  <c r="AM233" i="2"/>
  <c r="AN233" i="2"/>
  <c r="AO233" i="2"/>
  <c r="AP233" i="2"/>
  <c r="AQ233" i="2"/>
  <c r="AK234" i="2"/>
  <c r="AL234" i="2"/>
  <c r="AM234" i="2"/>
  <c r="AN234" i="2"/>
  <c r="AO234" i="2"/>
  <c r="AP234" i="2"/>
  <c r="AQ234" i="2"/>
  <c r="AK235" i="2"/>
  <c r="AL235" i="2"/>
  <c r="AM235" i="2"/>
  <c r="AN235" i="2"/>
  <c r="AO235" i="2"/>
  <c r="AP235" i="2"/>
  <c r="AQ235" i="2"/>
  <c r="AK236" i="2"/>
  <c r="AL236" i="2"/>
  <c r="AM236" i="2"/>
  <c r="AN236" i="2"/>
  <c r="AO236" i="2"/>
  <c r="AP236" i="2"/>
  <c r="AQ236" i="2"/>
  <c r="AK237" i="2"/>
  <c r="AL237" i="2"/>
  <c r="AM237" i="2"/>
  <c r="AN237" i="2"/>
  <c r="AO237" i="2"/>
  <c r="AP237" i="2"/>
  <c r="AQ237" i="2"/>
  <c r="AK238" i="2"/>
  <c r="AL238" i="2"/>
  <c r="AM238" i="2"/>
  <c r="AN238" i="2"/>
  <c r="AO238" i="2"/>
  <c r="AP238" i="2"/>
  <c r="AQ238" i="2"/>
  <c r="AK239" i="2"/>
  <c r="AL239" i="2"/>
  <c r="AM239" i="2"/>
  <c r="AN239" i="2"/>
  <c r="AO239" i="2"/>
  <c r="AP239" i="2"/>
  <c r="AQ239" i="2"/>
  <c r="AK240" i="2"/>
  <c r="AL240" i="2"/>
  <c r="AM240" i="2"/>
  <c r="AN240" i="2"/>
  <c r="AO240" i="2"/>
  <c r="AP240" i="2"/>
  <c r="AQ240" i="2"/>
  <c r="AK241" i="2"/>
  <c r="AL241" i="2"/>
  <c r="AM241" i="2"/>
  <c r="AN241" i="2"/>
  <c r="AO241" i="2"/>
  <c r="AP241" i="2"/>
  <c r="AQ241" i="2"/>
  <c r="AK242" i="2"/>
  <c r="AL242" i="2"/>
  <c r="AM242" i="2"/>
  <c r="AN242" i="2"/>
  <c r="AO242" i="2"/>
  <c r="AP242" i="2"/>
  <c r="AQ242" i="2"/>
  <c r="AK243" i="2"/>
  <c r="AL243" i="2"/>
  <c r="AM243" i="2"/>
  <c r="AN243" i="2"/>
  <c r="AO243" i="2"/>
  <c r="AP243" i="2"/>
  <c r="AQ243" i="2"/>
  <c r="AK244" i="2"/>
  <c r="AL244" i="2"/>
  <c r="AM244" i="2"/>
  <c r="AN244" i="2"/>
  <c r="AO244" i="2"/>
  <c r="AP244" i="2"/>
  <c r="AQ244" i="2"/>
  <c r="AK245" i="2"/>
  <c r="AL245" i="2"/>
  <c r="AM245" i="2"/>
  <c r="AN245" i="2"/>
  <c r="AO245" i="2"/>
  <c r="AP245" i="2"/>
  <c r="AQ245" i="2"/>
  <c r="AK246" i="2"/>
  <c r="AL246" i="2"/>
  <c r="AM246" i="2"/>
  <c r="AN246" i="2"/>
  <c r="AO246" i="2"/>
  <c r="AP246" i="2"/>
  <c r="AQ246" i="2"/>
  <c r="AK247" i="2"/>
  <c r="AL247" i="2"/>
  <c r="AM247" i="2"/>
  <c r="AN247" i="2"/>
  <c r="AO247" i="2"/>
  <c r="AP247" i="2"/>
  <c r="AQ247" i="2"/>
  <c r="AK248" i="2"/>
  <c r="AL248" i="2"/>
  <c r="AM248" i="2"/>
  <c r="AN248" i="2"/>
  <c r="AO248" i="2"/>
  <c r="AP248" i="2"/>
  <c r="AQ248" i="2"/>
  <c r="AK249" i="2"/>
  <c r="AL249" i="2"/>
  <c r="AM249" i="2"/>
  <c r="AN249" i="2"/>
  <c r="AO249" i="2"/>
  <c r="AP249" i="2"/>
  <c r="AQ249" i="2"/>
  <c r="AK250" i="2"/>
  <c r="AL250" i="2"/>
  <c r="AM250" i="2"/>
  <c r="AN250" i="2"/>
  <c r="AO250" i="2"/>
  <c r="AP250" i="2"/>
  <c r="AQ250" i="2"/>
  <c r="AK251" i="2"/>
  <c r="AL251" i="2"/>
  <c r="AM251" i="2"/>
  <c r="AN251" i="2"/>
  <c r="AO251" i="2"/>
  <c r="AP251" i="2"/>
  <c r="AQ251" i="2"/>
  <c r="AK252" i="2"/>
  <c r="AL252" i="2"/>
  <c r="AM252" i="2"/>
  <c r="AN252" i="2"/>
  <c r="AO252" i="2"/>
  <c r="AP252" i="2"/>
  <c r="AQ252" i="2"/>
  <c r="AK253" i="2"/>
  <c r="AL253" i="2"/>
  <c r="AM253" i="2"/>
  <c r="AN253" i="2"/>
  <c r="AO253" i="2"/>
  <c r="AP253" i="2"/>
  <c r="AQ253" i="2"/>
  <c r="Y3" i="2"/>
  <c r="Z3" i="2"/>
  <c r="BJ14" i="2" s="1"/>
  <c r="AA3" i="2"/>
  <c r="AB3" i="2"/>
  <c r="AC3" i="2"/>
  <c r="AD3" i="2"/>
  <c r="AE3" i="2"/>
  <c r="AF3" i="2"/>
  <c r="AT20" i="2" s="1"/>
  <c r="AG3" i="2"/>
  <c r="BE21" i="2" s="1"/>
  <c r="AH3" i="2"/>
  <c r="AI3" i="2"/>
  <c r="AJ3" i="2"/>
  <c r="Y4" i="2"/>
  <c r="Z4" i="2"/>
  <c r="AA4" i="2"/>
  <c r="AB4" i="2"/>
  <c r="AC4" i="2"/>
  <c r="AD4" i="2"/>
  <c r="AE4" i="2"/>
  <c r="AF4" i="2"/>
  <c r="AG4" i="2"/>
  <c r="AH4" i="2"/>
  <c r="AI4" i="2"/>
  <c r="AJ4" i="2"/>
  <c r="BD24" i="2" s="1"/>
  <c r="Y5" i="2"/>
  <c r="Z5" i="2"/>
  <c r="AA5" i="2"/>
  <c r="AB5" i="2"/>
  <c r="AC5" i="2"/>
  <c r="AD5" i="2"/>
  <c r="AE5" i="2"/>
  <c r="AF5" i="2"/>
  <c r="AG5" i="2"/>
  <c r="AH5" i="2"/>
  <c r="AI5" i="2"/>
  <c r="AJ5" i="2"/>
  <c r="Y6" i="2"/>
  <c r="Z6" i="2"/>
  <c r="AA6" i="2"/>
  <c r="AB6" i="2"/>
  <c r="AC6" i="2"/>
  <c r="AD6" i="2"/>
  <c r="AE6" i="2"/>
  <c r="AF6" i="2"/>
  <c r="AG6" i="2"/>
  <c r="AH6" i="2"/>
  <c r="AI6" i="2"/>
  <c r="AJ6" i="2"/>
  <c r="Y7" i="2"/>
  <c r="Z7" i="2"/>
  <c r="AA7" i="2"/>
  <c r="AB7" i="2"/>
  <c r="AC7" i="2"/>
  <c r="AD7" i="2"/>
  <c r="AE7" i="2"/>
  <c r="AF7" i="2"/>
  <c r="AG7" i="2"/>
  <c r="AH7" i="2"/>
  <c r="AI7" i="2"/>
  <c r="AJ7" i="2"/>
  <c r="Y8" i="2"/>
  <c r="Z8" i="2"/>
  <c r="AA8" i="2"/>
  <c r="AB8" i="2"/>
  <c r="AC8" i="2"/>
  <c r="AD8" i="2"/>
  <c r="AE8" i="2"/>
  <c r="AF8" i="2"/>
  <c r="AG8" i="2"/>
  <c r="AH8" i="2"/>
  <c r="AI8" i="2"/>
  <c r="AJ8" i="2"/>
  <c r="Y9" i="2"/>
  <c r="Z9" i="2"/>
  <c r="AA9" i="2"/>
  <c r="AB9" i="2"/>
  <c r="AC9" i="2"/>
  <c r="AD9" i="2"/>
  <c r="AE9" i="2"/>
  <c r="AF9" i="2"/>
  <c r="AG9" i="2"/>
  <c r="AH9" i="2"/>
  <c r="AI9" i="2"/>
  <c r="AJ9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X4" i="2"/>
  <c r="X5" i="2"/>
  <c r="X6" i="2"/>
  <c r="X7" i="2"/>
  <c r="X8" i="2"/>
  <c r="BA12" i="2" s="1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3" i="2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AM4" i="3" l="1"/>
  <c r="AN4" i="3" s="1"/>
  <c r="AG8" i="3"/>
  <c r="AL3" i="3"/>
  <c r="AC6" i="3"/>
  <c r="AD6" i="3" s="1"/>
  <c r="AE6" i="3" s="1"/>
  <c r="AC7" i="3"/>
  <c r="AD7" i="3" s="1"/>
  <c r="AE7" i="3" s="1"/>
  <c r="AC3" i="3"/>
  <c r="AC10" i="3"/>
  <c r="AD10" i="3" s="1"/>
  <c r="AE10" i="3" s="1"/>
  <c r="AC11" i="3"/>
  <c r="AD11" i="3" s="1"/>
  <c r="AE11" i="3" s="1"/>
  <c r="AC5" i="3"/>
  <c r="AD5" i="3" s="1"/>
  <c r="AE5" i="3" s="1"/>
  <c r="AC14" i="3"/>
  <c r="AD14" i="3" s="1"/>
  <c r="AE14" i="3" s="1"/>
  <c r="AC15" i="3"/>
  <c r="AD15" i="3" s="1"/>
  <c r="AE15" i="3" s="1"/>
  <c r="AC9" i="3"/>
  <c r="AD9" i="3" s="1"/>
  <c r="AE9" i="3" s="1"/>
  <c r="AC18" i="3"/>
  <c r="AD18" i="3" s="1"/>
  <c r="AE18" i="3" s="1"/>
  <c r="AC19" i="3"/>
  <c r="AD19" i="3" s="1"/>
  <c r="AE19" i="3" s="1"/>
  <c r="AC13" i="3"/>
  <c r="AD13" i="3" s="1"/>
  <c r="AE13" i="3" s="1"/>
  <c r="AC17" i="3"/>
  <c r="AD17" i="3" s="1"/>
  <c r="AE17" i="3" s="1"/>
  <c r="S43" i="3"/>
  <c r="AU12" i="2"/>
  <c r="AY23" i="2"/>
  <c r="AY15" i="2"/>
  <c r="BA17" i="2"/>
  <c r="BE29" i="2"/>
  <c r="BC12" i="2"/>
  <c r="BB13" i="2"/>
  <c r="BB22" i="2"/>
  <c r="AZ20" i="2"/>
  <c r="AU27" i="2"/>
  <c r="BG13" i="2"/>
  <c r="AX18" i="2"/>
  <c r="BG4" i="2"/>
  <c r="BP25" i="2" s="1"/>
  <c r="BB14" i="2"/>
  <c r="BB4" i="2"/>
  <c r="BP20" i="2" s="1"/>
  <c r="BF26" i="2"/>
  <c r="AV16" i="2"/>
  <c r="BG23" i="2"/>
  <c r="AY4" i="2"/>
  <c r="BP17" i="2" s="1"/>
  <c r="BH29" i="2"/>
  <c r="AZ23" i="2"/>
  <c r="AZ15" i="2"/>
  <c r="BJ4" i="2"/>
  <c r="BP28" i="2" s="1"/>
  <c r="BK27" i="2"/>
  <c r="AU22" i="2"/>
  <c r="AU14" i="2"/>
  <c r="AZ31" i="2"/>
  <c r="AV4" i="2"/>
  <c r="BP14" i="2" s="1"/>
  <c r="AX21" i="2"/>
  <c r="BF21" i="2"/>
  <c r="AT21" i="2"/>
  <c r="AY21" i="2"/>
  <c r="BG21" i="2"/>
  <c r="AZ21" i="2"/>
  <c r="BH21" i="2"/>
  <c r="BA21" i="2"/>
  <c r="BI21" i="2"/>
  <c r="BC4" i="2"/>
  <c r="BP21" i="2" s="1"/>
  <c r="BB21" i="2"/>
  <c r="BJ21" i="2"/>
  <c r="AU21" i="2"/>
  <c r="BC21" i="2"/>
  <c r="BR21" i="2" s="1"/>
  <c r="BK21" i="2"/>
  <c r="AV21" i="2"/>
  <c r="BD21" i="2"/>
  <c r="BL21" i="2"/>
  <c r="AV31" i="2"/>
  <c r="BD31" i="2"/>
  <c r="AU30" i="2"/>
  <c r="BC30" i="2"/>
  <c r="BK30" i="2"/>
  <c r="BD30" i="2"/>
  <c r="AV30" i="2"/>
  <c r="BL30" i="2"/>
  <c r="BR30" i="2" s="1"/>
  <c r="AX30" i="2"/>
  <c r="BF30" i="2"/>
  <c r="BG30" i="2"/>
  <c r="BL31" i="2"/>
  <c r="AZ30" i="2"/>
  <c r="BH30" i="2"/>
  <c r="BA30" i="2"/>
  <c r="BI30" i="2"/>
  <c r="BI4" i="2"/>
  <c r="BP27" i="2" s="1"/>
  <c r="BA31" i="2"/>
  <c r="BI17" i="2"/>
  <c r="BA20" i="2"/>
  <c r="AX29" i="2"/>
  <c r="AZ12" i="2"/>
  <c r="BD13" i="2"/>
  <c r="AT27" i="2"/>
  <c r="AY31" i="2"/>
  <c r="BC27" i="2"/>
  <c r="AV24" i="2"/>
  <c r="BH20" i="2"/>
  <c r="AT22" i="2"/>
  <c r="AV19" i="2"/>
  <c r="BD19" i="2"/>
  <c r="BL19" i="2"/>
  <c r="AW19" i="2"/>
  <c r="BE19" i="2"/>
  <c r="BM19" i="2"/>
  <c r="AX19" i="2"/>
  <c r="BF19" i="2"/>
  <c r="BA26" i="2"/>
  <c r="AY19" i="2"/>
  <c r="BG19" i="2"/>
  <c r="AZ19" i="2"/>
  <c r="BH19" i="2"/>
  <c r="BA19" i="2"/>
  <c r="BR19" i="2" s="1"/>
  <c r="BI19" i="2"/>
  <c r="BB19" i="2"/>
  <c r="BJ19" i="2"/>
  <c r="AY29" i="2"/>
  <c r="BA28" i="2"/>
  <c r="BI28" i="2"/>
  <c r="BB28" i="2"/>
  <c r="BJ28" i="2"/>
  <c r="BR28" i="2" s="1"/>
  <c r="AU28" i="2"/>
  <c r="AV28" i="2"/>
  <c r="BD28" i="2"/>
  <c r="BL28" i="2"/>
  <c r="AW28" i="2"/>
  <c r="BE28" i="2"/>
  <c r="BM28" i="2"/>
  <c r="AX28" i="2"/>
  <c r="BF28" i="2"/>
  <c r="AY28" i="2"/>
  <c r="BG28" i="2"/>
  <c r="BD4" i="2"/>
  <c r="BP22" i="2" s="1"/>
  <c r="AT12" i="2"/>
  <c r="AX12" i="2"/>
  <c r="AT28" i="2"/>
  <c r="BM30" i="2"/>
  <c r="AZ29" i="2"/>
  <c r="BL16" i="2"/>
  <c r="AU13" i="2"/>
  <c r="BR13" i="2" s="1"/>
  <c r="BC13" i="2"/>
  <c r="BK13" i="2"/>
  <c r="AX13" i="2"/>
  <c r="BF13" i="2"/>
  <c r="AT13" i="2"/>
  <c r="AU4" i="2"/>
  <c r="BP13" i="2" s="1"/>
  <c r="AY13" i="2"/>
  <c r="AZ13" i="2"/>
  <c r="BH13" i="2"/>
  <c r="BA13" i="2"/>
  <c r="BI13" i="2"/>
  <c r="AW21" i="2"/>
  <c r="AY18" i="2"/>
  <c r="BG18" i="2"/>
  <c r="AZ4" i="2"/>
  <c r="BP18" i="2" s="1"/>
  <c r="AZ18" i="2"/>
  <c r="BR18" i="2" s="1"/>
  <c r="BH18" i="2"/>
  <c r="BA18" i="2"/>
  <c r="BI18" i="2"/>
  <c r="BB18" i="2"/>
  <c r="BJ18" i="2"/>
  <c r="AT18" i="2"/>
  <c r="AU18" i="2"/>
  <c r="BC18" i="2"/>
  <c r="BK18" i="2"/>
  <c r="AV18" i="2"/>
  <c r="BD18" i="2"/>
  <c r="BL18" i="2"/>
  <c r="AW18" i="2"/>
  <c r="BE18" i="2"/>
  <c r="BM18" i="2"/>
  <c r="AV27" i="2"/>
  <c r="BD27" i="2"/>
  <c r="BL27" i="2"/>
  <c r="BM27" i="2"/>
  <c r="BI26" i="2"/>
  <c r="AX27" i="2"/>
  <c r="BF27" i="2"/>
  <c r="AY27" i="2"/>
  <c r="BG27" i="2"/>
  <c r="AZ27" i="2"/>
  <c r="BH27" i="2"/>
  <c r="BA27" i="2"/>
  <c r="BI27" i="2"/>
  <c r="BR27" i="2" s="1"/>
  <c r="BB27" i="2"/>
  <c r="BJ27" i="2"/>
  <c r="BK12" i="2"/>
  <c r="AW13" i="2"/>
  <c r="AT30" i="2"/>
  <c r="BJ30" i="2"/>
  <c r="AW29" i="2"/>
  <c r="BK19" i="2"/>
  <c r="BD16" i="2"/>
  <c r="AY12" i="2"/>
  <c r="BG12" i="2"/>
  <c r="BB12" i="2"/>
  <c r="BJ12" i="2"/>
  <c r="AT17" i="2"/>
  <c r="AV12" i="2"/>
  <c r="BD12" i="2"/>
  <c r="BL12" i="2"/>
  <c r="AW12" i="2"/>
  <c r="BE12" i="2"/>
  <c r="BM12" i="2"/>
  <c r="AT4" i="2"/>
  <c r="BB17" i="2"/>
  <c r="AY26" i="2"/>
  <c r="BA4" i="2"/>
  <c r="BP19" i="2" s="1"/>
  <c r="BI12" i="2"/>
  <c r="BM13" i="2"/>
  <c r="AV13" i="2"/>
  <c r="BJ31" i="2"/>
  <c r="BE30" i="2"/>
  <c r="BK28" i="2"/>
  <c r="AX26" i="2"/>
  <c r="BJ22" i="2"/>
  <c r="BC19" i="2"/>
  <c r="BE13" i="2"/>
  <c r="AW24" i="2"/>
  <c r="BE24" i="2"/>
  <c r="BM24" i="2"/>
  <c r="AX24" i="2"/>
  <c r="BF24" i="2"/>
  <c r="BR24" i="2" s="1"/>
  <c r="AY24" i="2"/>
  <c r="BG24" i="2"/>
  <c r="AZ24" i="2"/>
  <c r="BH24" i="2"/>
  <c r="BA24" i="2"/>
  <c r="BI24" i="2"/>
  <c r="BB24" i="2"/>
  <c r="BJ24" i="2"/>
  <c r="AT24" i="2"/>
  <c r="AU24" i="2"/>
  <c r="BC24" i="2"/>
  <c r="BK24" i="2"/>
  <c r="BF4" i="2"/>
  <c r="BP24" i="2" s="1"/>
  <c r="AW16" i="2"/>
  <c r="BE16" i="2"/>
  <c r="BM16" i="2"/>
  <c r="AX16" i="2"/>
  <c r="BR16" i="2" s="1"/>
  <c r="BF16" i="2"/>
  <c r="AY16" i="2"/>
  <c r="BG16" i="2"/>
  <c r="AZ16" i="2"/>
  <c r="BH16" i="2"/>
  <c r="BA16" i="2"/>
  <c r="BI16" i="2"/>
  <c r="BB16" i="2"/>
  <c r="BJ16" i="2"/>
  <c r="AU16" i="2"/>
  <c r="BC16" i="2"/>
  <c r="BK16" i="2"/>
  <c r="AT16" i="2"/>
  <c r="AX4" i="2"/>
  <c r="BP16" i="2" s="1"/>
  <c r="BB25" i="2"/>
  <c r="BJ25" i="2"/>
  <c r="AU25" i="2"/>
  <c r="BC25" i="2"/>
  <c r="BK25" i="2"/>
  <c r="BG29" i="2"/>
  <c r="BD25" i="2"/>
  <c r="BL25" i="2"/>
  <c r="AW25" i="2"/>
  <c r="BE25" i="2"/>
  <c r="BM25" i="2"/>
  <c r="AX25" i="2"/>
  <c r="BF25" i="2"/>
  <c r="AT25" i="2"/>
  <c r="AY25" i="2"/>
  <c r="BG25" i="2"/>
  <c r="BR25" i="2" s="1"/>
  <c r="AZ25" i="2"/>
  <c r="BH25" i="2"/>
  <c r="BH12" i="2"/>
  <c r="BL13" i="2"/>
  <c r="AT14" i="2"/>
  <c r="BI31" i="2"/>
  <c r="BB30" i="2"/>
  <c r="BH28" i="2"/>
  <c r="BI25" i="2"/>
  <c r="AU19" i="2"/>
  <c r="BG15" i="2"/>
  <c r="BL4" i="2"/>
  <c r="BP30" i="2" s="1"/>
  <c r="BF12" i="2"/>
  <c r="BJ13" i="2"/>
  <c r="AT19" i="2"/>
  <c r="BG31" i="2"/>
  <c r="AW30" i="2"/>
  <c r="BC28" i="2"/>
  <c r="BA25" i="2"/>
  <c r="BM21" i="2"/>
  <c r="BF18" i="2"/>
  <c r="AT23" i="2"/>
  <c r="AT31" i="2"/>
  <c r="BF31" i="2"/>
  <c r="AX31" i="2"/>
  <c r="BL29" i="2"/>
  <c r="BD29" i="2"/>
  <c r="AV29" i="2"/>
  <c r="BM26" i="2"/>
  <c r="BE26" i="2"/>
  <c r="AW26" i="2"/>
  <c r="BF23" i="2"/>
  <c r="AX23" i="2"/>
  <c r="BI22" i="2"/>
  <c r="BA22" i="2"/>
  <c r="BG20" i="2"/>
  <c r="AY20" i="2"/>
  <c r="BH17" i="2"/>
  <c r="AZ17" i="2"/>
  <c r="BF15" i="2"/>
  <c r="AX15" i="2"/>
  <c r="BI14" i="2"/>
  <c r="BA14" i="2"/>
  <c r="BM4" i="2"/>
  <c r="BP31" i="2" s="1"/>
  <c r="BE4" i="2"/>
  <c r="BP23" i="2" s="1"/>
  <c r="AW4" i="2"/>
  <c r="BP15" i="2" s="1"/>
  <c r="AT15" i="2"/>
  <c r="BM31" i="2"/>
  <c r="BR31" i="2" s="1"/>
  <c r="BE31" i="2"/>
  <c r="AW31" i="2"/>
  <c r="BK29" i="2"/>
  <c r="BR29" i="2" s="1"/>
  <c r="BC29" i="2"/>
  <c r="AU29" i="2"/>
  <c r="BL26" i="2"/>
  <c r="BD26" i="2"/>
  <c r="AV26" i="2"/>
  <c r="BM23" i="2"/>
  <c r="BE23" i="2"/>
  <c r="BR23" i="2" s="1"/>
  <c r="AW23" i="2"/>
  <c r="BH22" i="2"/>
  <c r="AZ22" i="2"/>
  <c r="BF20" i="2"/>
  <c r="AX20" i="2"/>
  <c r="BG17" i="2"/>
  <c r="AY17" i="2"/>
  <c r="BR17" i="2" s="1"/>
  <c r="BM15" i="2"/>
  <c r="BE15" i="2"/>
  <c r="AW15" i="2"/>
  <c r="BR15" i="2" s="1"/>
  <c r="BH14" i="2"/>
  <c r="AZ14" i="2"/>
  <c r="AY30" i="2"/>
  <c r="BJ29" i="2"/>
  <c r="BB29" i="2"/>
  <c r="BK26" i="2"/>
  <c r="BC26" i="2"/>
  <c r="AU26" i="2"/>
  <c r="BL23" i="2"/>
  <c r="BD23" i="2"/>
  <c r="AV23" i="2"/>
  <c r="BG22" i="2"/>
  <c r="AY22" i="2"/>
  <c r="BM20" i="2"/>
  <c r="BE20" i="2"/>
  <c r="AW20" i="2"/>
  <c r="BF17" i="2"/>
  <c r="AX17" i="2"/>
  <c r="BL15" i="2"/>
  <c r="BD15" i="2"/>
  <c r="AV15" i="2"/>
  <c r="BG14" i="2"/>
  <c r="AY14" i="2"/>
  <c r="BK4" i="2"/>
  <c r="BP29" i="2" s="1"/>
  <c r="AT26" i="2"/>
  <c r="BK31" i="2"/>
  <c r="BC31" i="2"/>
  <c r="AU31" i="2"/>
  <c r="BI29" i="2"/>
  <c r="BA29" i="2"/>
  <c r="BJ26" i="2"/>
  <c r="BB26" i="2"/>
  <c r="BK23" i="2"/>
  <c r="BC23" i="2"/>
  <c r="AU23" i="2"/>
  <c r="BF22" i="2"/>
  <c r="AX22" i="2"/>
  <c r="BL20" i="2"/>
  <c r="BD20" i="2"/>
  <c r="AV20" i="2"/>
  <c r="BM17" i="2"/>
  <c r="BE17" i="2"/>
  <c r="AW17" i="2"/>
  <c r="BK15" i="2"/>
  <c r="BC15" i="2"/>
  <c r="AU15" i="2"/>
  <c r="BF14" i="2"/>
  <c r="AX14" i="2"/>
  <c r="AV25" i="2"/>
  <c r="BJ23" i="2"/>
  <c r="BB23" i="2"/>
  <c r="BM22" i="2"/>
  <c r="BE22" i="2"/>
  <c r="AW22" i="2"/>
  <c r="BK20" i="2"/>
  <c r="BC20" i="2"/>
  <c r="AU20" i="2"/>
  <c r="BL17" i="2"/>
  <c r="BD17" i="2"/>
  <c r="AV17" i="2"/>
  <c r="BJ15" i="2"/>
  <c r="BB15" i="2"/>
  <c r="BM14" i="2"/>
  <c r="BE14" i="2"/>
  <c r="AW14" i="2"/>
  <c r="BE27" i="2"/>
  <c r="AW27" i="2"/>
  <c r="BH26" i="2"/>
  <c r="BR26" i="2" s="1"/>
  <c r="AZ26" i="2"/>
  <c r="BI23" i="2"/>
  <c r="BA23" i="2"/>
  <c r="BL22" i="2"/>
  <c r="BD22" i="2"/>
  <c r="BR22" i="2" s="1"/>
  <c r="AV22" i="2"/>
  <c r="BJ20" i="2"/>
  <c r="BB20" i="2"/>
  <c r="BR20" i="2" s="1"/>
  <c r="BK17" i="2"/>
  <c r="BC17" i="2"/>
  <c r="AU17" i="2"/>
  <c r="BI15" i="2"/>
  <c r="BA15" i="2"/>
  <c r="BL14" i="2"/>
  <c r="BD14" i="2"/>
  <c r="AV14" i="2"/>
  <c r="BR14" i="2" s="1"/>
  <c r="BH4" i="2"/>
  <c r="BP26" i="2" s="1"/>
  <c r="AT29" i="2"/>
  <c r="BH31" i="2"/>
  <c r="BF29" i="2"/>
  <c r="BG26" i="2"/>
  <c r="BH23" i="2"/>
  <c r="BK22" i="2"/>
  <c r="BC22" i="2"/>
  <c r="BI20" i="2"/>
  <c r="BJ17" i="2"/>
  <c r="BH15" i="2"/>
  <c r="BK14" i="2"/>
  <c r="BC14" i="2"/>
  <c r="AD3" i="3" l="1"/>
  <c r="X6" i="3"/>
  <c r="AH6" i="3"/>
  <c r="AM3" i="3"/>
  <c r="AD20" i="3"/>
  <c r="Y5" i="3" s="1"/>
  <c r="AE3" i="3"/>
  <c r="AE20" i="3" s="1"/>
  <c r="BO7" i="2" a="1"/>
  <c r="BO7" i="2" s="1"/>
  <c r="BO6" i="2" a="1"/>
  <c r="BO6" i="2" s="1"/>
  <c r="BP6" i="2" s="1"/>
  <c r="AT34" i="2" a="1"/>
  <c r="BR12" i="2"/>
  <c r="BP12" i="2"/>
  <c r="BO2" i="2" a="1"/>
  <c r="BO2" i="2" s="1"/>
  <c r="BO3" i="2" s="1"/>
  <c r="AN3" i="3" l="1"/>
  <c r="AN21" i="3" s="1"/>
  <c r="AM21" i="3"/>
  <c r="AH5" i="3" s="1"/>
  <c r="AT34" i="2"/>
  <c r="BL34" i="2"/>
  <c r="BM35" i="2"/>
  <c r="AV37" i="2"/>
  <c r="AV38" i="2"/>
  <c r="AW39" i="2"/>
  <c r="AZ40" i="2"/>
  <c r="AZ41" i="2"/>
  <c r="BA42" i="2"/>
  <c r="BD43" i="2"/>
  <c r="BD44" i="2"/>
  <c r="BE45" i="2"/>
  <c r="BH46" i="2"/>
  <c r="BH47" i="2"/>
  <c r="BI48" i="2"/>
  <c r="BL49" i="2"/>
  <c r="BL50" i="2"/>
  <c r="BM51" i="2"/>
  <c r="AV53" i="2"/>
  <c r="AV35" i="2"/>
  <c r="AV36" i="2"/>
  <c r="AW37" i="2"/>
  <c r="AZ38" i="2"/>
  <c r="AZ39" i="2"/>
  <c r="BA40" i="2"/>
  <c r="BD41" i="2"/>
  <c r="BD42" i="2"/>
  <c r="BE43" i="2"/>
  <c r="BH44" i="2"/>
  <c r="BH45" i="2"/>
  <c r="BI46" i="2"/>
  <c r="BL47" i="2"/>
  <c r="BL48" i="2"/>
  <c r="BM49" i="2"/>
  <c r="AV51" i="2"/>
  <c r="AV52" i="2"/>
  <c r="AW53" i="2"/>
  <c r="AV34" i="2"/>
  <c r="AW35" i="2"/>
  <c r="AZ36" i="2"/>
  <c r="AZ37" i="2"/>
  <c r="BA38" i="2"/>
  <c r="BD39" i="2"/>
  <c r="BD40" i="2"/>
  <c r="BE41" i="2"/>
  <c r="BH42" i="2"/>
  <c r="BH43" i="2"/>
  <c r="BI44" i="2"/>
  <c r="BL45" i="2"/>
  <c r="BL46" i="2"/>
  <c r="BM47" i="2"/>
  <c r="AV49" i="2"/>
  <c r="AV50" i="2"/>
  <c r="AW51" i="2"/>
  <c r="AZ52" i="2"/>
  <c r="AZ53" i="2"/>
  <c r="AZ34" i="2"/>
  <c r="AZ35" i="2"/>
  <c r="BA36" i="2"/>
  <c r="BD37" i="2"/>
  <c r="BD38" i="2"/>
  <c r="BE39" i="2"/>
  <c r="BH40" i="2"/>
  <c r="BH41" i="2"/>
  <c r="BI42" i="2"/>
  <c r="BL43" i="2"/>
  <c r="BL44" i="2"/>
  <c r="BM45" i="2"/>
  <c r="AV47" i="2"/>
  <c r="AV48" i="2"/>
  <c r="AW49" i="2"/>
  <c r="AZ50" i="2"/>
  <c r="AZ51" i="2"/>
  <c r="BA52" i="2"/>
  <c r="BD53" i="2"/>
  <c r="BA34" i="2"/>
  <c r="BD35" i="2"/>
  <c r="BD36" i="2"/>
  <c r="BE37" i="2"/>
  <c r="BH38" i="2"/>
  <c r="BH39" i="2"/>
  <c r="BI40" i="2"/>
  <c r="BL41" i="2"/>
  <c r="BL42" i="2"/>
  <c r="BM43" i="2"/>
  <c r="AV45" i="2"/>
  <c r="AV46" i="2"/>
  <c r="AW47" i="2"/>
  <c r="AZ48" i="2"/>
  <c r="AZ49" i="2"/>
  <c r="BA50" i="2"/>
  <c r="BD51" i="2"/>
  <c r="BD52" i="2"/>
  <c r="BE53" i="2"/>
  <c r="BD34" i="2"/>
  <c r="BE35" i="2"/>
  <c r="BH36" i="2"/>
  <c r="BH37" i="2"/>
  <c r="BI38" i="2"/>
  <c r="BL39" i="2"/>
  <c r="BL40" i="2"/>
  <c r="BM41" i="2"/>
  <c r="AV43" i="2"/>
  <c r="AV44" i="2"/>
  <c r="AW45" i="2"/>
  <c r="AZ46" i="2"/>
  <c r="AZ47" i="2"/>
  <c r="BA48" i="2"/>
  <c r="BD49" i="2"/>
  <c r="BD50" i="2"/>
  <c r="BE51" i="2"/>
  <c r="BH52" i="2"/>
  <c r="BH53" i="2"/>
  <c r="BI34" i="2"/>
  <c r="BL35" i="2"/>
  <c r="BH34" i="2"/>
  <c r="BH35" i="2"/>
  <c r="BI36" i="2"/>
  <c r="BL37" i="2"/>
  <c r="BL38" i="2"/>
  <c r="BM39" i="2"/>
  <c r="AV41" i="2"/>
  <c r="AV42" i="2"/>
  <c r="AW43" i="2"/>
  <c r="AZ44" i="2"/>
  <c r="AZ45" i="2"/>
  <c r="BA46" i="2"/>
  <c r="BD47" i="2"/>
  <c r="BD48" i="2"/>
  <c r="BE49" i="2"/>
  <c r="BH50" i="2"/>
  <c r="BH51" i="2"/>
  <c r="BI52" i="2"/>
  <c r="BL53" i="2"/>
  <c r="AV40" i="2"/>
  <c r="BH48" i="2"/>
  <c r="AW41" i="2"/>
  <c r="BH49" i="2"/>
  <c r="AZ42" i="2"/>
  <c r="BI50" i="2"/>
  <c r="AZ43" i="2"/>
  <c r="BL51" i="2"/>
  <c r="BA44" i="2"/>
  <c r="BL52" i="2"/>
  <c r="AV39" i="2"/>
  <c r="BL36" i="2"/>
  <c r="BD45" i="2"/>
  <c r="BM53" i="2"/>
  <c r="BM37" i="2"/>
  <c r="BD46" i="2"/>
  <c r="BE47" i="2"/>
  <c r="BK53" i="2"/>
  <c r="BG50" i="2"/>
  <c r="BC47" i="2"/>
  <c r="AY44" i="2"/>
  <c r="AU41" i="2"/>
  <c r="BK37" i="2"/>
  <c r="BG34" i="2"/>
  <c r="BB51" i="2"/>
  <c r="AX48" i="2"/>
  <c r="AT45" i="2"/>
  <c r="BJ41" i="2"/>
  <c r="BF38" i="2"/>
  <c r="BB35" i="2"/>
  <c r="AW52" i="2"/>
  <c r="BM48" i="2"/>
  <c r="BI45" i="2"/>
  <c r="BE42" i="2"/>
  <c r="BA39" i="2"/>
  <c r="AW36" i="2"/>
  <c r="BK52" i="2"/>
  <c r="BG49" i="2"/>
  <c r="BC46" i="2"/>
  <c r="AY43" i="2"/>
  <c r="AU40" i="2"/>
  <c r="BK36" i="2"/>
  <c r="BF53" i="2"/>
  <c r="BB50" i="2"/>
  <c r="AX47" i="2"/>
  <c r="AT44" i="2"/>
  <c r="BJ40" i="2"/>
  <c r="BF37" i="2"/>
  <c r="BB34" i="2"/>
  <c r="BK49" i="2"/>
  <c r="BC43" i="2"/>
  <c r="AU37" i="2"/>
  <c r="BF50" i="2"/>
  <c r="BB47" i="2"/>
  <c r="AT41" i="2"/>
  <c r="BF34" i="2"/>
  <c r="AW48" i="2"/>
  <c r="BI41" i="2"/>
  <c r="BA35" i="2"/>
  <c r="BK48" i="2"/>
  <c r="BC42" i="2"/>
  <c r="AU36" i="2"/>
  <c r="BF49" i="2"/>
  <c r="AX43" i="2"/>
  <c r="BJ36" i="2"/>
  <c r="BG52" i="2"/>
  <c r="AU43" i="2"/>
  <c r="BG36" i="2"/>
  <c r="AX50" i="2"/>
  <c r="BJ43" i="2"/>
  <c r="BB37" i="2"/>
  <c r="BM50" i="2"/>
  <c r="BE44" i="2"/>
  <c r="AW38" i="2"/>
  <c r="BG51" i="2"/>
  <c r="AY45" i="2"/>
  <c r="BK38" i="2"/>
  <c r="BB52" i="2"/>
  <c r="AT46" i="2"/>
  <c r="BF39" i="2"/>
  <c r="BG42" i="2"/>
  <c r="AY36" i="2"/>
  <c r="BJ49" i="2"/>
  <c r="AX40" i="2"/>
  <c r="BI53" i="2"/>
  <c r="BA47" i="2"/>
  <c r="BM40" i="2"/>
  <c r="AY51" i="2"/>
  <c r="BK44" i="2"/>
  <c r="BC38" i="2"/>
  <c r="AT52" i="2"/>
  <c r="BB42" i="2"/>
  <c r="AT36" i="2"/>
  <c r="BC53" i="2"/>
  <c r="AY50" i="2"/>
  <c r="AU47" i="2"/>
  <c r="BK43" i="2"/>
  <c r="BG40" i="2"/>
  <c r="BC37" i="2"/>
  <c r="AY34" i="2"/>
  <c r="AT51" i="2"/>
  <c r="BJ47" i="2"/>
  <c r="BF44" i="2"/>
  <c r="BB41" i="2"/>
  <c r="AX38" i="2"/>
  <c r="AT35" i="2"/>
  <c r="BI51" i="2"/>
  <c r="BE48" i="2"/>
  <c r="BA45" i="2"/>
  <c r="AW42" i="2"/>
  <c r="BM38" i="2"/>
  <c r="BI35" i="2"/>
  <c r="BC52" i="2"/>
  <c r="AY49" i="2"/>
  <c r="AU46" i="2"/>
  <c r="BK42" i="2"/>
  <c r="BG39" i="2"/>
  <c r="BC36" i="2"/>
  <c r="AX53" i="2"/>
  <c r="AT50" i="2"/>
  <c r="BJ46" i="2"/>
  <c r="BF43" i="2"/>
  <c r="BB40" i="2"/>
  <c r="AX37" i="2"/>
  <c r="AU53" i="2"/>
  <c r="BG46" i="2"/>
  <c r="AY40" i="2"/>
  <c r="BJ53" i="2"/>
  <c r="AX44" i="2"/>
  <c r="BJ37" i="2"/>
  <c r="BA51" i="2"/>
  <c r="BM44" i="2"/>
  <c r="BE38" i="2"/>
  <c r="AU52" i="2"/>
  <c r="BG45" i="2"/>
  <c r="AY39" i="2"/>
  <c r="BJ52" i="2"/>
  <c r="BB46" i="2"/>
  <c r="AT40" i="2"/>
  <c r="BC49" i="2"/>
  <c r="AY46" i="2"/>
  <c r="BK39" i="2"/>
  <c r="BB53" i="2"/>
  <c r="AT47" i="2"/>
  <c r="BF40" i="2"/>
  <c r="AX34" i="2"/>
  <c r="BI47" i="2"/>
  <c r="BA41" i="2"/>
  <c r="BM34" i="2"/>
  <c r="BC48" i="2"/>
  <c r="AU42" i="2"/>
  <c r="BG35" i="2"/>
  <c r="AX49" i="2"/>
  <c r="BJ42" i="2"/>
  <c r="BB36" i="2"/>
  <c r="AY52" i="2"/>
  <c r="AU49" i="2"/>
  <c r="BK45" i="2"/>
  <c r="BC39" i="2"/>
  <c r="AT53" i="2"/>
  <c r="BB43" i="2"/>
  <c r="AT37" i="2"/>
  <c r="BE50" i="2"/>
  <c r="AW44" i="2"/>
  <c r="BI37" i="2"/>
  <c r="BE34" i="2"/>
  <c r="AU48" i="2"/>
  <c r="BG41" i="2"/>
  <c r="AY35" i="2"/>
  <c r="BJ48" i="2"/>
  <c r="AX39" i="2"/>
  <c r="BK51" i="2"/>
  <c r="BG48" i="2"/>
  <c r="BC45" i="2"/>
  <c r="AY42" i="2"/>
  <c r="AU39" i="2"/>
  <c r="BK35" i="2"/>
  <c r="BF52" i="2"/>
  <c r="BF46" i="2"/>
  <c r="BF45" i="2"/>
  <c r="BC51" i="2"/>
  <c r="AY48" i="2"/>
  <c r="AU45" i="2"/>
  <c r="BK41" i="2"/>
  <c r="BG38" i="2"/>
  <c r="BC35" i="2"/>
  <c r="AX52" i="2"/>
  <c r="AT49" i="2"/>
  <c r="BJ45" i="2"/>
  <c r="BF42" i="2"/>
  <c r="BB39" i="2"/>
  <c r="AX36" i="2"/>
  <c r="BM52" i="2"/>
  <c r="BI49" i="2"/>
  <c r="BE46" i="2"/>
  <c r="BA43" i="2"/>
  <c r="AW40" i="2"/>
  <c r="BM36" i="2"/>
  <c r="BG53" i="2"/>
  <c r="BC50" i="2"/>
  <c r="AY47" i="2"/>
  <c r="AU44" i="2"/>
  <c r="BK40" i="2"/>
  <c r="BG37" i="2"/>
  <c r="BC34" i="2"/>
  <c r="AX51" i="2"/>
  <c r="AT48" i="2"/>
  <c r="BJ44" i="2"/>
  <c r="BF41" i="2"/>
  <c r="BB38" i="2"/>
  <c r="AX35" i="2"/>
  <c r="AU51" i="2"/>
  <c r="BF48" i="2"/>
  <c r="BJ35" i="2"/>
  <c r="BM42" i="2"/>
  <c r="AU50" i="2"/>
  <c r="AY37" i="2"/>
  <c r="BB44" i="2"/>
  <c r="AT42" i="2"/>
  <c r="BK47" i="2"/>
  <c r="AX46" i="2"/>
  <c r="BA53" i="2"/>
  <c r="BE40" i="2"/>
  <c r="BG47" i="2"/>
  <c r="BK34" i="2"/>
  <c r="BA49" i="2"/>
  <c r="BJ50" i="2"/>
  <c r="AU35" i="2"/>
  <c r="AY41" i="2"/>
  <c r="BG44" i="2"/>
  <c r="BB45" i="2"/>
  <c r="BE52" i="2"/>
  <c r="BI39" i="2"/>
  <c r="BK46" i="2"/>
  <c r="AU34" i="2"/>
  <c r="AX41" i="2"/>
  <c r="AT43" i="2"/>
  <c r="BA37" i="2"/>
  <c r="BC44" i="2"/>
  <c r="BJ38" i="2"/>
  <c r="AY38" i="2"/>
  <c r="AT38" i="2"/>
  <c r="BJ39" i="2"/>
  <c r="BB48" i="2"/>
  <c r="BC41" i="2"/>
  <c r="AW50" i="2"/>
  <c r="BF51" i="2"/>
  <c r="AX42" i="2"/>
  <c r="BG43" i="2"/>
  <c r="AW34" i="2"/>
  <c r="BB49" i="2"/>
  <c r="BF36" i="2"/>
  <c r="BI43" i="2"/>
  <c r="BK50" i="2"/>
  <c r="AU38" i="2"/>
  <c r="AX45" i="2"/>
  <c r="BE36" i="2"/>
  <c r="BM46" i="2"/>
  <c r="BF35" i="2"/>
  <c r="BJ51" i="2"/>
  <c r="AT39" i="2"/>
  <c r="AW46" i="2"/>
  <c r="AY53" i="2"/>
  <c r="BC40" i="2"/>
  <c r="BF47" i="2"/>
  <c r="BJ34" i="2"/>
  <c r="BR34" i="2"/>
  <c r="BR33" i="2"/>
  <c r="BR35" i="2" l="1"/>
  <c r="BR36" i="2"/>
  <c r="BS15" i="2" l="1"/>
  <c r="BS21" i="2"/>
  <c r="BS28" i="2"/>
  <c r="BS27" i="2"/>
  <c r="BS22" i="2"/>
  <c r="BS14" i="2"/>
  <c r="BS25" i="2"/>
  <c r="BS31" i="2"/>
  <c r="BS17" i="2"/>
  <c r="BS30" i="2"/>
  <c r="BS26" i="2"/>
  <c r="BS29" i="2"/>
  <c r="BS23" i="2"/>
  <c r="BS20" i="2"/>
  <c r="BS13" i="2"/>
  <c r="BS16" i="2"/>
  <c r="BS18" i="2"/>
  <c r="BS19" i="2"/>
  <c r="BS24" i="2"/>
  <c r="BS12" i="2"/>
</calcChain>
</file>

<file path=xl/sharedStrings.xml><?xml version="1.0" encoding="utf-8"?>
<sst xmlns="http://schemas.openxmlformats.org/spreadsheetml/2006/main" count="279" uniqueCount="162">
  <si>
    <t>Date</t>
  </si>
  <si>
    <t>A</t>
  </si>
  <si>
    <t>AAPL</t>
  </si>
  <si>
    <t>AMC</t>
  </si>
  <si>
    <t>BABA</t>
  </si>
  <si>
    <t>C</t>
  </si>
  <si>
    <t>D</t>
  </si>
  <si>
    <t>DIS</t>
  </si>
  <si>
    <t xml:space="preserve"> DOCU</t>
  </si>
  <si>
    <t>F</t>
  </si>
  <si>
    <t>FIZZ</t>
  </si>
  <si>
    <t>HCYAX</t>
  </si>
  <si>
    <t>HON</t>
  </si>
  <si>
    <t>IBM</t>
  </si>
  <si>
    <t>K</t>
  </si>
  <si>
    <t>KO</t>
  </si>
  <si>
    <t>LABD</t>
  </si>
  <si>
    <t>LABU</t>
  </si>
  <si>
    <t>LCID</t>
  </si>
  <si>
    <t>NVDA</t>
  </si>
  <si>
    <t>PYPL</t>
  </si>
  <si>
    <t xml:space="preserve"> </t>
  </si>
  <si>
    <t>Period</t>
  </si>
  <si>
    <t>Baseline</t>
  </si>
  <si>
    <t>Portfolio SD  𝝈</t>
  </si>
  <si>
    <t xml:space="preserve">Portfolio Observed Annual Return  </t>
  </si>
  <si>
    <t xml:space="preserve">sample </t>
  </si>
  <si>
    <t xml:space="preserve">Start here ---&gt; </t>
  </si>
  <si>
    <r>
      <t>R</t>
    </r>
    <r>
      <rPr>
        <b/>
        <vertAlign val="subscript"/>
        <sz val="12"/>
        <color theme="1"/>
        <rFont val="Calibri (Body)"/>
      </rPr>
      <t>1</t>
    </r>
  </si>
  <si>
    <r>
      <t>R</t>
    </r>
    <r>
      <rPr>
        <b/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</si>
  <si>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</si>
  <si>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</si>
  <si>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</si>
  <si>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</si>
  <si>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7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</si>
  <si>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8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</si>
  <si>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9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</si>
  <si>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</si>
  <si>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11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</si>
  <si>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12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</si>
  <si>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13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</si>
  <si>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14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</si>
  <si>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15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</si>
  <si>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16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</si>
  <si>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17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</si>
  <si>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18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</si>
  <si>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19</t>
    </r>
    <r>
      <rPr>
        <sz val="12"/>
        <color theme="1"/>
        <rFont val="Calibri"/>
        <family val="2"/>
        <scheme val="minor"/>
      </rPr>
      <t/>
    </r>
  </si>
  <si>
    <r>
      <t>R</t>
    </r>
    <r>
      <rPr>
        <b/>
        <vertAlign val="subscript"/>
        <sz val="12"/>
        <color theme="1"/>
        <rFont val="Calibri (Body)"/>
      </rPr>
      <t>20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</si>
  <si>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1</t>
    </r>
  </si>
  <si>
    <r>
      <t>w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</si>
  <si>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</si>
  <si>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</si>
  <si>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</si>
  <si>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</si>
  <si>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7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</si>
  <si>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8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</si>
  <si>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9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</si>
  <si>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</si>
  <si>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11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</si>
  <si>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12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</si>
  <si>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13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</si>
  <si>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14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</si>
  <si>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15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</si>
  <si>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16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</si>
  <si>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17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</si>
  <si>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18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</si>
  <si>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19</t>
    </r>
    <r>
      <rPr>
        <sz val="12"/>
        <color theme="1"/>
        <rFont val="Calibri"/>
        <family val="2"/>
        <scheme val="minor"/>
      </rPr>
      <t/>
    </r>
  </si>
  <si>
    <r>
      <t>w</t>
    </r>
    <r>
      <rPr>
        <vertAlign val="subscript"/>
        <sz val="12"/>
        <color theme="1"/>
        <rFont val="Calibri (Body)"/>
      </rPr>
      <t>20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</si>
  <si>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1</t>
    </r>
  </si>
  <si>
    <r>
      <t>𝝁</t>
    </r>
    <r>
      <rPr>
        <b/>
        <vertAlign val="subscript"/>
        <sz val="14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</si>
  <si>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</si>
  <si>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</si>
  <si>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</si>
  <si>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</si>
  <si>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7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</si>
  <si>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8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</si>
  <si>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9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</si>
  <si>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</si>
  <si>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11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</si>
  <si>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12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</si>
  <si>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13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</si>
  <si>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14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</si>
  <si>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15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</si>
  <si>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16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</si>
  <si>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17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</si>
  <si>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18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</si>
  <si>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19</t>
    </r>
    <r>
      <rPr>
        <sz val="12"/>
        <color theme="1"/>
        <rFont val="Calibri"/>
        <family val="2"/>
        <scheme val="minor"/>
      </rPr>
      <t/>
    </r>
  </si>
  <si>
    <r>
      <t>𝝁</t>
    </r>
    <r>
      <rPr>
        <b/>
        <vertAlign val="subscript"/>
        <sz val="14"/>
        <color theme="1"/>
        <rFont val="Calibri (Body)"/>
      </rPr>
      <t>20</t>
    </r>
    <r>
      <rPr>
        <sz val="12"/>
        <color theme="1"/>
        <rFont val="Calibri"/>
        <family val="2"/>
        <scheme val="minor"/>
      </rPr>
      <t/>
    </r>
  </si>
  <si>
    <r>
      <t xml:space="preserve">Allocation Percentages </t>
    </r>
    <r>
      <rPr>
        <b/>
        <sz val="14"/>
        <color theme="1"/>
        <rFont val="Calibri"/>
        <family val="2"/>
        <scheme val="minor"/>
      </rPr>
      <t>w</t>
    </r>
    <r>
      <rPr>
        <sz val="14"/>
        <color theme="1"/>
        <rFont val="Calibri"/>
        <family val="2"/>
        <scheme val="minor"/>
      </rPr>
      <t xml:space="preserve">:            </t>
    </r>
  </si>
  <si>
    <t>Returns'  Variance-Covariance Matrix. 𝚺</t>
  </si>
  <si>
    <t>Constraints</t>
  </si>
  <si>
    <t>minimze total portfolio risk to achieve minimum baseline return</t>
  </si>
  <si>
    <t>allocations are exhaustive</t>
  </si>
  <si>
    <t>short buying/selling not practiced</t>
  </si>
  <si>
    <t>Returns</t>
  </si>
  <si>
    <t>EXPECTED PORTFOLIO RETURN</t>
  </si>
  <si>
    <t>per day</t>
  </si>
  <si>
    <t>per year</t>
  </si>
  <si>
    <t>Symmetry check</t>
  </si>
  <si>
    <t>X</t>
  </si>
  <si>
    <t>R</t>
  </si>
  <si>
    <t>Objective (total portfilio risk)</t>
  </si>
  <si>
    <t>High Variation Assets</t>
  </si>
  <si>
    <t>variances</t>
  </si>
  <si>
    <t>Correlation Matrix</t>
  </si>
  <si>
    <t>correlations</t>
  </si>
  <si>
    <t>sd</t>
  </si>
  <si>
    <t>mean</t>
  </si>
  <si>
    <t>lower (2sd)</t>
  </si>
  <si>
    <t>upper (2sd)</t>
  </si>
  <si>
    <t>&gt;&lt;2sd</t>
  </si>
  <si>
    <t>&gt;&lt;3sd</t>
  </si>
  <si>
    <t>A &amp; HCYAX</t>
  </si>
  <si>
    <t>AMC &amp; FIZZ</t>
  </si>
  <si>
    <t>AAPL &amp; HCYAX</t>
  </si>
  <si>
    <t>HCYAX &amp; HON</t>
  </si>
  <si>
    <t>HCYAX &amp; KO</t>
  </si>
  <si>
    <t>LABD &amp; LABU</t>
  </si>
  <si>
    <t>NVDA &amp; PYPL</t>
  </si>
  <si>
    <t>AUTOCORRELATION</t>
  </si>
  <si>
    <t>Optimal Portfolios</t>
  </si>
  <si>
    <t>Optimal Risk</t>
  </si>
  <si>
    <t>Optimal Return</t>
  </si>
  <si>
    <t># of Assets</t>
  </si>
  <si>
    <t>Assets</t>
  </si>
  <si>
    <t>A, AMC, F, HYCAX, K, LABD, LABU, LCID, NVDA</t>
  </si>
  <si>
    <t>A, AMC, F, HYCAX, LABD, LABU, LCID, NVDA</t>
  </si>
  <si>
    <t>A, AMC, F, HYCAX, LABD, LCID, NVDA</t>
  </si>
  <si>
    <t>A, AAPL, AMC, F, HCYAX, LABD, LCID, NVDA</t>
  </si>
  <si>
    <t>A, AAPL, AMC, F, LABD, LCID, NVDA</t>
  </si>
  <si>
    <t>A, AMC, F, LABD, LCID, NVDA</t>
  </si>
  <si>
    <t>a &amp; aapl kept increasing to a point then decreased</t>
  </si>
  <si>
    <t>Rsq</t>
  </si>
  <si>
    <t>Optimal Risk = (.01406*Optimal Return) + .00029</t>
  </si>
  <si>
    <t>Slope</t>
  </si>
  <si>
    <t>Intercept</t>
  </si>
  <si>
    <t>Optimal Return = (71.005*Optimal Risk) - .0198</t>
  </si>
  <si>
    <t>Observed Y</t>
  </si>
  <si>
    <t>Predicted Y</t>
  </si>
  <si>
    <t>y= a + b*sqrt(x-c)</t>
  </si>
  <si>
    <t>Predicted Y'</t>
  </si>
  <si>
    <t>Y-Y'</t>
  </si>
  <si>
    <t>(Y-Y')^2</t>
  </si>
  <si>
    <t>Objective</t>
  </si>
  <si>
    <t>Solver</t>
  </si>
  <si>
    <t>Quadratic Regression</t>
  </si>
  <si>
    <t>a</t>
  </si>
  <si>
    <t>b</t>
  </si>
  <si>
    <t>c</t>
  </si>
  <si>
    <t>y=ax2+bx+c</t>
  </si>
  <si>
    <t>Y-Y^2</t>
  </si>
  <si>
    <t>Quadratic Least Squares</t>
  </si>
  <si>
    <t>Y-Y'^2</t>
  </si>
  <si>
    <t>A, AMC, F, HCYAX, K, LABD, LABU, LCID, NVDA</t>
  </si>
  <si>
    <t>A, AMC, F, HCYAX, LABD, LABU, LCID, NVDA</t>
  </si>
  <si>
    <t>A, AAPL, AMC, F, HCYAX, LABD, LABU, LCID, NVDA</t>
  </si>
  <si>
    <t>A, AAPL, AMC, C, D, F, HCYAX, LABD, LCID, NVDA</t>
  </si>
  <si>
    <t>A, AAPL, AMC, C, F, LABD, LCID, NVDA</t>
  </si>
  <si>
    <t>Using R</t>
  </si>
  <si>
    <t>𝝁:</t>
  </si>
  <si>
    <t xml:space="preserve">Asset Expected Returns 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</si>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</sst>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00"/>
    <numFmt numFmtId="166" formatCode="0.0000000"/>
    <numFmt numFmtId="167" formatCode="0.00000000"/>
    <numFmt numFmtId="168" formatCode="0.000000000"/>
    <numFmt numFmtId="173" formatCode="0.000"/>
  </numFmts>
  <fonts count="2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u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vertAlign val="sub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bscript"/>
      <sz val="14"/>
      <color theme="1"/>
      <name val="Calibri (Body)"/>
    </font>
    <font>
      <sz val="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5" xfId="0" applyBorder="1"/>
    <xf numFmtId="0" fontId="0" fillId="0" borderId="15" xfId="0" applyNumberFormat="1" applyBorder="1"/>
    <xf numFmtId="2" fontId="0" fillId="0" borderId="15" xfId="0" applyNumberFormat="1" applyBorder="1"/>
    <xf numFmtId="0" fontId="2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4" fillId="0" borderId="0" xfId="0" applyFont="1" applyAlignment="1">
      <alignment horizontal="right"/>
    </xf>
    <xf numFmtId="0" fontId="16" fillId="0" borderId="0" xfId="0" applyFont="1" applyBorder="1" applyAlignment="1">
      <alignment horizontal="center"/>
    </xf>
    <xf numFmtId="0" fontId="0" fillId="0" borderId="0" xfId="0" applyFill="1" applyBorder="1"/>
    <xf numFmtId="164" fontId="0" fillId="0" borderId="10" xfId="0" applyNumberForma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6" fillId="0" borderId="0" xfId="0" applyFont="1"/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  <xf numFmtId="0" fontId="16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64" fontId="0" fillId="0" borderId="12" xfId="0" applyNumberFormat="1" applyBorder="1"/>
    <xf numFmtId="0" fontId="26" fillId="0" borderId="0" xfId="0" applyFont="1"/>
    <xf numFmtId="165" fontId="26" fillId="0" borderId="0" xfId="0" applyNumberFormat="1" applyFont="1"/>
    <xf numFmtId="0" fontId="0" fillId="0" borderId="0" xfId="0" applyNumberFormat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22" xfId="0" applyFill="1" applyBorder="1"/>
    <xf numFmtId="2" fontId="0" fillId="33" borderId="0" xfId="0" applyNumberFormat="1" applyFill="1" applyBorder="1"/>
    <xf numFmtId="2" fontId="0" fillId="33" borderId="23" xfId="0" applyNumberFormat="1" applyFill="1" applyBorder="1"/>
    <xf numFmtId="0" fontId="0" fillId="33" borderId="0" xfId="0" applyFill="1"/>
    <xf numFmtId="165" fontId="0" fillId="33" borderId="0" xfId="0" applyNumberFormat="1" applyFill="1" applyBorder="1"/>
    <xf numFmtId="165" fontId="0" fillId="33" borderId="23" xfId="0" applyNumberFormat="1" applyFill="1" applyBorder="1"/>
    <xf numFmtId="0" fontId="0" fillId="0" borderId="0" xfId="0" applyBorder="1"/>
    <xf numFmtId="165" fontId="0" fillId="33" borderId="0" xfId="0" applyNumberFormat="1" applyFill="1" applyBorder="1" applyAlignment="1">
      <alignment horizontal="center"/>
    </xf>
    <xf numFmtId="165" fontId="0" fillId="33" borderId="23" xfId="0" applyNumberFormat="1" applyFill="1" applyBorder="1" applyAlignment="1">
      <alignment horizontal="center"/>
    </xf>
    <xf numFmtId="0" fontId="0" fillId="33" borderId="0" xfId="0" applyNumberFormat="1" applyFill="1" applyBorder="1" applyAlignment="1">
      <alignment horizontal="center"/>
    </xf>
    <xf numFmtId="0" fontId="0" fillId="33" borderId="23" xfId="0" applyNumberFormat="1" applyFill="1" applyBorder="1" applyAlignment="1">
      <alignment horizontal="center"/>
    </xf>
    <xf numFmtId="2" fontId="0" fillId="33" borderId="25" xfId="0" applyNumberFormat="1" applyFill="1" applyBorder="1" applyAlignment="1">
      <alignment horizontal="center"/>
    </xf>
    <xf numFmtId="2" fontId="0" fillId="33" borderId="12" xfId="0" applyNumberFormat="1" applyFill="1" applyBorder="1" applyAlignment="1">
      <alignment horizontal="center"/>
    </xf>
    <xf numFmtId="0" fontId="0" fillId="33" borderId="25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4" borderId="0" xfId="0" applyFill="1"/>
    <xf numFmtId="0" fontId="0" fillId="34" borderId="23" xfId="0" applyFill="1" applyBorder="1"/>
    <xf numFmtId="0" fontId="0" fillId="33" borderId="10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23" fillId="34" borderId="0" xfId="0" applyFont="1" applyFill="1" applyAlignment="1">
      <alignment horizontal="center"/>
    </xf>
    <xf numFmtId="0" fontId="24" fillId="34" borderId="0" xfId="0" applyFont="1" applyFill="1" applyAlignment="1">
      <alignment horizontal="right"/>
    </xf>
    <xf numFmtId="10" fontId="0" fillId="34" borderId="10" xfId="0" applyNumberFormat="1" applyFill="1" applyBorder="1"/>
    <xf numFmtId="0" fontId="0" fillId="34" borderId="0" xfId="0" applyFill="1" applyBorder="1"/>
    <xf numFmtId="0" fontId="27" fillId="34" borderId="17" xfId="0" applyFont="1" applyFill="1" applyBorder="1" applyAlignment="1">
      <alignment horizontal="center"/>
    </xf>
    <xf numFmtId="0" fontId="0" fillId="34" borderId="0" xfId="0" applyFill="1" applyBorder="1" applyAlignment="1"/>
    <xf numFmtId="0" fontId="0" fillId="34" borderId="16" xfId="0" applyFill="1" applyBorder="1" applyAlignment="1"/>
    <xf numFmtId="0" fontId="0" fillId="34" borderId="0" xfId="0" applyFill="1" applyAlignment="1">
      <alignment horizontal="center"/>
    </xf>
    <xf numFmtId="0" fontId="23" fillId="0" borderId="11" xfId="0" applyFont="1" applyBorder="1" applyAlignment="1">
      <alignment horizontal="center"/>
    </xf>
    <xf numFmtId="10" fontId="0" fillId="0" borderId="0" xfId="42" applyNumberFormat="1" applyFont="1"/>
    <xf numFmtId="164" fontId="0" fillId="0" borderId="25" xfId="0" applyNumberFormat="1" applyFill="1" applyBorder="1"/>
    <xf numFmtId="0" fontId="0" fillId="35" borderId="10" xfId="0" applyFont="1" applyFill="1" applyBorder="1" applyAlignment="1">
      <alignment horizontal="center"/>
    </xf>
    <xf numFmtId="0" fontId="28" fillId="35" borderId="26" xfId="0" applyFont="1" applyFill="1" applyBorder="1" applyAlignment="1">
      <alignment horizontal="center"/>
    </xf>
    <xf numFmtId="0" fontId="0" fillId="35" borderId="27" xfId="0" applyFill="1" applyBorder="1" applyAlignment="1">
      <alignment horizontal="center"/>
    </xf>
    <xf numFmtId="0" fontId="0" fillId="35" borderId="25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4" borderId="0" xfId="0" applyFill="1" applyAlignment="1">
      <alignment horizontal="left"/>
    </xf>
    <xf numFmtId="9" fontId="0" fillId="34" borderId="0" xfId="0" applyNumberFormat="1" applyFill="1" applyAlignment="1">
      <alignment horizontal="center"/>
    </xf>
    <xf numFmtId="2" fontId="0" fillId="35" borderId="25" xfId="0" applyNumberFormat="1" applyFill="1" applyBorder="1" applyAlignment="1">
      <alignment horizontal="center"/>
    </xf>
    <xf numFmtId="2" fontId="0" fillId="35" borderId="12" xfId="0" applyNumberFormat="1" applyFill="1" applyBorder="1" applyAlignment="1">
      <alignment horizontal="center"/>
    </xf>
    <xf numFmtId="2" fontId="0" fillId="35" borderId="25" xfId="42" applyNumberFormat="1" applyFont="1" applyFill="1" applyBorder="1" applyAlignment="1">
      <alignment horizontal="center"/>
    </xf>
    <xf numFmtId="2" fontId="0" fillId="35" borderId="12" xfId="42" applyNumberFormat="1" applyFont="1" applyFill="1" applyBorder="1" applyAlignment="1">
      <alignment horizontal="center"/>
    </xf>
    <xf numFmtId="0" fontId="0" fillId="34" borderId="0" xfId="0" applyFill="1" applyAlignment="1">
      <alignment horizontal="right"/>
    </xf>
    <xf numFmtId="165" fontId="0" fillId="34" borderId="0" xfId="0" applyNumberFormat="1" applyFill="1" applyAlignment="1">
      <alignment horizontal="right"/>
    </xf>
    <xf numFmtId="165" fontId="0" fillId="34" borderId="0" xfId="0" applyNumberFormat="1" applyFill="1"/>
    <xf numFmtId="0" fontId="0" fillId="34" borderId="0" xfId="0" applyFill="1" applyAlignment="1">
      <alignment vertical="center"/>
    </xf>
    <xf numFmtId="0" fontId="0" fillId="35" borderId="29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26" xfId="0" applyFill="1" applyBorder="1" applyAlignment="1">
      <alignment horizontal="center"/>
    </xf>
    <xf numFmtId="0" fontId="0" fillId="35" borderId="21" xfId="0" applyFill="1" applyBorder="1" applyAlignment="1">
      <alignment horizontal="center"/>
    </xf>
    <xf numFmtId="173" fontId="0" fillId="35" borderId="15" xfId="0" applyNumberFormat="1" applyFill="1" applyBorder="1" applyAlignment="1">
      <alignment horizontal="center"/>
    </xf>
    <xf numFmtId="0" fontId="0" fillId="35" borderId="22" xfId="0" applyFill="1" applyBorder="1" applyAlignment="1">
      <alignment horizontal="center"/>
    </xf>
    <xf numFmtId="173" fontId="0" fillId="35" borderId="28" xfId="0" applyNumberFormat="1" applyFill="1" applyBorder="1" applyAlignment="1">
      <alignment horizontal="center"/>
    </xf>
    <xf numFmtId="0" fontId="0" fillId="34" borderId="0" xfId="0" applyFill="1" applyAlignment="1">
      <alignment horizontal="center" vertical="center"/>
    </xf>
    <xf numFmtId="166" fontId="0" fillId="34" borderId="0" xfId="0" applyNumberFormat="1" applyFill="1"/>
    <xf numFmtId="2" fontId="0" fillId="34" borderId="0" xfId="0" applyNumberFormat="1" applyFill="1" applyAlignment="1">
      <alignment horizontal="center"/>
    </xf>
    <xf numFmtId="173" fontId="0" fillId="35" borderId="25" xfId="0" applyNumberFormat="1" applyFill="1" applyBorder="1" applyAlignment="1">
      <alignment horizontal="center"/>
    </xf>
    <xf numFmtId="173" fontId="0" fillId="35" borderId="12" xfId="0" applyNumberFormat="1" applyFill="1" applyBorder="1" applyAlignment="1">
      <alignment horizontal="center"/>
    </xf>
    <xf numFmtId="2" fontId="0" fillId="34" borderId="0" xfId="0" applyNumberFormat="1" applyFill="1" applyBorder="1" applyAlignment="1"/>
    <xf numFmtId="2" fontId="0" fillId="34" borderId="16" xfId="0" applyNumberFormat="1" applyFill="1" applyBorder="1" applyAlignment="1"/>
    <xf numFmtId="0" fontId="0" fillId="34" borderId="0" xfId="0" applyNumberFormat="1" applyFill="1" applyBorder="1" applyAlignment="1"/>
    <xf numFmtId="0" fontId="0" fillId="34" borderId="16" xfId="0" applyNumberForma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</a:t>
            </a:r>
            <a:r>
              <a:rPr lang="en-US" baseline="0"/>
              <a:t> Standard Deviations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7749781277340329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2'!$E$3:$E$19</c:f>
              <c:numCache>
                <c:formatCode>0.00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xVal>
          <c:yVal>
            <c:numRef>
              <c:f>'Part 2'!$D$3:$D$19</c:f>
              <c:numCache>
                <c:formatCode>General</c:formatCode>
                <c:ptCount val="17"/>
                <c:pt idx="0">
                  <c:v>3.3090845689286328E-3</c:v>
                </c:pt>
                <c:pt idx="1">
                  <c:v>3.944461288936876E-3</c:v>
                </c:pt>
                <c:pt idx="2">
                  <c:v>4.5886664825060671E-3</c:v>
                </c:pt>
                <c:pt idx="3">
                  <c:v>5.2384342110429862E-3</c:v>
                </c:pt>
                <c:pt idx="4">
                  <c:v>5.8919217115453717E-3</c:v>
                </c:pt>
                <c:pt idx="5">
                  <c:v>6.5479772337418618E-3</c:v>
                </c:pt>
                <c:pt idx="6">
                  <c:v>7.2073045902803223E-3</c:v>
                </c:pt>
                <c:pt idx="7">
                  <c:v>7.8860566484410064E-3</c:v>
                </c:pt>
                <c:pt idx="8">
                  <c:v>8.583937257266628E-3</c:v>
                </c:pt>
                <c:pt idx="9">
                  <c:v>9.2977275695626804E-3</c:v>
                </c:pt>
                <c:pt idx="10">
                  <c:v>1.0023377672559173E-2</c:v>
                </c:pt>
                <c:pt idx="11">
                  <c:v>1.0758751576759221E-2</c:v>
                </c:pt>
                <c:pt idx="12">
                  <c:v>1.1478799978740168E-2</c:v>
                </c:pt>
                <c:pt idx="13">
                  <c:v>1.222240380836387E-2</c:v>
                </c:pt>
                <c:pt idx="14">
                  <c:v>1.2989609597795024E-2</c:v>
                </c:pt>
                <c:pt idx="15">
                  <c:v>1.3795823204154655E-2</c:v>
                </c:pt>
                <c:pt idx="16">
                  <c:v>1.4635348551660614E-2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1441-43C5-966F-96AA9FC87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737439"/>
        <c:axId val="1857733695"/>
      </c:scatterChart>
      <c:valAx>
        <c:axId val="1857737439"/>
        <c:scaling>
          <c:orientation val="minMax"/>
          <c:max val="1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</a:t>
                </a:r>
                <a:r>
                  <a:rPr lang="en-US" baseline="0"/>
                  <a:t> 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733695"/>
        <c:crosses val="autoZero"/>
        <c:crossBetween val="midCat"/>
      </c:valAx>
      <c:valAx>
        <c:axId val="185773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73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 2'!$P$3:$P$19</c:f>
              <c:numCache>
                <c:formatCode>General</c:formatCode>
                <c:ptCount val="17"/>
                <c:pt idx="0">
                  <c:v>3.3090845689286328E-3</c:v>
                </c:pt>
                <c:pt idx="1">
                  <c:v>3.944461288936876E-3</c:v>
                </c:pt>
                <c:pt idx="2">
                  <c:v>4.5886664825060671E-3</c:v>
                </c:pt>
                <c:pt idx="3">
                  <c:v>5.2384342110429862E-3</c:v>
                </c:pt>
                <c:pt idx="4">
                  <c:v>5.8919217115453717E-3</c:v>
                </c:pt>
                <c:pt idx="5">
                  <c:v>6.5479772337418618E-3</c:v>
                </c:pt>
                <c:pt idx="6">
                  <c:v>7.2073045902803223E-3</c:v>
                </c:pt>
                <c:pt idx="7">
                  <c:v>7.8860566484410064E-3</c:v>
                </c:pt>
                <c:pt idx="8">
                  <c:v>8.583937257266628E-3</c:v>
                </c:pt>
                <c:pt idx="9">
                  <c:v>9.2977275695626804E-3</c:v>
                </c:pt>
                <c:pt idx="10">
                  <c:v>1.0023377672559173E-2</c:v>
                </c:pt>
                <c:pt idx="11">
                  <c:v>1.0758751576759221E-2</c:v>
                </c:pt>
                <c:pt idx="12">
                  <c:v>1.1478799978740168E-2</c:v>
                </c:pt>
                <c:pt idx="13">
                  <c:v>1.222240380836387E-2</c:v>
                </c:pt>
                <c:pt idx="14">
                  <c:v>1.2989609597795024E-2</c:v>
                </c:pt>
                <c:pt idx="15">
                  <c:v>1.3795823204154655E-2</c:v>
                </c:pt>
                <c:pt idx="16">
                  <c:v>1.4635348551660614E-2</c:v>
                </c:pt>
              </c:numCache>
            </c:numRef>
          </c:xVal>
          <c:yVal>
            <c:numRef>
              <c:f>'Part 2'!$Q$3:$Q$19</c:f>
              <c:numCache>
                <c:formatCode>General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99-4FB0-B1D9-5B7DEB5D5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737439"/>
        <c:axId val="1857733695"/>
      </c:scatterChart>
      <c:valAx>
        <c:axId val="185773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733695"/>
        <c:crosses val="autoZero"/>
        <c:crossBetween val="midCat"/>
      </c:valAx>
      <c:valAx>
        <c:axId val="185773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73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Quadratic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9274721230957708E-2"/>
                  <c:y val="0.352152014652014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-837.11x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+ 85.901x - 0.0761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2'!$AA$3:$AA$19</c:f>
              <c:numCache>
                <c:formatCode>General</c:formatCode>
                <c:ptCount val="17"/>
                <c:pt idx="0">
                  <c:v>3.3090845689286328E-3</c:v>
                </c:pt>
                <c:pt idx="1">
                  <c:v>3.944461288936876E-3</c:v>
                </c:pt>
                <c:pt idx="2">
                  <c:v>4.5886664825060671E-3</c:v>
                </c:pt>
                <c:pt idx="3">
                  <c:v>5.2384342110429862E-3</c:v>
                </c:pt>
                <c:pt idx="4">
                  <c:v>5.8919217115453717E-3</c:v>
                </c:pt>
                <c:pt idx="5">
                  <c:v>6.5479772337418618E-3</c:v>
                </c:pt>
                <c:pt idx="6">
                  <c:v>7.2073045902803223E-3</c:v>
                </c:pt>
                <c:pt idx="7">
                  <c:v>7.8860566484410064E-3</c:v>
                </c:pt>
                <c:pt idx="8">
                  <c:v>8.583937257266628E-3</c:v>
                </c:pt>
                <c:pt idx="9">
                  <c:v>9.2977275695626804E-3</c:v>
                </c:pt>
                <c:pt idx="10">
                  <c:v>1.0023377672559173E-2</c:v>
                </c:pt>
                <c:pt idx="11">
                  <c:v>1.0758751576759221E-2</c:v>
                </c:pt>
                <c:pt idx="12">
                  <c:v>1.1478799978740168E-2</c:v>
                </c:pt>
                <c:pt idx="13">
                  <c:v>1.222240380836387E-2</c:v>
                </c:pt>
                <c:pt idx="14">
                  <c:v>1.2989609597795024E-2</c:v>
                </c:pt>
                <c:pt idx="15">
                  <c:v>1.3795823204154655E-2</c:v>
                </c:pt>
                <c:pt idx="16">
                  <c:v>1.4635348551660614E-2</c:v>
                </c:pt>
              </c:numCache>
            </c:numRef>
          </c:xVal>
          <c:yVal>
            <c:numRef>
              <c:f>'Part 2'!$AB$3:$AB$19</c:f>
              <c:numCache>
                <c:formatCode>0.00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45-4362-9D90-E6B107F0E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715391"/>
        <c:axId val="1857725375"/>
      </c:scatterChart>
      <c:valAx>
        <c:axId val="1857715391"/>
        <c:scaling>
          <c:orientation val="minMax"/>
          <c:min val="2.0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725375"/>
        <c:crosses val="autoZero"/>
        <c:crossBetween val="midCat"/>
      </c:valAx>
      <c:valAx>
        <c:axId val="1857725375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</a:t>
                </a:r>
                <a:r>
                  <a:rPr lang="en-US" baseline="0"/>
                  <a:t> 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71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Least Squares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2'!$AK$2</c:f>
              <c:strCache>
                <c:ptCount val="1"/>
                <c:pt idx="0">
                  <c:v>Observed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2'!$AJ$3:$AJ$19</c:f>
              <c:numCache>
                <c:formatCode>General</c:formatCode>
                <c:ptCount val="17"/>
                <c:pt idx="0">
                  <c:v>3.3090845689286328E-3</c:v>
                </c:pt>
                <c:pt idx="1">
                  <c:v>3.944461288936876E-3</c:v>
                </c:pt>
                <c:pt idx="2">
                  <c:v>4.5886664825060671E-3</c:v>
                </c:pt>
                <c:pt idx="3">
                  <c:v>5.2384342110429862E-3</c:v>
                </c:pt>
                <c:pt idx="4">
                  <c:v>5.8919217115453717E-3</c:v>
                </c:pt>
                <c:pt idx="5">
                  <c:v>6.5479772337418618E-3</c:v>
                </c:pt>
                <c:pt idx="6">
                  <c:v>7.2073045902803223E-3</c:v>
                </c:pt>
                <c:pt idx="7">
                  <c:v>7.8860566484410064E-3</c:v>
                </c:pt>
                <c:pt idx="8">
                  <c:v>8.583937257266628E-3</c:v>
                </c:pt>
                <c:pt idx="9">
                  <c:v>9.2977275695626804E-3</c:v>
                </c:pt>
                <c:pt idx="10">
                  <c:v>1.0023377672559173E-2</c:v>
                </c:pt>
                <c:pt idx="11">
                  <c:v>1.0758751576759221E-2</c:v>
                </c:pt>
                <c:pt idx="12">
                  <c:v>1.1478799978740168E-2</c:v>
                </c:pt>
                <c:pt idx="13">
                  <c:v>1.222240380836387E-2</c:v>
                </c:pt>
                <c:pt idx="14">
                  <c:v>1.2989609597795024E-2</c:v>
                </c:pt>
                <c:pt idx="15">
                  <c:v>1.3795823204154655E-2</c:v>
                </c:pt>
                <c:pt idx="16">
                  <c:v>1.4635348551660614E-2</c:v>
                </c:pt>
              </c:numCache>
            </c:numRef>
          </c:xVal>
          <c:yVal>
            <c:numRef>
              <c:f>'Part 2'!$AK$3:$AK$19</c:f>
              <c:numCache>
                <c:formatCode>0.000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B-4004-B812-4A1F6283630D}"/>
            </c:ext>
          </c:extLst>
        </c:ser>
        <c:ser>
          <c:idx val="1"/>
          <c:order val="1"/>
          <c:tx>
            <c:strRef>
              <c:f>'Part 2'!$AL$2</c:f>
              <c:strCache>
                <c:ptCount val="1"/>
                <c:pt idx="0">
                  <c:v>Predicted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 2'!$AJ$3:$AJ$19</c:f>
              <c:numCache>
                <c:formatCode>General</c:formatCode>
                <c:ptCount val="17"/>
                <c:pt idx="0">
                  <c:v>3.3090845689286328E-3</c:v>
                </c:pt>
                <c:pt idx="1">
                  <c:v>3.944461288936876E-3</c:v>
                </c:pt>
                <c:pt idx="2">
                  <c:v>4.5886664825060671E-3</c:v>
                </c:pt>
                <c:pt idx="3">
                  <c:v>5.2384342110429862E-3</c:v>
                </c:pt>
                <c:pt idx="4">
                  <c:v>5.8919217115453717E-3</c:v>
                </c:pt>
                <c:pt idx="5">
                  <c:v>6.5479772337418618E-3</c:v>
                </c:pt>
                <c:pt idx="6">
                  <c:v>7.2073045902803223E-3</c:v>
                </c:pt>
                <c:pt idx="7">
                  <c:v>7.8860566484410064E-3</c:v>
                </c:pt>
                <c:pt idx="8">
                  <c:v>8.583937257266628E-3</c:v>
                </c:pt>
                <c:pt idx="9">
                  <c:v>9.2977275695626804E-3</c:v>
                </c:pt>
                <c:pt idx="10">
                  <c:v>1.0023377672559173E-2</c:v>
                </c:pt>
                <c:pt idx="11">
                  <c:v>1.0758751576759221E-2</c:v>
                </c:pt>
                <c:pt idx="12">
                  <c:v>1.1478799978740168E-2</c:v>
                </c:pt>
                <c:pt idx="13">
                  <c:v>1.222240380836387E-2</c:v>
                </c:pt>
                <c:pt idx="14">
                  <c:v>1.2989609597795024E-2</c:v>
                </c:pt>
                <c:pt idx="15">
                  <c:v>1.3795823204154655E-2</c:v>
                </c:pt>
                <c:pt idx="16">
                  <c:v>1.4635348551660614E-2</c:v>
                </c:pt>
              </c:numCache>
            </c:numRef>
          </c:xVal>
          <c:yVal>
            <c:numRef>
              <c:f>'Part 2'!$AL$3:$AL$19</c:f>
              <c:numCache>
                <c:formatCode>0.000</c:formatCode>
                <c:ptCount val="17"/>
                <c:pt idx="0">
                  <c:v>0.1980629637050968</c:v>
                </c:pt>
                <c:pt idx="1">
                  <c:v>0.24955249157999848</c:v>
                </c:pt>
                <c:pt idx="2">
                  <c:v>0.30077995494236998</c:v>
                </c:pt>
                <c:pt idx="3">
                  <c:v>0.35150697347792903</c:v>
                </c:pt>
                <c:pt idx="4">
                  <c:v>0.40162001240285461</c:v>
                </c:pt>
                <c:pt idx="5">
                  <c:v>0.4510646287429414</c:v>
                </c:pt>
                <c:pt idx="6">
                  <c:v>0.49992596276874535</c:v>
                </c:pt>
                <c:pt idx="7">
                  <c:v>0.54940032206650935</c:v>
                </c:pt>
                <c:pt idx="8">
                  <c:v>0.59943698170416049</c:v>
                </c:pt>
                <c:pt idx="9">
                  <c:v>0.64978367082935939</c:v>
                </c:pt>
                <c:pt idx="10">
                  <c:v>0.70014677486514776</c:v>
                </c:pt>
                <c:pt idx="11">
                  <c:v>0.75038075410047833</c:v>
                </c:pt>
                <c:pt idx="12">
                  <c:v>0.79881938418620013</c:v>
                </c:pt>
                <c:pt idx="13">
                  <c:v>0.84809999009284542</c:v>
                </c:pt>
                <c:pt idx="14">
                  <c:v>0.8981886048086043</c:v>
                </c:pt>
                <c:pt idx="15">
                  <c:v>0.95003301014505537</c:v>
                </c:pt>
                <c:pt idx="16">
                  <c:v>1.0031966095242866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5B-4004-B812-4A1F62836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936032"/>
        <c:axId val="477931040"/>
      </c:scatterChart>
      <c:valAx>
        <c:axId val="477936032"/>
        <c:scaling>
          <c:orientation val="minMax"/>
          <c:min val="2.0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931040"/>
        <c:crosses val="autoZero"/>
        <c:crossBetween val="midCat"/>
      </c:valAx>
      <c:valAx>
        <c:axId val="477931040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93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316230</xdr:colOff>
      <xdr:row>7</xdr:row>
      <xdr:rowOff>91440</xdr:rowOff>
    </xdr:from>
    <xdr:to>
      <xdr:col>10</xdr:col>
      <xdr:colOff>773430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71A9F-D4FC-47B9-9956-2F4972930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72390</xdr:colOff>
      <xdr:row>7</xdr:row>
      <xdr:rowOff>60960</xdr:rowOff>
    </xdr:from>
    <xdr:to>
      <xdr:col>22</xdr:col>
      <xdr:colOff>772886</xdr:colOff>
      <xdr:row>20</xdr:row>
      <xdr:rowOff>141514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38E5CA-5044-42BA-89DB-1C80E7D86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587829</xdr:colOff>
      <xdr:row>20</xdr:row>
      <xdr:rowOff>136072</xdr:rowOff>
    </xdr:from>
    <xdr:to>
      <xdr:col>29</xdr:col>
      <xdr:colOff>195944</xdr:colOff>
      <xdr:row>34</xdr:row>
      <xdr:rowOff>136072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D7EF0F-0E44-43FB-9EC4-A76993907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811530</xdr:colOff>
      <xdr:row>23</xdr:row>
      <xdr:rowOff>91440</xdr:rowOff>
    </xdr:from>
    <xdr:to>
      <xdr:col>38</xdr:col>
      <xdr:colOff>986790</xdr:colOff>
      <xdr:row>37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CAD52A-7055-47FC-ADC2-804EFBBB7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3"/>
  <sheetViews>
    <sheetView topLeftCell="P1" workbookViewId="0">
      <selection activeCell="W5" sqref="W5"/>
    </sheetView>
  </sheetViews>
  <sheetFormatPr defaultColWidth="10.796875" defaultRowHeight="15.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44172</v>
      </c>
      <c r="B2">
        <v>114.4</v>
      </c>
      <c r="C2">
        <v>123.75</v>
      </c>
      <c r="D2">
        <v>3.56</v>
      </c>
      <c r="E2">
        <v>264</v>
      </c>
      <c r="F2">
        <v>58.13</v>
      </c>
      <c r="G2">
        <v>76.14</v>
      </c>
      <c r="H2">
        <v>153.68</v>
      </c>
      <c r="I2">
        <v>232.52</v>
      </c>
      <c r="J2">
        <v>9.2200000000000006</v>
      </c>
      <c r="K2">
        <v>47.25</v>
      </c>
      <c r="L2">
        <v>16.48</v>
      </c>
      <c r="M2">
        <v>211.1</v>
      </c>
      <c r="N2">
        <v>119.21</v>
      </c>
      <c r="O2">
        <v>61.95</v>
      </c>
      <c r="P2">
        <v>52.99</v>
      </c>
      <c r="Q2">
        <v>28.35</v>
      </c>
      <c r="R2">
        <v>95.14</v>
      </c>
      <c r="S2">
        <v>9.94</v>
      </c>
      <c r="T2">
        <v>136.07</v>
      </c>
      <c r="U2">
        <v>217.93</v>
      </c>
    </row>
    <row r="3" spans="1:21">
      <c r="A3" s="1">
        <v>44173</v>
      </c>
      <c r="B3">
        <v>117.01</v>
      </c>
      <c r="C3">
        <v>124.37</v>
      </c>
      <c r="D3">
        <v>3.98</v>
      </c>
      <c r="E3">
        <v>266.08</v>
      </c>
      <c r="F3">
        <v>58.36</v>
      </c>
      <c r="G3">
        <v>74.75</v>
      </c>
      <c r="H3">
        <v>153.72</v>
      </c>
      <c r="I3">
        <v>234.82</v>
      </c>
      <c r="J3">
        <v>9.25</v>
      </c>
      <c r="K3">
        <v>46.59</v>
      </c>
      <c r="L3">
        <v>16.510000000000002</v>
      </c>
      <c r="M3">
        <v>212.07</v>
      </c>
      <c r="N3">
        <v>120.18</v>
      </c>
      <c r="O3">
        <v>62.55</v>
      </c>
      <c r="P3">
        <v>53.18</v>
      </c>
      <c r="Q3">
        <v>26.66</v>
      </c>
      <c r="R3">
        <v>100.84</v>
      </c>
      <c r="S3">
        <v>9.86</v>
      </c>
      <c r="T3">
        <v>133.5</v>
      </c>
      <c r="U3">
        <v>216.94</v>
      </c>
    </row>
    <row r="4" spans="1:21">
      <c r="A4" s="1">
        <v>44174</v>
      </c>
      <c r="B4">
        <v>116.4</v>
      </c>
      <c r="C4">
        <v>121.77</v>
      </c>
      <c r="D4">
        <v>3.86</v>
      </c>
      <c r="E4">
        <v>263.79000000000002</v>
      </c>
      <c r="F4">
        <v>58.95</v>
      </c>
      <c r="G4">
        <v>74.3</v>
      </c>
      <c r="H4">
        <v>154.43</v>
      </c>
      <c r="I4">
        <v>220.97</v>
      </c>
      <c r="J4">
        <v>9.4499999999999993</v>
      </c>
      <c r="K4">
        <v>43.99</v>
      </c>
      <c r="L4">
        <v>16.46</v>
      </c>
      <c r="M4">
        <v>212.24</v>
      </c>
      <c r="N4">
        <v>121.21</v>
      </c>
      <c r="O4">
        <v>62</v>
      </c>
      <c r="P4">
        <v>53.33</v>
      </c>
      <c r="Q4">
        <v>28.34</v>
      </c>
      <c r="R4">
        <v>94.61</v>
      </c>
      <c r="S4">
        <v>9.92</v>
      </c>
      <c r="T4">
        <v>129.31</v>
      </c>
      <c r="U4">
        <v>210.8</v>
      </c>
    </row>
    <row r="5" spans="1:21">
      <c r="A5" s="1">
        <v>44175</v>
      </c>
      <c r="B5">
        <v>118.81</v>
      </c>
      <c r="C5">
        <v>123.23</v>
      </c>
      <c r="D5">
        <v>4.09</v>
      </c>
      <c r="E5">
        <v>264.86</v>
      </c>
      <c r="F5">
        <v>60.5</v>
      </c>
      <c r="G5">
        <v>74.319999999999993</v>
      </c>
      <c r="H5">
        <v>154.69</v>
      </c>
      <c r="I5">
        <v>222.59</v>
      </c>
      <c r="J5">
        <v>9.1199999999999992</v>
      </c>
      <c r="K5">
        <v>44</v>
      </c>
      <c r="L5">
        <v>16.45</v>
      </c>
      <c r="M5">
        <v>211.97</v>
      </c>
      <c r="N5">
        <v>119.46</v>
      </c>
      <c r="O5">
        <v>61.98</v>
      </c>
      <c r="P5">
        <v>53.05</v>
      </c>
      <c r="Q5">
        <v>25.15</v>
      </c>
      <c r="R5">
        <v>104.89</v>
      </c>
      <c r="S5">
        <v>9.91</v>
      </c>
      <c r="T5">
        <v>129.72</v>
      </c>
      <c r="U5">
        <v>215.34</v>
      </c>
    </row>
    <row r="6" spans="1:21">
      <c r="A6" s="1">
        <v>44176</v>
      </c>
      <c r="B6">
        <v>118.48</v>
      </c>
      <c r="C6">
        <v>122.41</v>
      </c>
      <c r="D6">
        <v>3.92</v>
      </c>
      <c r="E6">
        <v>264.54000000000002</v>
      </c>
      <c r="F6">
        <v>58.93</v>
      </c>
      <c r="G6">
        <v>74.91</v>
      </c>
      <c r="H6">
        <v>175.72</v>
      </c>
      <c r="I6">
        <v>225.49</v>
      </c>
      <c r="J6">
        <v>9.02</v>
      </c>
      <c r="K6">
        <v>42.2</v>
      </c>
      <c r="L6">
        <v>16.45</v>
      </c>
      <c r="M6">
        <v>214.63</v>
      </c>
      <c r="N6">
        <v>118.8</v>
      </c>
      <c r="O6">
        <v>62.11</v>
      </c>
      <c r="P6">
        <v>53.35</v>
      </c>
      <c r="Q6">
        <v>25.17</v>
      </c>
      <c r="R6">
        <v>104.35</v>
      </c>
      <c r="S6">
        <v>9.94</v>
      </c>
      <c r="T6">
        <v>130.13</v>
      </c>
      <c r="U6">
        <v>214.06</v>
      </c>
    </row>
    <row r="7" spans="1:21">
      <c r="A7" s="1">
        <v>44179</v>
      </c>
      <c r="B7">
        <v>116.74</v>
      </c>
      <c r="C7">
        <v>121.77</v>
      </c>
      <c r="D7">
        <v>3.19</v>
      </c>
      <c r="E7">
        <v>256.02</v>
      </c>
      <c r="F7">
        <v>58.74</v>
      </c>
      <c r="G7">
        <v>74.47</v>
      </c>
      <c r="H7">
        <v>169.3</v>
      </c>
      <c r="I7">
        <v>228.33</v>
      </c>
      <c r="J7">
        <v>8.91</v>
      </c>
      <c r="K7">
        <v>40.6</v>
      </c>
      <c r="L7">
        <v>16.39</v>
      </c>
      <c r="M7">
        <v>211.85</v>
      </c>
      <c r="N7">
        <v>118.09</v>
      </c>
      <c r="O7">
        <v>61.92</v>
      </c>
      <c r="P7">
        <v>53.27</v>
      </c>
      <c r="Q7">
        <v>23.12</v>
      </c>
      <c r="R7">
        <v>113.13</v>
      </c>
      <c r="S7">
        <v>9.98</v>
      </c>
      <c r="T7">
        <v>133.09</v>
      </c>
      <c r="U7">
        <v>220.79</v>
      </c>
    </row>
    <row r="8" spans="1:21">
      <c r="A8" s="1">
        <v>44180</v>
      </c>
      <c r="B8">
        <v>117.39</v>
      </c>
      <c r="C8">
        <v>127.87</v>
      </c>
      <c r="D8">
        <v>2.86</v>
      </c>
      <c r="E8">
        <v>255.11</v>
      </c>
      <c r="F8">
        <v>59.67</v>
      </c>
      <c r="G8">
        <v>75.48</v>
      </c>
      <c r="H8">
        <v>173.94</v>
      </c>
      <c r="I8">
        <v>233.7</v>
      </c>
      <c r="J8">
        <v>9.15</v>
      </c>
      <c r="K8">
        <v>41.21</v>
      </c>
      <c r="L8">
        <v>16.510000000000002</v>
      </c>
      <c r="M8">
        <v>214.16</v>
      </c>
      <c r="N8">
        <v>120.39</v>
      </c>
      <c r="O8">
        <v>61.24</v>
      </c>
      <c r="P8">
        <v>53.84</v>
      </c>
      <c r="Q8">
        <v>23.04</v>
      </c>
      <c r="R8">
        <v>113.5</v>
      </c>
      <c r="S8">
        <v>9.9700000000000006</v>
      </c>
      <c r="T8">
        <v>133.6</v>
      </c>
      <c r="U8">
        <v>221.6</v>
      </c>
    </row>
    <row r="9" spans="1:21">
      <c r="A9" s="1">
        <v>44181</v>
      </c>
      <c r="B9">
        <v>117.24</v>
      </c>
      <c r="C9">
        <v>127.8</v>
      </c>
      <c r="D9">
        <v>2.78</v>
      </c>
      <c r="E9">
        <v>261.89</v>
      </c>
      <c r="F9">
        <v>59.75</v>
      </c>
      <c r="G9">
        <v>75.17</v>
      </c>
      <c r="H9">
        <v>173.12</v>
      </c>
      <c r="I9">
        <v>237.08</v>
      </c>
      <c r="J9">
        <v>9.0399999999999991</v>
      </c>
      <c r="K9">
        <v>42.2</v>
      </c>
      <c r="L9">
        <v>16.510000000000002</v>
      </c>
      <c r="M9">
        <v>210.3</v>
      </c>
      <c r="N9">
        <v>120.02</v>
      </c>
      <c r="O9">
        <v>61.5</v>
      </c>
      <c r="P9">
        <v>53.06</v>
      </c>
      <c r="Q9">
        <v>23.87</v>
      </c>
      <c r="R9">
        <v>109.42</v>
      </c>
      <c r="S9">
        <v>9.94</v>
      </c>
      <c r="T9">
        <v>132.43</v>
      </c>
      <c r="U9">
        <v>230.2</v>
      </c>
    </row>
    <row r="10" spans="1:21">
      <c r="A10" s="1">
        <v>44182</v>
      </c>
      <c r="B10">
        <v>118.97</v>
      </c>
      <c r="C10">
        <v>128.69</v>
      </c>
      <c r="D10">
        <v>2.85</v>
      </c>
      <c r="E10">
        <v>264.42</v>
      </c>
      <c r="F10">
        <v>60.05</v>
      </c>
      <c r="G10">
        <v>75.930000000000007</v>
      </c>
      <c r="H10">
        <v>173.55</v>
      </c>
      <c r="I10">
        <v>247</v>
      </c>
      <c r="J10">
        <v>9.08</v>
      </c>
      <c r="K10">
        <v>42.58</v>
      </c>
      <c r="L10">
        <v>16.57</v>
      </c>
      <c r="M10">
        <v>211.94</v>
      </c>
      <c r="N10">
        <v>120.02</v>
      </c>
      <c r="O10">
        <v>62.48</v>
      </c>
      <c r="P10">
        <v>53.27</v>
      </c>
      <c r="Q10">
        <v>22.78</v>
      </c>
      <c r="R10">
        <v>114.42</v>
      </c>
      <c r="S10">
        <v>9.9700000000000006</v>
      </c>
      <c r="T10">
        <v>133.41</v>
      </c>
      <c r="U10">
        <v>235.51</v>
      </c>
    </row>
    <row r="11" spans="1:21">
      <c r="A11" s="1">
        <v>44183</v>
      </c>
      <c r="B11">
        <v>119.3</v>
      </c>
      <c r="C11">
        <v>126.66</v>
      </c>
      <c r="D11">
        <v>2.8</v>
      </c>
      <c r="E11">
        <v>260</v>
      </c>
      <c r="F11">
        <v>59.06</v>
      </c>
      <c r="G11">
        <v>75.37</v>
      </c>
      <c r="H11">
        <v>172.89</v>
      </c>
      <c r="I11">
        <v>241</v>
      </c>
      <c r="J11">
        <v>8.9499999999999993</v>
      </c>
      <c r="K11">
        <v>42.28</v>
      </c>
      <c r="L11">
        <v>16.55</v>
      </c>
      <c r="M11">
        <v>210.03</v>
      </c>
      <c r="N11">
        <v>120.31</v>
      </c>
      <c r="O11">
        <v>62.08</v>
      </c>
      <c r="P11">
        <v>53.74</v>
      </c>
      <c r="Q11">
        <v>22.37</v>
      </c>
      <c r="R11">
        <v>116.53</v>
      </c>
      <c r="S11">
        <v>9.9600000000000009</v>
      </c>
      <c r="T11">
        <v>132.72</v>
      </c>
      <c r="U11">
        <v>236.45</v>
      </c>
    </row>
    <row r="12" spans="1:21">
      <c r="A12" s="1">
        <v>44186</v>
      </c>
      <c r="B12">
        <v>117.78</v>
      </c>
      <c r="C12">
        <v>128.22</v>
      </c>
      <c r="D12">
        <v>2.68</v>
      </c>
      <c r="E12">
        <v>260.42</v>
      </c>
      <c r="F12">
        <v>61.23</v>
      </c>
      <c r="G12">
        <v>74.52</v>
      </c>
      <c r="H12">
        <v>170.69</v>
      </c>
      <c r="I12">
        <v>248</v>
      </c>
      <c r="J12">
        <v>8.93</v>
      </c>
      <c r="K12">
        <v>42.87</v>
      </c>
      <c r="L12">
        <v>16.5</v>
      </c>
      <c r="M12">
        <v>210.66</v>
      </c>
      <c r="N12">
        <v>117.96</v>
      </c>
      <c r="O12">
        <v>61.53</v>
      </c>
      <c r="P12">
        <v>52.81</v>
      </c>
      <c r="Q12">
        <v>21.18</v>
      </c>
      <c r="R12">
        <v>122.78</v>
      </c>
      <c r="S12">
        <v>9.9700000000000006</v>
      </c>
      <c r="T12">
        <v>133.32</v>
      </c>
      <c r="U12">
        <v>237.72</v>
      </c>
    </row>
    <row r="13" spans="1:21">
      <c r="A13" s="1">
        <v>44187</v>
      </c>
      <c r="B13">
        <v>117.37</v>
      </c>
      <c r="C13">
        <v>131.88</v>
      </c>
      <c r="D13">
        <v>2.59</v>
      </c>
      <c r="E13">
        <v>255.83</v>
      </c>
      <c r="F13">
        <v>59.26</v>
      </c>
      <c r="G13">
        <v>73.5</v>
      </c>
      <c r="H13">
        <v>170.45</v>
      </c>
      <c r="I13">
        <v>251.6</v>
      </c>
      <c r="J13">
        <v>8.7899999999999991</v>
      </c>
      <c r="K13">
        <v>43.06</v>
      </c>
      <c r="L13">
        <v>16.47</v>
      </c>
      <c r="M13">
        <v>207.94</v>
      </c>
      <c r="N13">
        <v>118.17</v>
      </c>
      <c r="O13">
        <v>61.19</v>
      </c>
      <c r="P13">
        <v>52.76</v>
      </c>
      <c r="Q13">
        <v>20.62</v>
      </c>
      <c r="R13">
        <v>125.54</v>
      </c>
      <c r="S13">
        <v>10</v>
      </c>
      <c r="T13">
        <v>132.78</v>
      </c>
      <c r="U13">
        <v>243.49</v>
      </c>
    </row>
    <row r="14" spans="1:21">
      <c r="A14" s="1">
        <v>44188</v>
      </c>
      <c r="B14">
        <v>117.3</v>
      </c>
      <c r="C14">
        <v>130.96</v>
      </c>
      <c r="D14">
        <v>2.56</v>
      </c>
      <c r="E14">
        <v>256.17</v>
      </c>
      <c r="F14">
        <v>60.78</v>
      </c>
      <c r="G14">
        <v>74.040000000000006</v>
      </c>
      <c r="H14">
        <v>173.55</v>
      </c>
      <c r="I14">
        <v>244.05</v>
      </c>
      <c r="J14">
        <v>8.99</v>
      </c>
      <c r="K14">
        <v>43.24</v>
      </c>
      <c r="L14">
        <v>16.510000000000002</v>
      </c>
      <c r="M14">
        <v>209.99</v>
      </c>
      <c r="N14">
        <v>118.45</v>
      </c>
      <c r="O14">
        <v>61.61</v>
      </c>
      <c r="P14">
        <v>53.08</v>
      </c>
      <c r="Q14">
        <v>20.61</v>
      </c>
      <c r="R14">
        <v>125.89</v>
      </c>
      <c r="S14">
        <v>10</v>
      </c>
      <c r="T14">
        <v>130.09</v>
      </c>
      <c r="U14">
        <v>239.44</v>
      </c>
    </row>
    <row r="15" spans="1:21">
      <c r="A15" s="1">
        <v>44189</v>
      </c>
      <c r="B15">
        <v>117.31</v>
      </c>
      <c r="C15">
        <v>131.97</v>
      </c>
      <c r="D15">
        <v>2.5099999999999998</v>
      </c>
      <c r="E15">
        <v>222</v>
      </c>
      <c r="F15">
        <v>60.57</v>
      </c>
      <c r="G15">
        <v>74.23</v>
      </c>
      <c r="H15">
        <v>173.73</v>
      </c>
      <c r="I15">
        <v>244.93</v>
      </c>
      <c r="J15">
        <v>8.86</v>
      </c>
      <c r="K15">
        <v>43.94</v>
      </c>
      <c r="L15">
        <v>16.53</v>
      </c>
      <c r="M15">
        <v>209.52</v>
      </c>
      <c r="N15">
        <v>119.2</v>
      </c>
      <c r="O15">
        <v>61.78</v>
      </c>
      <c r="P15">
        <v>53.44</v>
      </c>
      <c r="Q15">
        <v>21.2</v>
      </c>
      <c r="R15">
        <v>122.36</v>
      </c>
      <c r="S15">
        <v>10</v>
      </c>
      <c r="T15">
        <v>129.94</v>
      </c>
      <c r="U15">
        <v>238.64</v>
      </c>
    </row>
    <row r="16" spans="1:21">
      <c r="A16" s="1">
        <v>44193</v>
      </c>
      <c r="B16">
        <v>117.83</v>
      </c>
      <c r="C16">
        <v>136.69</v>
      </c>
      <c r="D16">
        <v>2.39</v>
      </c>
      <c r="E16">
        <v>222.36</v>
      </c>
      <c r="F16">
        <v>61.13</v>
      </c>
      <c r="G16">
        <v>73.7</v>
      </c>
      <c r="H16">
        <v>178.86</v>
      </c>
      <c r="I16">
        <v>229.2</v>
      </c>
      <c r="J16">
        <v>8.89</v>
      </c>
      <c r="K16">
        <v>43.47</v>
      </c>
      <c r="L16">
        <v>16.61</v>
      </c>
      <c r="M16">
        <v>209.94</v>
      </c>
      <c r="N16">
        <v>119.33</v>
      </c>
      <c r="O16">
        <v>62.34</v>
      </c>
      <c r="P16">
        <v>54.16</v>
      </c>
      <c r="Q16">
        <v>22.65</v>
      </c>
      <c r="R16">
        <v>113.89</v>
      </c>
      <c r="S16">
        <v>10</v>
      </c>
      <c r="T16">
        <v>129</v>
      </c>
      <c r="U16">
        <v>235.73</v>
      </c>
    </row>
    <row r="17" spans="1:21">
      <c r="A17" s="1">
        <v>44194</v>
      </c>
      <c r="B17">
        <v>117.23</v>
      </c>
      <c r="C17">
        <v>134.86000000000001</v>
      </c>
      <c r="D17">
        <v>2.29</v>
      </c>
      <c r="E17">
        <v>236.25</v>
      </c>
      <c r="F17">
        <v>60.91</v>
      </c>
      <c r="G17">
        <v>73.88</v>
      </c>
      <c r="H17">
        <v>177.3</v>
      </c>
      <c r="I17">
        <v>228.16</v>
      </c>
      <c r="J17">
        <v>8.82</v>
      </c>
      <c r="K17">
        <v>43.1</v>
      </c>
      <c r="L17">
        <v>16.57</v>
      </c>
      <c r="M17">
        <v>209.13</v>
      </c>
      <c r="N17">
        <v>118.35</v>
      </c>
      <c r="O17">
        <v>62.29</v>
      </c>
      <c r="P17">
        <v>54.13</v>
      </c>
      <c r="Q17">
        <v>24.69</v>
      </c>
      <c r="R17">
        <v>103.6</v>
      </c>
      <c r="S17">
        <v>10</v>
      </c>
      <c r="T17">
        <v>129.43</v>
      </c>
      <c r="U17">
        <v>231.03</v>
      </c>
    </row>
    <row r="18" spans="1:21">
      <c r="A18" s="1">
        <v>44195</v>
      </c>
      <c r="B18">
        <v>117.39</v>
      </c>
      <c r="C18">
        <v>133.72</v>
      </c>
      <c r="D18">
        <v>2.16</v>
      </c>
      <c r="E18">
        <v>238.38</v>
      </c>
      <c r="F18">
        <v>60.86</v>
      </c>
      <c r="G18">
        <v>74.06</v>
      </c>
      <c r="H18">
        <v>181.17</v>
      </c>
      <c r="I18">
        <v>225.9</v>
      </c>
      <c r="J18">
        <v>8.86</v>
      </c>
      <c r="K18">
        <v>42.89</v>
      </c>
      <c r="L18">
        <v>16.61</v>
      </c>
      <c r="M18">
        <v>210.94</v>
      </c>
      <c r="N18">
        <v>118.87</v>
      </c>
      <c r="O18">
        <v>61.53</v>
      </c>
      <c r="P18">
        <v>54.44</v>
      </c>
      <c r="Q18">
        <v>23.61</v>
      </c>
      <c r="R18">
        <v>108.06</v>
      </c>
      <c r="S18">
        <v>10</v>
      </c>
      <c r="T18">
        <v>131.46</v>
      </c>
      <c r="U18">
        <v>231.51</v>
      </c>
    </row>
    <row r="19" spans="1:21">
      <c r="A19" s="1">
        <v>44196</v>
      </c>
      <c r="B19">
        <v>118.49</v>
      </c>
      <c r="C19">
        <v>132.69</v>
      </c>
      <c r="D19">
        <v>2.12</v>
      </c>
      <c r="E19">
        <v>232.72</v>
      </c>
      <c r="F19">
        <v>61.66</v>
      </c>
      <c r="G19">
        <v>75.2</v>
      </c>
      <c r="H19">
        <v>181.18</v>
      </c>
      <c r="I19">
        <v>222.3</v>
      </c>
      <c r="J19">
        <v>8.7899999999999991</v>
      </c>
      <c r="K19">
        <v>42.45</v>
      </c>
      <c r="L19">
        <v>16.68</v>
      </c>
      <c r="M19">
        <v>212.69</v>
      </c>
      <c r="N19">
        <v>120.34</v>
      </c>
      <c r="O19">
        <v>62.23</v>
      </c>
      <c r="P19">
        <v>54.84</v>
      </c>
      <c r="Q19">
        <v>25.27</v>
      </c>
      <c r="R19">
        <v>100.43</v>
      </c>
      <c r="S19">
        <v>10</v>
      </c>
      <c r="T19">
        <v>130.55000000000001</v>
      </c>
      <c r="U19">
        <v>234.2</v>
      </c>
    </row>
    <row r="20" spans="1:21">
      <c r="A20" s="1">
        <v>44200</v>
      </c>
      <c r="B20">
        <v>118.64</v>
      </c>
      <c r="C20">
        <v>129.41</v>
      </c>
      <c r="D20">
        <v>2.0099999999999998</v>
      </c>
      <c r="E20">
        <v>227.85</v>
      </c>
      <c r="F20">
        <v>60.14</v>
      </c>
      <c r="G20">
        <v>73.89</v>
      </c>
      <c r="H20">
        <v>177.68</v>
      </c>
      <c r="I20">
        <v>222.41</v>
      </c>
      <c r="J20">
        <v>8.52</v>
      </c>
      <c r="K20">
        <v>42.37</v>
      </c>
      <c r="L20">
        <v>16.48</v>
      </c>
      <c r="M20">
        <v>207.94</v>
      </c>
      <c r="N20">
        <v>118.48</v>
      </c>
      <c r="O20">
        <v>61.45</v>
      </c>
      <c r="P20">
        <v>52.76</v>
      </c>
      <c r="Q20">
        <v>25.2</v>
      </c>
      <c r="R20">
        <v>100.36</v>
      </c>
      <c r="S20">
        <v>10</v>
      </c>
      <c r="T20">
        <v>131.13</v>
      </c>
      <c r="U20">
        <v>231.92</v>
      </c>
    </row>
    <row r="21" spans="1:21">
      <c r="A21" s="1">
        <v>44201</v>
      </c>
      <c r="B21">
        <v>119.61</v>
      </c>
      <c r="C21">
        <v>131</v>
      </c>
      <c r="D21">
        <v>1.98</v>
      </c>
      <c r="E21">
        <v>240.39</v>
      </c>
      <c r="F21">
        <v>61.7</v>
      </c>
      <c r="G21">
        <v>73</v>
      </c>
      <c r="H21">
        <v>178.44</v>
      </c>
      <c r="I21">
        <v>228.5</v>
      </c>
      <c r="J21">
        <v>8.65</v>
      </c>
      <c r="K21">
        <v>42.02</v>
      </c>
      <c r="L21">
        <v>16.54</v>
      </c>
      <c r="M21">
        <v>208.46</v>
      </c>
      <c r="N21">
        <v>120.59</v>
      </c>
      <c r="O21">
        <v>61.8</v>
      </c>
      <c r="P21">
        <v>52.18</v>
      </c>
      <c r="Q21">
        <v>25.29</v>
      </c>
      <c r="R21">
        <v>100.17</v>
      </c>
      <c r="S21">
        <v>10</v>
      </c>
      <c r="T21">
        <v>134.05000000000001</v>
      </c>
      <c r="U21">
        <v>234.91</v>
      </c>
    </row>
    <row r="22" spans="1:21">
      <c r="A22" s="1">
        <v>44202</v>
      </c>
      <c r="B22">
        <v>122.89</v>
      </c>
      <c r="C22">
        <v>126.59</v>
      </c>
      <c r="D22">
        <v>2.0099999999999998</v>
      </c>
      <c r="E22">
        <v>227.61</v>
      </c>
      <c r="F22">
        <v>65.25</v>
      </c>
      <c r="G22">
        <v>74.56</v>
      </c>
      <c r="H22">
        <v>179.12</v>
      </c>
      <c r="I22">
        <v>223.85</v>
      </c>
      <c r="J22">
        <v>8.84</v>
      </c>
      <c r="K22">
        <v>41.54</v>
      </c>
      <c r="L22">
        <v>16.649999999999999</v>
      </c>
      <c r="M22">
        <v>212.25</v>
      </c>
      <c r="N22">
        <v>123.6</v>
      </c>
      <c r="O22">
        <v>61.32</v>
      </c>
      <c r="P22">
        <v>50.52</v>
      </c>
      <c r="Q22">
        <v>23.85</v>
      </c>
      <c r="R22">
        <v>105.87</v>
      </c>
      <c r="S22">
        <v>10</v>
      </c>
      <c r="T22">
        <v>126.14</v>
      </c>
      <c r="U22">
        <v>226.83</v>
      </c>
    </row>
    <row r="23" spans="1:21">
      <c r="A23" s="1">
        <v>44203</v>
      </c>
      <c r="B23">
        <v>126.16</v>
      </c>
      <c r="C23">
        <v>130.91</v>
      </c>
      <c r="D23">
        <v>2.0499999999999998</v>
      </c>
      <c r="E23">
        <v>226.89</v>
      </c>
      <c r="F23">
        <v>66.02</v>
      </c>
      <c r="G23">
        <v>72.959999999999994</v>
      </c>
      <c r="H23">
        <v>178.58</v>
      </c>
      <c r="I23">
        <v>239.03</v>
      </c>
      <c r="J23">
        <v>9.06</v>
      </c>
      <c r="K23">
        <v>40.54</v>
      </c>
      <c r="L23">
        <v>16.760000000000002</v>
      </c>
      <c r="M23">
        <v>212.61</v>
      </c>
      <c r="N23">
        <v>123.31</v>
      </c>
      <c r="O23">
        <v>60.89</v>
      </c>
      <c r="P23">
        <v>49.96</v>
      </c>
      <c r="Q23">
        <v>20.92</v>
      </c>
      <c r="R23">
        <v>118.85</v>
      </c>
      <c r="S23">
        <v>10</v>
      </c>
      <c r="T23">
        <v>133.44</v>
      </c>
      <c r="U23">
        <v>235.04</v>
      </c>
    </row>
    <row r="24" spans="1:21">
      <c r="A24" s="1">
        <v>44204</v>
      </c>
      <c r="B24">
        <v>127.06</v>
      </c>
      <c r="C24">
        <v>132.05000000000001</v>
      </c>
      <c r="D24">
        <v>2.14</v>
      </c>
      <c r="E24">
        <v>236.19</v>
      </c>
      <c r="F24">
        <v>65.37</v>
      </c>
      <c r="G24">
        <v>73.2</v>
      </c>
      <c r="H24">
        <v>178.69</v>
      </c>
      <c r="I24">
        <v>244.54</v>
      </c>
      <c r="J24">
        <v>9</v>
      </c>
      <c r="K24">
        <v>41.29</v>
      </c>
      <c r="L24">
        <v>16.809999999999999</v>
      </c>
      <c r="M24">
        <v>210.02</v>
      </c>
      <c r="N24">
        <v>122.87</v>
      </c>
      <c r="O24">
        <v>60.2</v>
      </c>
      <c r="P24">
        <v>51.08</v>
      </c>
      <c r="Q24">
        <v>20.79</v>
      </c>
      <c r="R24">
        <v>119.51</v>
      </c>
      <c r="S24">
        <v>10</v>
      </c>
      <c r="T24">
        <v>132.77000000000001</v>
      </c>
      <c r="U24">
        <v>242.46</v>
      </c>
    </row>
    <row r="25" spans="1:21">
      <c r="A25" s="1">
        <v>44207</v>
      </c>
      <c r="B25">
        <v>128.15</v>
      </c>
      <c r="C25">
        <v>128.97</v>
      </c>
      <c r="D25">
        <v>2.2000000000000002</v>
      </c>
      <c r="E25">
        <v>227.36</v>
      </c>
      <c r="F25">
        <v>66.44</v>
      </c>
      <c r="G25">
        <v>72.67</v>
      </c>
      <c r="H25">
        <v>179.09</v>
      </c>
      <c r="I25">
        <v>240.96</v>
      </c>
      <c r="J25">
        <v>9.3000000000000007</v>
      </c>
      <c r="K25">
        <v>39.700000000000003</v>
      </c>
      <c r="L25">
        <v>16.75</v>
      </c>
      <c r="M25">
        <v>208.36</v>
      </c>
      <c r="N25">
        <v>122.92</v>
      </c>
      <c r="O25">
        <v>59.37</v>
      </c>
      <c r="P25">
        <v>50.2</v>
      </c>
      <c r="Q25">
        <v>21.45</v>
      </c>
      <c r="R25">
        <v>116.09</v>
      </c>
      <c r="S25">
        <v>13.2</v>
      </c>
      <c r="T25">
        <v>136.21</v>
      </c>
      <c r="U25">
        <v>237.5</v>
      </c>
    </row>
    <row r="26" spans="1:21">
      <c r="A26" s="1">
        <v>44208</v>
      </c>
      <c r="B26">
        <v>126.97</v>
      </c>
      <c r="C26">
        <v>128.80000000000001</v>
      </c>
      <c r="D26">
        <v>2.29</v>
      </c>
      <c r="E26">
        <v>225.6</v>
      </c>
      <c r="F26">
        <v>66.67</v>
      </c>
      <c r="G26">
        <v>71.53</v>
      </c>
      <c r="H26">
        <v>175.99</v>
      </c>
      <c r="I26">
        <v>262.64999999999998</v>
      </c>
      <c r="J26">
        <v>9.7799999999999994</v>
      </c>
      <c r="K26">
        <v>39.43</v>
      </c>
      <c r="L26">
        <v>16.79</v>
      </c>
      <c r="M26">
        <v>208.88</v>
      </c>
      <c r="N26">
        <v>123.52</v>
      </c>
      <c r="O26">
        <v>58.56</v>
      </c>
      <c r="P26">
        <v>50.11</v>
      </c>
      <c r="Q26">
        <v>20.87</v>
      </c>
      <c r="R26">
        <v>118.56</v>
      </c>
      <c r="S26">
        <v>14.1</v>
      </c>
      <c r="T26">
        <v>134.85</v>
      </c>
      <c r="U26">
        <v>237.64</v>
      </c>
    </row>
    <row r="27" spans="1:21">
      <c r="A27" s="1">
        <v>44209</v>
      </c>
      <c r="B27">
        <v>126.98</v>
      </c>
      <c r="C27">
        <v>130.88</v>
      </c>
      <c r="D27">
        <v>2.1800000000000002</v>
      </c>
      <c r="E27">
        <v>235.3</v>
      </c>
      <c r="F27">
        <v>66.86</v>
      </c>
      <c r="G27">
        <v>72.239999999999995</v>
      </c>
      <c r="H27">
        <v>176.12</v>
      </c>
      <c r="I27">
        <v>255.85</v>
      </c>
      <c r="J27">
        <v>9.7799999999999994</v>
      </c>
      <c r="K27">
        <v>41.45</v>
      </c>
      <c r="L27">
        <v>16.79</v>
      </c>
      <c r="M27">
        <v>207.02</v>
      </c>
      <c r="N27">
        <v>121.33</v>
      </c>
      <c r="O27">
        <v>59.14</v>
      </c>
      <c r="P27">
        <v>50.16</v>
      </c>
      <c r="Q27">
        <v>21.17</v>
      </c>
      <c r="R27">
        <v>117.25</v>
      </c>
      <c r="S27">
        <v>16.7</v>
      </c>
      <c r="T27">
        <v>135.32</v>
      </c>
      <c r="U27">
        <v>244.9</v>
      </c>
    </row>
    <row r="28" spans="1:21">
      <c r="A28" s="1">
        <v>44210</v>
      </c>
      <c r="B28">
        <v>126.03</v>
      </c>
      <c r="C28">
        <v>128.91</v>
      </c>
      <c r="D28">
        <v>2.1800000000000002</v>
      </c>
      <c r="E28">
        <v>242.97</v>
      </c>
      <c r="F28">
        <v>69.010000000000005</v>
      </c>
      <c r="G28">
        <v>71.02</v>
      </c>
      <c r="H28">
        <v>173.43</v>
      </c>
      <c r="I28">
        <v>250.25</v>
      </c>
      <c r="J28">
        <v>10.17</v>
      </c>
      <c r="K28">
        <v>43.87</v>
      </c>
      <c r="L28">
        <v>16.8</v>
      </c>
      <c r="M28">
        <v>208.61</v>
      </c>
      <c r="N28">
        <v>123.29</v>
      </c>
      <c r="O28">
        <v>59.05</v>
      </c>
      <c r="P28">
        <v>49.23</v>
      </c>
      <c r="Q28">
        <v>19.12</v>
      </c>
      <c r="R28">
        <v>128.22</v>
      </c>
      <c r="S28">
        <v>17.3</v>
      </c>
      <c r="T28">
        <v>132</v>
      </c>
      <c r="U28">
        <v>242.06</v>
      </c>
    </row>
    <row r="29" spans="1:21">
      <c r="A29" s="1">
        <v>44211</v>
      </c>
      <c r="B29">
        <v>126.21</v>
      </c>
      <c r="C29">
        <v>127.13</v>
      </c>
      <c r="D29">
        <v>2.33</v>
      </c>
      <c r="E29">
        <v>243.46</v>
      </c>
      <c r="F29">
        <v>64.23</v>
      </c>
      <c r="G29">
        <v>72.08</v>
      </c>
      <c r="H29">
        <v>171.44</v>
      </c>
      <c r="I29">
        <v>249.28</v>
      </c>
      <c r="J29">
        <v>9.83</v>
      </c>
      <c r="K29">
        <v>44.33</v>
      </c>
      <c r="L29">
        <v>16.71</v>
      </c>
      <c r="M29">
        <v>205.97</v>
      </c>
      <c r="N29">
        <v>122.74</v>
      </c>
      <c r="O29">
        <v>59.03</v>
      </c>
      <c r="P29">
        <v>48.7</v>
      </c>
      <c r="Q29">
        <v>19.73</v>
      </c>
      <c r="R29">
        <v>124.38</v>
      </c>
      <c r="S29">
        <v>18.3</v>
      </c>
      <c r="T29">
        <v>128.6</v>
      </c>
      <c r="U29">
        <v>239.79</v>
      </c>
    </row>
    <row r="30" spans="1:21">
      <c r="A30" s="1">
        <v>44215</v>
      </c>
      <c r="B30">
        <v>127.35</v>
      </c>
      <c r="C30">
        <v>127.83</v>
      </c>
      <c r="D30">
        <v>3.06</v>
      </c>
      <c r="E30">
        <v>251.64</v>
      </c>
      <c r="F30">
        <v>63.69</v>
      </c>
      <c r="G30">
        <v>70.959999999999994</v>
      </c>
      <c r="H30">
        <v>172.26</v>
      </c>
      <c r="I30">
        <v>256.57</v>
      </c>
      <c r="J30">
        <v>10.02</v>
      </c>
      <c r="K30">
        <v>46.34</v>
      </c>
      <c r="L30">
        <v>16.78</v>
      </c>
      <c r="M30">
        <v>206.75</v>
      </c>
      <c r="N30">
        <v>123.34</v>
      </c>
      <c r="O30">
        <v>58.46</v>
      </c>
      <c r="P30">
        <v>48.51</v>
      </c>
      <c r="Q30">
        <v>18.739999999999998</v>
      </c>
      <c r="R30">
        <v>130.38</v>
      </c>
      <c r="S30">
        <v>17.899999999999999</v>
      </c>
      <c r="T30">
        <v>130.25</v>
      </c>
      <c r="U30">
        <v>247.25</v>
      </c>
    </row>
    <row r="31" spans="1:21">
      <c r="A31" s="1">
        <v>44216</v>
      </c>
      <c r="B31">
        <v>128.11000000000001</v>
      </c>
      <c r="C31">
        <v>132.02000000000001</v>
      </c>
      <c r="D31">
        <v>2.97</v>
      </c>
      <c r="E31">
        <v>265.48</v>
      </c>
      <c r="F31">
        <v>63.25</v>
      </c>
      <c r="G31">
        <v>71.58</v>
      </c>
      <c r="H31">
        <v>173.64</v>
      </c>
      <c r="I31">
        <v>255.31</v>
      </c>
      <c r="J31">
        <v>10.86</v>
      </c>
      <c r="K31">
        <v>47.3</v>
      </c>
      <c r="L31">
        <v>16.829999999999998</v>
      </c>
      <c r="M31">
        <v>208.08</v>
      </c>
      <c r="N31">
        <v>124.35</v>
      </c>
      <c r="O31">
        <v>57.64</v>
      </c>
      <c r="P31">
        <v>48.68</v>
      </c>
      <c r="Q31">
        <v>18.75</v>
      </c>
      <c r="R31">
        <v>130.54</v>
      </c>
      <c r="S31">
        <v>18</v>
      </c>
      <c r="T31">
        <v>133.66</v>
      </c>
      <c r="U31">
        <v>244.26</v>
      </c>
    </row>
    <row r="32" spans="1:21">
      <c r="A32" s="1">
        <v>44217</v>
      </c>
      <c r="B32">
        <v>127</v>
      </c>
      <c r="C32">
        <v>136.86000000000001</v>
      </c>
      <c r="D32">
        <v>2.98</v>
      </c>
      <c r="E32">
        <v>260</v>
      </c>
      <c r="F32">
        <v>61.87</v>
      </c>
      <c r="G32">
        <v>71.8</v>
      </c>
      <c r="H32">
        <v>171.28</v>
      </c>
      <c r="I32">
        <v>253.94</v>
      </c>
      <c r="J32">
        <v>11.53</v>
      </c>
      <c r="K32">
        <v>47.38</v>
      </c>
      <c r="L32">
        <v>16.78</v>
      </c>
      <c r="M32">
        <v>205.22</v>
      </c>
      <c r="N32">
        <v>125.86</v>
      </c>
      <c r="O32">
        <v>57.89</v>
      </c>
      <c r="P32">
        <v>48.95</v>
      </c>
      <c r="Q32">
        <v>19.98</v>
      </c>
      <c r="R32">
        <v>121.88</v>
      </c>
      <c r="S32">
        <v>17.8</v>
      </c>
      <c r="T32">
        <v>138.68</v>
      </c>
      <c r="U32">
        <v>248.64</v>
      </c>
    </row>
    <row r="33" spans="1:21">
      <c r="A33" s="1">
        <v>44218</v>
      </c>
      <c r="B33">
        <v>126.33</v>
      </c>
      <c r="C33">
        <v>139.07</v>
      </c>
      <c r="D33">
        <v>3.51</v>
      </c>
      <c r="E33">
        <v>258.61</v>
      </c>
      <c r="F33">
        <v>61.33</v>
      </c>
      <c r="G33">
        <v>72.290000000000006</v>
      </c>
      <c r="H33">
        <v>172.78</v>
      </c>
      <c r="I33">
        <v>255.15</v>
      </c>
      <c r="J33">
        <v>11.52</v>
      </c>
      <c r="K33">
        <v>49.22</v>
      </c>
      <c r="L33">
        <v>16.77</v>
      </c>
      <c r="M33">
        <v>202.25</v>
      </c>
      <c r="N33">
        <v>113.39</v>
      </c>
      <c r="O33">
        <v>58.3</v>
      </c>
      <c r="P33">
        <v>48.49</v>
      </c>
      <c r="Q33">
        <v>19.260000000000002</v>
      </c>
      <c r="R33">
        <v>126.23</v>
      </c>
      <c r="S33">
        <v>22.3</v>
      </c>
      <c r="T33">
        <v>137.13</v>
      </c>
      <c r="U33">
        <v>252</v>
      </c>
    </row>
    <row r="34" spans="1:21">
      <c r="A34" s="1">
        <v>44221</v>
      </c>
      <c r="B34">
        <v>125.48</v>
      </c>
      <c r="C34">
        <v>142.91</v>
      </c>
      <c r="D34">
        <v>4.42</v>
      </c>
      <c r="E34">
        <v>261.38</v>
      </c>
      <c r="F34">
        <v>60.56</v>
      </c>
      <c r="G34">
        <v>73.56</v>
      </c>
      <c r="H34">
        <v>171.89</v>
      </c>
      <c r="I34">
        <v>244.4</v>
      </c>
      <c r="J34">
        <v>11.29</v>
      </c>
      <c r="K34">
        <v>55.71</v>
      </c>
      <c r="L34">
        <v>16.78</v>
      </c>
      <c r="M34">
        <v>201.86</v>
      </c>
      <c r="N34">
        <v>113.36</v>
      </c>
      <c r="O34">
        <v>59.84</v>
      </c>
      <c r="P34">
        <v>48.78</v>
      </c>
      <c r="Q34">
        <v>17.55</v>
      </c>
      <c r="R34">
        <v>137.18</v>
      </c>
      <c r="S34">
        <v>24.9</v>
      </c>
      <c r="T34">
        <v>136.53</v>
      </c>
      <c r="U34">
        <v>247.75</v>
      </c>
    </row>
    <row r="35" spans="1:21">
      <c r="A35" s="1">
        <v>44222</v>
      </c>
      <c r="B35">
        <v>123.92</v>
      </c>
      <c r="C35">
        <v>143.16</v>
      </c>
      <c r="D35">
        <v>4.96</v>
      </c>
      <c r="E35">
        <v>265.92</v>
      </c>
      <c r="F35">
        <v>60.91</v>
      </c>
      <c r="G35">
        <v>73.64</v>
      </c>
      <c r="H35">
        <v>169.56</v>
      </c>
      <c r="I35">
        <v>235.11</v>
      </c>
      <c r="J35">
        <v>11.19</v>
      </c>
      <c r="K35">
        <v>64.75</v>
      </c>
      <c r="L35">
        <v>16.739999999999998</v>
      </c>
      <c r="M35">
        <v>201.05</v>
      </c>
      <c r="N35">
        <v>117.1</v>
      </c>
      <c r="O35">
        <v>60.92</v>
      </c>
      <c r="P35">
        <v>49.29</v>
      </c>
      <c r="Q35">
        <v>18.46</v>
      </c>
      <c r="R35">
        <v>130.22</v>
      </c>
      <c r="S35">
        <v>24.4</v>
      </c>
      <c r="T35">
        <v>134.35</v>
      </c>
      <c r="U35">
        <v>241</v>
      </c>
    </row>
    <row r="36" spans="1:21">
      <c r="A36" s="1">
        <v>44223</v>
      </c>
      <c r="B36">
        <v>118.8</v>
      </c>
      <c r="C36">
        <v>142.05000000000001</v>
      </c>
      <c r="D36">
        <v>19.899999999999999</v>
      </c>
      <c r="E36">
        <v>260.25</v>
      </c>
      <c r="F36">
        <v>59.4</v>
      </c>
      <c r="G36">
        <v>73.08</v>
      </c>
      <c r="H36">
        <v>163.03</v>
      </c>
      <c r="I36">
        <v>225.19</v>
      </c>
      <c r="J36">
        <v>10.79</v>
      </c>
      <c r="K36">
        <v>90.75</v>
      </c>
      <c r="L36">
        <v>16.47</v>
      </c>
      <c r="M36">
        <v>199.38</v>
      </c>
      <c r="N36">
        <v>117.08</v>
      </c>
      <c r="O36">
        <v>62.36</v>
      </c>
      <c r="P36">
        <v>48.53</v>
      </c>
      <c r="Q36">
        <v>19.2</v>
      </c>
      <c r="R36">
        <v>125.05</v>
      </c>
      <c r="S36">
        <v>21.1</v>
      </c>
      <c r="T36">
        <v>129.18</v>
      </c>
      <c r="U36">
        <v>229.94</v>
      </c>
    </row>
    <row r="37" spans="1:21">
      <c r="A37" s="1">
        <v>44224</v>
      </c>
      <c r="B37">
        <v>121.56</v>
      </c>
      <c r="C37">
        <v>137.08000000000001</v>
      </c>
      <c r="D37">
        <v>8.6300000000000008</v>
      </c>
      <c r="E37">
        <v>260.76</v>
      </c>
      <c r="F37">
        <v>60.34</v>
      </c>
      <c r="G37">
        <v>72.67</v>
      </c>
      <c r="H37">
        <v>171.88</v>
      </c>
      <c r="I37">
        <v>234.14</v>
      </c>
      <c r="J37">
        <v>10.72</v>
      </c>
      <c r="K37">
        <v>78.58</v>
      </c>
      <c r="L37">
        <v>16.59</v>
      </c>
      <c r="M37">
        <v>202.83</v>
      </c>
      <c r="N37">
        <v>114.79</v>
      </c>
      <c r="O37">
        <v>60.17</v>
      </c>
      <c r="P37">
        <v>49.15</v>
      </c>
      <c r="Q37">
        <v>19.52</v>
      </c>
      <c r="R37">
        <v>123.17</v>
      </c>
      <c r="S37">
        <v>22.3</v>
      </c>
      <c r="T37">
        <v>130.51</v>
      </c>
      <c r="U37">
        <v>237.79</v>
      </c>
    </row>
    <row r="38" spans="1:21">
      <c r="A38" s="1">
        <v>44225</v>
      </c>
      <c r="B38">
        <v>120.17</v>
      </c>
      <c r="C38">
        <v>131.96</v>
      </c>
      <c r="D38">
        <v>13.26</v>
      </c>
      <c r="E38">
        <v>253.83</v>
      </c>
      <c r="F38">
        <v>57.99</v>
      </c>
      <c r="G38">
        <v>72.89</v>
      </c>
      <c r="H38">
        <v>168.17</v>
      </c>
      <c r="I38">
        <v>232.89</v>
      </c>
      <c r="J38">
        <v>10.53</v>
      </c>
      <c r="K38">
        <v>75.77</v>
      </c>
      <c r="L38">
        <v>16.350000000000001</v>
      </c>
      <c r="M38">
        <v>195.36</v>
      </c>
      <c r="N38">
        <v>113.87</v>
      </c>
      <c r="O38">
        <v>58.94</v>
      </c>
      <c r="P38">
        <v>48.15</v>
      </c>
      <c r="Q38">
        <v>19.010000000000002</v>
      </c>
      <c r="R38">
        <v>126.17</v>
      </c>
      <c r="S38">
        <v>22.8</v>
      </c>
      <c r="T38">
        <v>129.9</v>
      </c>
      <c r="U38">
        <v>234.31</v>
      </c>
    </row>
    <row r="39" spans="1:21">
      <c r="A39" s="1">
        <v>44228</v>
      </c>
      <c r="B39">
        <v>120.83</v>
      </c>
      <c r="C39">
        <v>134.13</v>
      </c>
      <c r="D39">
        <v>13.3</v>
      </c>
      <c r="E39">
        <v>264.69</v>
      </c>
      <c r="F39">
        <v>58.43</v>
      </c>
      <c r="G39">
        <v>72.680000000000007</v>
      </c>
      <c r="H39">
        <v>170.97</v>
      </c>
      <c r="I39">
        <v>230.14</v>
      </c>
      <c r="J39">
        <v>10.83</v>
      </c>
      <c r="K39">
        <v>65.790000000000006</v>
      </c>
      <c r="L39">
        <v>16.45</v>
      </c>
      <c r="M39">
        <v>195.55</v>
      </c>
      <c r="N39">
        <v>115.23</v>
      </c>
      <c r="O39">
        <v>58.82</v>
      </c>
      <c r="P39">
        <v>48.48</v>
      </c>
      <c r="Q39">
        <v>16.46</v>
      </c>
      <c r="R39">
        <v>143.07</v>
      </c>
      <c r="S39">
        <v>25.2</v>
      </c>
      <c r="T39">
        <v>132.37</v>
      </c>
      <c r="U39">
        <v>241.85</v>
      </c>
    </row>
    <row r="40" spans="1:21">
      <c r="A40" s="1">
        <v>44229</v>
      </c>
      <c r="B40">
        <v>123.19</v>
      </c>
      <c r="C40">
        <v>134.99</v>
      </c>
      <c r="D40">
        <v>7.82</v>
      </c>
      <c r="E40">
        <v>254.5</v>
      </c>
      <c r="F40">
        <v>59.58</v>
      </c>
      <c r="G40">
        <v>72.77</v>
      </c>
      <c r="H40">
        <v>176.96</v>
      </c>
      <c r="I40">
        <v>239.84</v>
      </c>
      <c r="J40">
        <v>10.86</v>
      </c>
      <c r="K40">
        <v>60.81</v>
      </c>
      <c r="L40">
        <v>16.59</v>
      </c>
      <c r="M40">
        <v>200.11</v>
      </c>
      <c r="N40">
        <v>114.18</v>
      </c>
      <c r="O40">
        <v>58.45</v>
      </c>
      <c r="P40">
        <v>48.96</v>
      </c>
      <c r="Q40">
        <v>15.41</v>
      </c>
      <c r="R40">
        <v>151.86000000000001</v>
      </c>
      <c r="S40">
        <v>32.1</v>
      </c>
      <c r="T40">
        <v>135.57</v>
      </c>
      <c r="U40">
        <v>249.1</v>
      </c>
    </row>
    <row r="41" spans="1:21">
      <c r="A41" s="1">
        <v>44230</v>
      </c>
      <c r="B41">
        <v>122.15</v>
      </c>
      <c r="C41">
        <v>133.94</v>
      </c>
      <c r="D41">
        <v>8.9700000000000006</v>
      </c>
      <c r="E41">
        <v>263.42</v>
      </c>
      <c r="F41">
        <v>61.1</v>
      </c>
      <c r="G41">
        <v>72.569999999999993</v>
      </c>
      <c r="H41">
        <v>176.43</v>
      </c>
      <c r="I41">
        <v>236.83</v>
      </c>
      <c r="J41">
        <v>11.2</v>
      </c>
      <c r="K41">
        <v>61.01</v>
      </c>
      <c r="L41">
        <v>16.579999999999998</v>
      </c>
      <c r="M41">
        <v>199.13</v>
      </c>
      <c r="N41">
        <v>113.88</v>
      </c>
      <c r="O41">
        <v>58.01</v>
      </c>
      <c r="P41">
        <v>48.77</v>
      </c>
      <c r="Q41">
        <v>15.96</v>
      </c>
      <c r="R41">
        <v>146.99</v>
      </c>
      <c r="S41">
        <v>29.4</v>
      </c>
      <c r="T41">
        <v>135.30000000000001</v>
      </c>
      <c r="U41">
        <v>251.9</v>
      </c>
    </row>
    <row r="42" spans="1:21">
      <c r="A42" s="1">
        <v>44231</v>
      </c>
      <c r="B42">
        <v>124.07</v>
      </c>
      <c r="C42">
        <v>137.38</v>
      </c>
      <c r="D42">
        <v>7.09</v>
      </c>
      <c r="E42">
        <v>266.95</v>
      </c>
      <c r="F42">
        <v>62.41</v>
      </c>
      <c r="G42">
        <v>72.69</v>
      </c>
      <c r="H42">
        <v>180.23</v>
      </c>
      <c r="I42">
        <v>246.01</v>
      </c>
      <c r="J42">
        <v>11.37</v>
      </c>
      <c r="K42">
        <v>55.26</v>
      </c>
      <c r="L42">
        <v>16.68</v>
      </c>
      <c r="M42">
        <v>200.58</v>
      </c>
      <c r="N42">
        <v>115.69</v>
      </c>
      <c r="O42">
        <v>57.87</v>
      </c>
      <c r="P42">
        <v>49.01</v>
      </c>
      <c r="Q42">
        <v>15.5</v>
      </c>
      <c r="R42">
        <v>150.66999999999999</v>
      </c>
      <c r="S42">
        <v>30.2</v>
      </c>
      <c r="T42">
        <v>136.63999999999999</v>
      </c>
      <c r="U42">
        <v>270.43</v>
      </c>
    </row>
    <row r="43" spans="1:21">
      <c r="A43" s="1">
        <v>44232</v>
      </c>
      <c r="B43">
        <v>123.18</v>
      </c>
      <c r="C43">
        <v>136.75</v>
      </c>
      <c r="D43">
        <v>6.83</v>
      </c>
      <c r="E43">
        <v>265.67</v>
      </c>
      <c r="F43">
        <v>62.58</v>
      </c>
      <c r="G43">
        <v>73.739999999999995</v>
      </c>
      <c r="H43">
        <v>181.16</v>
      </c>
      <c r="I43">
        <v>250.37</v>
      </c>
      <c r="J43">
        <v>11.51</v>
      </c>
      <c r="K43">
        <v>54.67</v>
      </c>
      <c r="L43">
        <v>16.7</v>
      </c>
      <c r="M43">
        <v>202.91</v>
      </c>
      <c r="N43">
        <v>116.43</v>
      </c>
      <c r="O43">
        <v>58.03</v>
      </c>
      <c r="P43">
        <v>49.65</v>
      </c>
      <c r="Q43">
        <v>14.33</v>
      </c>
      <c r="R43">
        <v>162.5</v>
      </c>
      <c r="S43">
        <v>34.6</v>
      </c>
      <c r="T43">
        <v>135.91</v>
      </c>
      <c r="U43">
        <v>269.44</v>
      </c>
    </row>
    <row r="44" spans="1:21">
      <c r="A44" s="1">
        <v>44235</v>
      </c>
      <c r="B44">
        <v>123.41</v>
      </c>
      <c r="C44">
        <v>136.91</v>
      </c>
      <c r="D44">
        <v>6.18</v>
      </c>
      <c r="E44">
        <v>262.58</v>
      </c>
      <c r="F44">
        <v>63.65</v>
      </c>
      <c r="G44">
        <v>73.83</v>
      </c>
      <c r="H44">
        <v>190</v>
      </c>
      <c r="I44">
        <v>248.9</v>
      </c>
      <c r="J44">
        <v>11.56</v>
      </c>
      <c r="K44">
        <v>57.24</v>
      </c>
      <c r="L44">
        <v>16.809999999999999</v>
      </c>
      <c r="M44">
        <v>203.86</v>
      </c>
      <c r="N44">
        <v>118.17</v>
      </c>
      <c r="O44">
        <v>57.74</v>
      </c>
      <c r="P44">
        <v>49.92</v>
      </c>
      <c r="Q44">
        <v>12.47</v>
      </c>
      <c r="R44">
        <v>183.21</v>
      </c>
      <c r="S44">
        <v>32.799999999999997</v>
      </c>
      <c r="T44">
        <v>144.38999999999999</v>
      </c>
      <c r="U44">
        <v>282.17</v>
      </c>
    </row>
    <row r="45" spans="1:21">
      <c r="A45" s="1">
        <v>44236</v>
      </c>
      <c r="B45">
        <v>123.24</v>
      </c>
      <c r="C45">
        <v>136</v>
      </c>
      <c r="D45">
        <v>5.5</v>
      </c>
      <c r="E45">
        <v>266.48</v>
      </c>
      <c r="F45">
        <v>63.12</v>
      </c>
      <c r="G45">
        <v>73.11</v>
      </c>
      <c r="H45">
        <v>188.21</v>
      </c>
      <c r="I45">
        <v>255.82</v>
      </c>
      <c r="J45">
        <v>11.93</v>
      </c>
      <c r="K45">
        <v>58.12</v>
      </c>
      <c r="L45">
        <v>16.82</v>
      </c>
      <c r="M45">
        <v>202.02</v>
      </c>
      <c r="N45">
        <v>116.73</v>
      </c>
      <c r="O45">
        <v>57.64</v>
      </c>
      <c r="P45">
        <v>49.7</v>
      </c>
      <c r="Q45">
        <v>12.93</v>
      </c>
      <c r="R45">
        <v>176.51</v>
      </c>
      <c r="S45">
        <v>33.299999999999997</v>
      </c>
      <c r="T45">
        <v>142.63</v>
      </c>
      <c r="U45">
        <v>284.2</v>
      </c>
    </row>
    <row r="46" spans="1:21">
      <c r="A46" s="1">
        <v>44237</v>
      </c>
      <c r="B46">
        <v>125.08</v>
      </c>
      <c r="C46">
        <v>135.38</v>
      </c>
      <c r="D46">
        <v>5.8</v>
      </c>
      <c r="E46">
        <v>267.79000000000002</v>
      </c>
      <c r="F46">
        <v>63.62</v>
      </c>
      <c r="G46">
        <v>73.09</v>
      </c>
      <c r="H46">
        <v>189.63</v>
      </c>
      <c r="I46">
        <v>255.25</v>
      </c>
      <c r="J46">
        <v>11.76</v>
      </c>
      <c r="K46">
        <v>58.52</v>
      </c>
      <c r="L46">
        <v>16.82</v>
      </c>
      <c r="M46">
        <v>202.16</v>
      </c>
      <c r="N46">
        <v>116.86</v>
      </c>
      <c r="O46">
        <v>58.11</v>
      </c>
      <c r="P46">
        <v>49.6</v>
      </c>
      <c r="Q46">
        <v>13.79</v>
      </c>
      <c r="R46">
        <v>165.15</v>
      </c>
      <c r="S46">
        <v>32.799999999999997</v>
      </c>
      <c r="T46">
        <v>147.63999999999999</v>
      </c>
      <c r="U46">
        <v>283.18</v>
      </c>
    </row>
    <row r="47" spans="1:21">
      <c r="A47" s="1">
        <v>44238</v>
      </c>
      <c r="B47">
        <v>126.96</v>
      </c>
      <c r="C47">
        <v>135.13</v>
      </c>
      <c r="D47">
        <v>5.61</v>
      </c>
      <c r="E47">
        <v>268.92</v>
      </c>
      <c r="F47">
        <v>63.2</v>
      </c>
      <c r="G47">
        <v>73.06</v>
      </c>
      <c r="H47">
        <v>190.91</v>
      </c>
      <c r="I47">
        <v>256.27</v>
      </c>
      <c r="J47">
        <v>11.45</v>
      </c>
      <c r="K47">
        <v>56.92</v>
      </c>
      <c r="L47">
        <v>16.86</v>
      </c>
      <c r="M47">
        <v>202.17</v>
      </c>
      <c r="N47">
        <v>115.59</v>
      </c>
      <c r="O47">
        <v>57</v>
      </c>
      <c r="P47">
        <v>50.3</v>
      </c>
      <c r="Q47">
        <v>14.35</v>
      </c>
      <c r="R47">
        <v>158.28</v>
      </c>
      <c r="S47">
        <v>31.5</v>
      </c>
      <c r="T47">
        <v>152.51</v>
      </c>
      <c r="U47">
        <v>285.02999999999997</v>
      </c>
    </row>
    <row r="48" spans="1:21">
      <c r="A48" s="1">
        <v>44239</v>
      </c>
      <c r="B48">
        <v>127.98</v>
      </c>
      <c r="C48">
        <v>135.36000000000001</v>
      </c>
      <c r="D48">
        <v>5.59</v>
      </c>
      <c r="E48">
        <v>267.85000000000002</v>
      </c>
      <c r="F48">
        <v>63.63</v>
      </c>
      <c r="G48">
        <v>71.87</v>
      </c>
      <c r="H48">
        <v>187.67</v>
      </c>
      <c r="I48">
        <v>263.3</v>
      </c>
      <c r="J48">
        <v>11.45</v>
      </c>
      <c r="K48">
        <v>54.76</v>
      </c>
      <c r="L48">
        <v>16.88</v>
      </c>
      <c r="M48">
        <v>203.57</v>
      </c>
      <c r="N48">
        <v>115.48</v>
      </c>
      <c r="O48">
        <v>57.38</v>
      </c>
      <c r="P48">
        <v>50.69</v>
      </c>
      <c r="Q48">
        <v>14.74</v>
      </c>
      <c r="R48">
        <v>153.63</v>
      </c>
      <c r="S48">
        <v>39.9</v>
      </c>
      <c r="T48">
        <v>149.61000000000001</v>
      </c>
      <c r="U48">
        <v>298.37</v>
      </c>
    </row>
    <row r="49" spans="1:21">
      <c r="A49" s="1">
        <v>44243</v>
      </c>
      <c r="B49">
        <v>127.95</v>
      </c>
      <c r="C49">
        <v>133.19</v>
      </c>
      <c r="D49">
        <v>5.65</v>
      </c>
      <c r="E49">
        <v>270.7</v>
      </c>
      <c r="F49">
        <v>64.12</v>
      </c>
      <c r="G49">
        <v>71.13</v>
      </c>
      <c r="H49">
        <v>186.35</v>
      </c>
      <c r="I49">
        <v>264.69</v>
      </c>
      <c r="J49">
        <v>11.54</v>
      </c>
      <c r="K49">
        <v>53.03</v>
      </c>
      <c r="L49">
        <v>16.899999999999999</v>
      </c>
      <c r="M49">
        <v>203.44</v>
      </c>
      <c r="N49">
        <v>114.78</v>
      </c>
      <c r="O49">
        <v>56.86</v>
      </c>
      <c r="P49">
        <v>50.27</v>
      </c>
      <c r="Q49">
        <v>15.9</v>
      </c>
      <c r="R49">
        <v>141.82</v>
      </c>
      <c r="S49">
        <v>52.7</v>
      </c>
      <c r="T49">
        <v>153.30000000000001</v>
      </c>
      <c r="U49">
        <v>304.79000000000002</v>
      </c>
    </row>
    <row r="50" spans="1:21">
      <c r="A50" s="1">
        <v>44244</v>
      </c>
      <c r="B50">
        <v>130.12</v>
      </c>
      <c r="C50">
        <v>130.83000000000001</v>
      </c>
      <c r="D50">
        <v>5.55</v>
      </c>
      <c r="E50">
        <v>270.82</v>
      </c>
      <c r="F50">
        <v>64.760000000000005</v>
      </c>
      <c r="G50">
        <v>72.39</v>
      </c>
      <c r="H50">
        <v>186.44</v>
      </c>
      <c r="I50">
        <v>254.98</v>
      </c>
      <c r="J50">
        <v>11.48</v>
      </c>
      <c r="K50">
        <v>50.78</v>
      </c>
      <c r="L50">
        <v>16.89</v>
      </c>
      <c r="M50">
        <v>201.89</v>
      </c>
      <c r="N50">
        <v>114.69</v>
      </c>
      <c r="O50">
        <v>58.03</v>
      </c>
      <c r="P50">
        <v>50.13</v>
      </c>
      <c r="Q50">
        <v>15.66</v>
      </c>
      <c r="R50">
        <v>143.72999999999999</v>
      </c>
      <c r="S50">
        <v>56.2</v>
      </c>
      <c r="T50">
        <v>149.06</v>
      </c>
      <c r="U50">
        <v>297.2</v>
      </c>
    </row>
    <row r="51" spans="1:21">
      <c r="A51" s="1">
        <v>44245</v>
      </c>
      <c r="B51">
        <v>127.68</v>
      </c>
      <c r="C51">
        <v>129.71</v>
      </c>
      <c r="D51">
        <v>5.51</v>
      </c>
      <c r="E51">
        <v>264.51</v>
      </c>
      <c r="F51">
        <v>63.48</v>
      </c>
      <c r="G51">
        <v>72.709999999999994</v>
      </c>
      <c r="H51">
        <v>183</v>
      </c>
      <c r="I51">
        <v>260.99</v>
      </c>
      <c r="J51">
        <v>11.43</v>
      </c>
      <c r="K51">
        <v>50.61</v>
      </c>
      <c r="L51">
        <v>16.84</v>
      </c>
      <c r="M51">
        <v>203.52</v>
      </c>
      <c r="N51">
        <v>115.42</v>
      </c>
      <c r="O51">
        <v>59.53</v>
      </c>
      <c r="P51">
        <v>50.77</v>
      </c>
      <c r="Q51">
        <v>16.920000000000002</v>
      </c>
      <c r="R51">
        <v>132</v>
      </c>
      <c r="S51">
        <v>58</v>
      </c>
      <c r="T51">
        <v>148.29</v>
      </c>
      <c r="U51">
        <v>290.81</v>
      </c>
    </row>
    <row r="52" spans="1:21">
      <c r="A52" s="1">
        <v>44246</v>
      </c>
      <c r="B52">
        <v>126.87</v>
      </c>
      <c r="C52">
        <v>129.86000000000001</v>
      </c>
      <c r="D52">
        <v>5.7</v>
      </c>
      <c r="E52">
        <v>263.58</v>
      </c>
      <c r="F52">
        <v>65.78</v>
      </c>
      <c r="G52">
        <v>71.150000000000006</v>
      </c>
      <c r="H52">
        <v>183.65</v>
      </c>
      <c r="I52">
        <v>265.16000000000003</v>
      </c>
      <c r="J52">
        <v>11.58</v>
      </c>
      <c r="K52">
        <v>50.4</v>
      </c>
      <c r="L52">
        <v>16.899999999999999</v>
      </c>
      <c r="M52">
        <v>203.55</v>
      </c>
      <c r="N52">
        <v>113.75</v>
      </c>
      <c r="O52">
        <v>57.91</v>
      </c>
      <c r="P52">
        <v>50.11</v>
      </c>
      <c r="Q52">
        <v>16.03</v>
      </c>
      <c r="R52">
        <v>139</v>
      </c>
      <c r="S52">
        <v>52.9</v>
      </c>
      <c r="T52">
        <v>149.26</v>
      </c>
      <c r="U52">
        <v>286.92</v>
      </c>
    </row>
    <row r="53" spans="1:21">
      <c r="A53" s="1">
        <v>44249</v>
      </c>
      <c r="B53">
        <v>123.5</v>
      </c>
      <c r="C53">
        <v>126</v>
      </c>
      <c r="D53">
        <v>6.55</v>
      </c>
      <c r="E53">
        <v>254</v>
      </c>
      <c r="F53">
        <v>65.52</v>
      </c>
      <c r="G53">
        <v>71.17</v>
      </c>
      <c r="H53">
        <v>191.76</v>
      </c>
      <c r="I53">
        <v>243.51</v>
      </c>
      <c r="J53">
        <v>11.7</v>
      </c>
      <c r="K53">
        <v>49.15</v>
      </c>
      <c r="L53">
        <v>16.88</v>
      </c>
      <c r="M53">
        <v>203.61</v>
      </c>
      <c r="N53">
        <v>115.54</v>
      </c>
      <c r="O53">
        <v>59.26</v>
      </c>
      <c r="P53">
        <v>50.63</v>
      </c>
      <c r="Q53">
        <v>17.45</v>
      </c>
      <c r="R53">
        <v>126.35</v>
      </c>
      <c r="S53">
        <v>57.3</v>
      </c>
      <c r="T53">
        <v>143.56</v>
      </c>
      <c r="U53">
        <v>273.85000000000002</v>
      </c>
    </row>
    <row r="54" spans="1:21">
      <c r="A54" s="1">
        <v>44250</v>
      </c>
      <c r="B54">
        <v>122.42</v>
      </c>
      <c r="C54">
        <v>125.86</v>
      </c>
      <c r="D54">
        <v>7.7</v>
      </c>
      <c r="E54">
        <v>252.75</v>
      </c>
      <c r="F54">
        <v>66.739999999999995</v>
      </c>
      <c r="G54">
        <v>72.040000000000006</v>
      </c>
      <c r="H54">
        <v>197.09</v>
      </c>
      <c r="I54">
        <v>243.6</v>
      </c>
      <c r="J54">
        <v>11.62</v>
      </c>
      <c r="K54">
        <v>48.39</v>
      </c>
      <c r="L54">
        <v>16.920000000000002</v>
      </c>
      <c r="M54">
        <v>205.03</v>
      </c>
      <c r="N54">
        <v>115.4</v>
      </c>
      <c r="O54">
        <v>59.28</v>
      </c>
      <c r="P54">
        <v>50.54</v>
      </c>
      <c r="Q54">
        <v>18.59</v>
      </c>
      <c r="R54">
        <v>118.19</v>
      </c>
      <c r="S54">
        <v>35.200000000000003</v>
      </c>
      <c r="T54">
        <v>141.41999999999999</v>
      </c>
      <c r="U54">
        <v>265</v>
      </c>
    </row>
    <row r="55" spans="1:21">
      <c r="A55" s="1">
        <v>44251</v>
      </c>
      <c r="B55">
        <v>125.02</v>
      </c>
      <c r="C55">
        <v>125.34</v>
      </c>
      <c r="D55">
        <v>9.09</v>
      </c>
      <c r="E55">
        <v>250.33</v>
      </c>
      <c r="F55">
        <v>68.599999999999994</v>
      </c>
      <c r="G55">
        <v>71.17</v>
      </c>
      <c r="H55">
        <v>197.51</v>
      </c>
      <c r="I55">
        <v>239.66</v>
      </c>
      <c r="J55">
        <v>12.27</v>
      </c>
      <c r="K55">
        <v>51.21</v>
      </c>
      <c r="L55">
        <v>17.010000000000002</v>
      </c>
      <c r="M55">
        <v>211.02</v>
      </c>
      <c r="N55">
        <v>117.79</v>
      </c>
      <c r="O55">
        <v>58.61</v>
      </c>
      <c r="P55">
        <v>50.71</v>
      </c>
      <c r="Q55">
        <v>17.7</v>
      </c>
      <c r="R55">
        <v>123.8</v>
      </c>
      <c r="S55">
        <v>28.7</v>
      </c>
      <c r="T55">
        <v>144.99</v>
      </c>
      <c r="U55">
        <v>266.07</v>
      </c>
    </row>
    <row r="56" spans="1:21">
      <c r="A56" s="1">
        <v>44252</v>
      </c>
      <c r="B56">
        <v>122.1</v>
      </c>
      <c r="C56">
        <v>120.98</v>
      </c>
      <c r="D56">
        <v>8.2899999999999991</v>
      </c>
      <c r="E56">
        <v>240.17</v>
      </c>
      <c r="F56">
        <v>67.41</v>
      </c>
      <c r="G56">
        <v>70.63</v>
      </c>
      <c r="H56">
        <v>190.98</v>
      </c>
      <c r="I56">
        <v>225.73</v>
      </c>
      <c r="J56">
        <v>11.76</v>
      </c>
      <c r="K56">
        <v>48.56</v>
      </c>
      <c r="L56">
        <v>16.78</v>
      </c>
      <c r="M56">
        <v>204.78</v>
      </c>
      <c r="N56">
        <v>117.08</v>
      </c>
      <c r="O56">
        <v>58.74</v>
      </c>
      <c r="P56">
        <v>50.17</v>
      </c>
      <c r="Q56">
        <v>19.91</v>
      </c>
      <c r="R56">
        <v>108.33</v>
      </c>
      <c r="S56">
        <v>27.8</v>
      </c>
      <c r="T56">
        <v>133.07</v>
      </c>
      <c r="U56">
        <v>253.94</v>
      </c>
    </row>
    <row r="57" spans="1:21">
      <c r="A57" s="1">
        <v>44253</v>
      </c>
      <c r="B57">
        <v>122.07</v>
      </c>
      <c r="C57">
        <v>121.26</v>
      </c>
      <c r="D57">
        <v>8.01</v>
      </c>
      <c r="E57">
        <v>237.75</v>
      </c>
      <c r="F57">
        <v>65.88</v>
      </c>
      <c r="G57">
        <v>68.319999999999993</v>
      </c>
      <c r="H57">
        <v>189.04</v>
      </c>
      <c r="I57">
        <v>226.66</v>
      </c>
      <c r="J57">
        <v>11.7</v>
      </c>
      <c r="K57">
        <v>47.66</v>
      </c>
      <c r="L57">
        <v>16.72</v>
      </c>
      <c r="M57">
        <v>202.35</v>
      </c>
      <c r="N57">
        <v>113.69</v>
      </c>
      <c r="O57">
        <v>57.71</v>
      </c>
      <c r="P57">
        <v>48.99</v>
      </c>
      <c r="Q57">
        <v>19.489999999999998</v>
      </c>
      <c r="R57">
        <v>110.44</v>
      </c>
      <c r="S57">
        <v>30.7</v>
      </c>
      <c r="T57">
        <v>137.15</v>
      </c>
      <c r="U57">
        <v>259.85000000000002</v>
      </c>
    </row>
    <row r="58" spans="1:21">
      <c r="A58" s="1">
        <v>44256</v>
      </c>
      <c r="B58">
        <v>124.48</v>
      </c>
      <c r="C58">
        <v>127.79</v>
      </c>
      <c r="D58">
        <v>9.18</v>
      </c>
      <c r="E58">
        <v>241.69</v>
      </c>
      <c r="F58">
        <v>69.540000000000006</v>
      </c>
      <c r="G58">
        <v>69.930000000000007</v>
      </c>
      <c r="H58">
        <v>194.98</v>
      </c>
      <c r="I58">
        <v>238.56</v>
      </c>
      <c r="J58">
        <v>11.98</v>
      </c>
      <c r="K58">
        <v>48.99</v>
      </c>
      <c r="L58">
        <v>16.940000000000001</v>
      </c>
      <c r="M58">
        <v>206.22</v>
      </c>
      <c r="N58">
        <v>115.43</v>
      </c>
      <c r="O58">
        <v>56.91</v>
      </c>
      <c r="P58">
        <v>49.9</v>
      </c>
      <c r="Q58">
        <v>18.07</v>
      </c>
      <c r="R58">
        <v>118.89</v>
      </c>
      <c r="S58">
        <v>30.6</v>
      </c>
      <c r="T58">
        <v>138.41999999999999</v>
      </c>
      <c r="U58">
        <v>273.63</v>
      </c>
    </row>
    <row r="59" spans="1:21">
      <c r="A59" s="1">
        <v>44257</v>
      </c>
      <c r="B59">
        <v>123.64</v>
      </c>
      <c r="C59">
        <v>125.12</v>
      </c>
      <c r="D59">
        <v>8.93</v>
      </c>
      <c r="E59">
        <v>234.41</v>
      </c>
      <c r="F59">
        <v>68.91</v>
      </c>
      <c r="G59">
        <v>69.8</v>
      </c>
      <c r="H59">
        <v>193.94</v>
      </c>
      <c r="I59">
        <v>232.59</v>
      </c>
      <c r="J59">
        <v>12.55</v>
      </c>
      <c r="K59">
        <v>48.38</v>
      </c>
      <c r="L59">
        <v>16.87</v>
      </c>
      <c r="M59">
        <v>206.58</v>
      </c>
      <c r="N59">
        <v>115.03</v>
      </c>
      <c r="O59">
        <v>57.23</v>
      </c>
      <c r="P59">
        <v>50.1</v>
      </c>
      <c r="Q59">
        <v>19.739999999999998</v>
      </c>
      <c r="R59">
        <v>107.43</v>
      </c>
      <c r="S59">
        <v>27.7</v>
      </c>
      <c r="T59">
        <v>134.06</v>
      </c>
      <c r="U59">
        <v>269.19</v>
      </c>
    </row>
    <row r="60" spans="1:21">
      <c r="A60" s="1">
        <v>44258</v>
      </c>
      <c r="B60">
        <v>119.3</v>
      </c>
      <c r="C60">
        <v>122.05</v>
      </c>
      <c r="D60">
        <v>8.58</v>
      </c>
      <c r="E60">
        <v>236.27</v>
      </c>
      <c r="F60">
        <v>70.38</v>
      </c>
      <c r="G60">
        <v>69.58</v>
      </c>
      <c r="H60">
        <v>192.26</v>
      </c>
      <c r="I60">
        <v>219.64</v>
      </c>
      <c r="J60">
        <v>12.17</v>
      </c>
      <c r="K60">
        <v>48.39</v>
      </c>
      <c r="L60">
        <v>16.77</v>
      </c>
      <c r="M60">
        <v>207</v>
      </c>
      <c r="N60">
        <v>116.97</v>
      </c>
      <c r="O60">
        <v>57.33</v>
      </c>
      <c r="P60">
        <v>49.98</v>
      </c>
      <c r="Q60">
        <v>22.54</v>
      </c>
      <c r="R60">
        <v>92.42</v>
      </c>
      <c r="S60">
        <v>24.2</v>
      </c>
      <c r="T60">
        <v>128.05000000000001</v>
      </c>
      <c r="U60">
        <v>255.06</v>
      </c>
    </row>
    <row r="61" spans="1:21">
      <c r="A61" s="1">
        <v>44259</v>
      </c>
      <c r="B61">
        <v>114.99</v>
      </c>
      <c r="C61">
        <v>120.12</v>
      </c>
      <c r="D61">
        <v>8.0299999999999994</v>
      </c>
      <c r="E61">
        <v>230.5</v>
      </c>
      <c r="F61">
        <v>69.81</v>
      </c>
      <c r="G61">
        <v>68</v>
      </c>
      <c r="H61">
        <v>188.03</v>
      </c>
      <c r="I61">
        <v>210.62</v>
      </c>
      <c r="J61">
        <v>11.93</v>
      </c>
      <c r="K61">
        <v>48.88</v>
      </c>
      <c r="L61">
        <v>16.62</v>
      </c>
      <c r="M61">
        <v>202.94</v>
      </c>
      <c r="N61">
        <v>114.82</v>
      </c>
      <c r="O61">
        <v>57.7</v>
      </c>
      <c r="P61">
        <v>49.94</v>
      </c>
      <c r="Q61">
        <v>24.62</v>
      </c>
      <c r="R61">
        <v>83.63</v>
      </c>
      <c r="S61">
        <v>24.3</v>
      </c>
      <c r="T61">
        <v>123.7</v>
      </c>
      <c r="U61">
        <v>239.07</v>
      </c>
    </row>
    <row r="62" spans="1:21">
      <c r="A62" s="1">
        <v>44260</v>
      </c>
      <c r="B62">
        <v>116.14</v>
      </c>
      <c r="C62">
        <v>121.41</v>
      </c>
      <c r="D62">
        <v>8.0500000000000007</v>
      </c>
      <c r="E62">
        <v>233.88</v>
      </c>
      <c r="F62">
        <v>70.23</v>
      </c>
      <c r="G62">
        <v>69.86</v>
      </c>
      <c r="H62">
        <v>189.99</v>
      </c>
      <c r="I62">
        <v>204.31</v>
      </c>
      <c r="J62">
        <v>12.27</v>
      </c>
      <c r="K62">
        <v>54.71</v>
      </c>
      <c r="L62">
        <v>16.829999999999998</v>
      </c>
      <c r="M62">
        <v>206.58</v>
      </c>
      <c r="N62">
        <v>117.42</v>
      </c>
      <c r="O62">
        <v>59.24</v>
      </c>
      <c r="P62">
        <v>50.79</v>
      </c>
      <c r="Q62">
        <v>22.88</v>
      </c>
      <c r="R62">
        <v>89.5</v>
      </c>
      <c r="S62">
        <v>24.4</v>
      </c>
      <c r="T62">
        <v>124.61</v>
      </c>
      <c r="U62">
        <v>239.05</v>
      </c>
    </row>
    <row r="63" spans="1:21">
      <c r="A63" s="1">
        <v>44263</v>
      </c>
      <c r="B63">
        <v>116.08</v>
      </c>
      <c r="C63">
        <v>116.36</v>
      </c>
      <c r="D63">
        <v>9.2899999999999991</v>
      </c>
      <c r="E63">
        <v>226.69</v>
      </c>
      <c r="F63">
        <v>72.22</v>
      </c>
      <c r="G63">
        <v>72</v>
      </c>
      <c r="H63">
        <v>201.91</v>
      </c>
      <c r="I63">
        <v>192.84</v>
      </c>
      <c r="J63">
        <v>12.65</v>
      </c>
      <c r="K63">
        <v>52.9</v>
      </c>
      <c r="L63">
        <v>16.84</v>
      </c>
      <c r="M63">
        <v>207.69</v>
      </c>
      <c r="N63">
        <v>119.32</v>
      </c>
      <c r="O63">
        <v>59.38</v>
      </c>
      <c r="P63">
        <v>51.64</v>
      </c>
      <c r="Q63">
        <v>24.79</v>
      </c>
      <c r="R63">
        <v>81.89</v>
      </c>
      <c r="S63">
        <v>22</v>
      </c>
      <c r="T63">
        <v>115.93</v>
      </c>
      <c r="U63">
        <v>226.09</v>
      </c>
    </row>
    <row r="64" spans="1:21">
      <c r="A64" s="1">
        <v>44264</v>
      </c>
      <c r="B64">
        <v>119.84</v>
      </c>
      <c r="C64">
        <v>121.08</v>
      </c>
      <c r="D64">
        <v>10.5</v>
      </c>
      <c r="E64">
        <v>238.13</v>
      </c>
      <c r="F64">
        <v>70.989999999999995</v>
      </c>
      <c r="G64">
        <v>72.94</v>
      </c>
      <c r="H64">
        <v>194.51</v>
      </c>
      <c r="I64">
        <v>213.22</v>
      </c>
      <c r="J64">
        <v>12.57</v>
      </c>
      <c r="K64">
        <v>55.81</v>
      </c>
      <c r="L64">
        <v>16.899999999999999</v>
      </c>
      <c r="M64">
        <v>207.61</v>
      </c>
      <c r="N64">
        <v>118.71</v>
      </c>
      <c r="O64">
        <v>58.99</v>
      </c>
      <c r="P64">
        <v>50.86</v>
      </c>
      <c r="Q64">
        <v>21.2</v>
      </c>
      <c r="R64">
        <v>93.77</v>
      </c>
      <c r="S64">
        <v>24.4</v>
      </c>
      <c r="T64">
        <v>125.2</v>
      </c>
      <c r="U64">
        <v>241.76</v>
      </c>
    </row>
    <row r="65" spans="1:21">
      <c r="A65" s="1">
        <v>44265</v>
      </c>
      <c r="B65">
        <v>119.99</v>
      </c>
      <c r="C65">
        <v>119.98</v>
      </c>
      <c r="D65">
        <v>9.85</v>
      </c>
      <c r="E65">
        <v>234.3</v>
      </c>
      <c r="F65">
        <v>73.75</v>
      </c>
      <c r="G65">
        <v>73.209999999999994</v>
      </c>
      <c r="H65">
        <v>195.06</v>
      </c>
      <c r="I65">
        <v>212.67</v>
      </c>
      <c r="J65">
        <v>12.91</v>
      </c>
      <c r="K65">
        <v>55.56</v>
      </c>
      <c r="L65">
        <v>16.989999999999998</v>
      </c>
      <c r="M65">
        <v>212.91</v>
      </c>
      <c r="N65">
        <v>122.24</v>
      </c>
      <c r="O65">
        <v>59.73</v>
      </c>
      <c r="P65">
        <v>51.44</v>
      </c>
      <c r="Q65">
        <v>21.2</v>
      </c>
      <c r="R65">
        <v>93.83</v>
      </c>
      <c r="S65">
        <v>24.7</v>
      </c>
      <c r="T65">
        <v>124.68</v>
      </c>
      <c r="U65">
        <v>242.07</v>
      </c>
    </row>
    <row r="66" spans="1:21">
      <c r="A66" s="1">
        <v>44266</v>
      </c>
      <c r="B66">
        <v>121.83</v>
      </c>
      <c r="C66">
        <v>121.95</v>
      </c>
      <c r="D66">
        <v>10.28</v>
      </c>
      <c r="E66">
        <v>240.8</v>
      </c>
      <c r="F66">
        <v>73.31</v>
      </c>
      <c r="G66">
        <v>72.430000000000007</v>
      </c>
      <c r="H66">
        <v>196.75</v>
      </c>
      <c r="I66">
        <v>225.22</v>
      </c>
      <c r="J66">
        <v>12.81</v>
      </c>
      <c r="K66">
        <v>55.11</v>
      </c>
      <c r="L66">
        <v>17.100000000000001</v>
      </c>
      <c r="M66">
        <v>212.5</v>
      </c>
      <c r="N66">
        <v>121.54</v>
      </c>
      <c r="O66">
        <v>59.26</v>
      </c>
      <c r="P66">
        <v>50.88</v>
      </c>
      <c r="Q66">
        <v>18.62</v>
      </c>
      <c r="R66">
        <v>105.07</v>
      </c>
      <c r="S66">
        <v>26.8</v>
      </c>
      <c r="T66">
        <v>129.93</v>
      </c>
      <c r="U66">
        <v>253.83</v>
      </c>
    </row>
    <row r="67" spans="1:21">
      <c r="A67" s="1">
        <v>44267</v>
      </c>
      <c r="B67">
        <v>121.44</v>
      </c>
      <c r="C67">
        <v>121.02</v>
      </c>
      <c r="D67">
        <v>11.16</v>
      </c>
      <c r="E67">
        <v>231.86</v>
      </c>
      <c r="F67">
        <v>75.180000000000007</v>
      </c>
      <c r="G67">
        <v>73.540000000000006</v>
      </c>
      <c r="H67">
        <v>197.16</v>
      </c>
      <c r="I67">
        <v>210.34</v>
      </c>
      <c r="J67">
        <v>13.37</v>
      </c>
      <c r="K67">
        <v>50.71</v>
      </c>
      <c r="L67">
        <v>17.14</v>
      </c>
      <c r="M67">
        <v>214.38</v>
      </c>
      <c r="N67">
        <v>121.99</v>
      </c>
      <c r="O67">
        <v>60.64</v>
      </c>
      <c r="P67">
        <v>50.36</v>
      </c>
      <c r="Q67">
        <v>18.829999999999998</v>
      </c>
      <c r="R67">
        <v>103.67</v>
      </c>
      <c r="S67">
        <v>26.7</v>
      </c>
      <c r="T67">
        <v>128.56</v>
      </c>
      <c r="U67">
        <v>250.35</v>
      </c>
    </row>
    <row r="68" spans="1:21">
      <c r="A68" s="1">
        <v>44270</v>
      </c>
      <c r="B68">
        <v>124.04</v>
      </c>
      <c r="C68">
        <v>123.98</v>
      </c>
      <c r="D68">
        <v>14.04</v>
      </c>
      <c r="E68">
        <v>230.27</v>
      </c>
      <c r="F68">
        <v>74.22</v>
      </c>
      <c r="G68">
        <v>74.540000000000006</v>
      </c>
      <c r="H68">
        <v>196.76</v>
      </c>
      <c r="I68">
        <v>220.08</v>
      </c>
      <c r="J68">
        <v>13.2</v>
      </c>
      <c r="K68">
        <v>52.49</v>
      </c>
      <c r="L68">
        <v>17.22</v>
      </c>
      <c r="M68">
        <v>216.19</v>
      </c>
      <c r="N68">
        <v>122.92</v>
      </c>
      <c r="O68">
        <v>60.02</v>
      </c>
      <c r="P68">
        <v>51.03</v>
      </c>
      <c r="Q68">
        <v>18.18</v>
      </c>
      <c r="R68">
        <v>107.22</v>
      </c>
      <c r="S68">
        <v>28.6</v>
      </c>
      <c r="T68">
        <v>131.91</v>
      </c>
      <c r="U68">
        <v>249.98</v>
      </c>
    </row>
    <row r="69" spans="1:21">
      <c r="A69" s="1">
        <v>44271</v>
      </c>
      <c r="B69">
        <v>123</v>
      </c>
      <c r="C69">
        <v>125.57</v>
      </c>
      <c r="D69">
        <v>13.02</v>
      </c>
      <c r="E69">
        <v>226.92</v>
      </c>
      <c r="F69">
        <v>73.33</v>
      </c>
      <c r="G69">
        <v>74.290000000000006</v>
      </c>
      <c r="H69">
        <v>194.24</v>
      </c>
      <c r="I69">
        <v>211.18</v>
      </c>
      <c r="J69">
        <v>12.49</v>
      </c>
      <c r="K69">
        <v>52.45</v>
      </c>
      <c r="L69">
        <v>17.22</v>
      </c>
      <c r="M69">
        <v>211.8</v>
      </c>
      <c r="N69">
        <v>122.6</v>
      </c>
      <c r="O69">
        <v>60.36</v>
      </c>
      <c r="P69">
        <v>51.22</v>
      </c>
      <c r="Q69">
        <v>19.03</v>
      </c>
      <c r="R69">
        <v>102.3</v>
      </c>
      <c r="S69">
        <v>31.1</v>
      </c>
      <c r="T69">
        <v>132.91</v>
      </c>
      <c r="U69">
        <v>249.31</v>
      </c>
    </row>
    <row r="70" spans="1:21">
      <c r="A70" s="1">
        <v>44272</v>
      </c>
      <c r="B70">
        <v>122.52</v>
      </c>
      <c r="C70">
        <v>124.76</v>
      </c>
      <c r="D70">
        <v>13.56</v>
      </c>
      <c r="E70">
        <v>233.33</v>
      </c>
      <c r="F70">
        <v>73.599999999999994</v>
      </c>
      <c r="G70">
        <v>73.17</v>
      </c>
      <c r="H70">
        <v>195.24</v>
      </c>
      <c r="I70">
        <v>213.34</v>
      </c>
      <c r="J70">
        <v>12.69</v>
      </c>
      <c r="K70">
        <v>52</v>
      </c>
      <c r="L70">
        <v>17.27</v>
      </c>
      <c r="M70">
        <v>213.02</v>
      </c>
      <c r="N70">
        <v>123.35</v>
      </c>
      <c r="O70">
        <v>60.38</v>
      </c>
      <c r="P70">
        <v>51.24</v>
      </c>
      <c r="Q70">
        <v>18.34</v>
      </c>
      <c r="R70">
        <v>105.91</v>
      </c>
      <c r="S70">
        <v>29.5</v>
      </c>
      <c r="T70">
        <v>133.41</v>
      </c>
      <c r="U70">
        <v>251.47</v>
      </c>
    </row>
    <row r="71" spans="1:21">
      <c r="A71" s="1">
        <v>44273</v>
      </c>
      <c r="B71">
        <v>122.59</v>
      </c>
      <c r="C71">
        <v>120.52</v>
      </c>
      <c r="D71">
        <v>14</v>
      </c>
      <c r="E71">
        <v>236.42</v>
      </c>
      <c r="F71">
        <v>73.84</v>
      </c>
      <c r="G71">
        <v>73.5</v>
      </c>
      <c r="H71">
        <v>192.28</v>
      </c>
      <c r="I71">
        <v>204.8</v>
      </c>
      <c r="J71">
        <v>12.49</v>
      </c>
      <c r="K71">
        <v>50.05</v>
      </c>
      <c r="L71">
        <v>17.11</v>
      </c>
      <c r="M71">
        <v>215.02</v>
      </c>
      <c r="N71">
        <v>124.34</v>
      </c>
      <c r="O71">
        <v>60.63</v>
      </c>
      <c r="P71">
        <v>50.57</v>
      </c>
      <c r="Q71">
        <v>20.98</v>
      </c>
      <c r="R71">
        <v>90.68</v>
      </c>
      <c r="S71">
        <v>26.9</v>
      </c>
      <c r="T71">
        <v>127.22</v>
      </c>
      <c r="U71">
        <v>238.41</v>
      </c>
    </row>
    <row r="72" spans="1:21">
      <c r="A72" s="1">
        <v>44274</v>
      </c>
      <c r="B72">
        <v>122.69</v>
      </c>
      <c r="C72">
        <v>119.98</v>
      </c>
      <c r="D72">
        <v>13.93</v>
      </c>
      <c r="E72">
        <v>239.78</v>
      </c>
      <c r="F72">
        <v>73.010000000000005</v>
      </c>
      <c r="G72">
        <v>73.349999999999994</v>
      </c>
      <c r="H72">
        <v>191.14</v>
      </c>
      <c r="I72">
        <v>205.67</v>
      </c>
      <c r="J72">
        <v>12.83</v>
      </c>
      <c r="K72">
        <v>50.79</v>
      </c>
      <c r="L72">
        <v>17.100000000000001</v>
      </c>
      <c r="M72">
        <v>212.91</v>
      </c>
      <c r="N72">
        <v>123.23</v>
      </c>
      <c r="O72">
        <v>60.81</v>
      </c>
      <c r="P72">
        <v>50.81</v>
      </c>
      <c r="Q72">
        <v>19.02</v>
      </c>
      <c r="R72">
        <v>99.09</v>
      </c>
      <c r="S72">
        <v>26.8</v>
      </c>
      <c r="T72">
        <v>128.46</v>
      </c>
      <c r="U72">
        <v>241.28</v>
      </c>
    </row>
    <row r="73" spans="1:21">
      <c r="A73" s="1">
        <v>44277</v>
      </c>
      <c r="B73">
        <v>123.61</v>
      </c>
      <c r="C73">
        <v>123.38</v>
      </c>
      <c r="D73">
        <v>12.49</v>
      </c>
      <c r="E73">
        <v>237.11</v>
      </c>
      <c r="F73">
        <v>71.959999999999994</v>
      </c>
      <c r="G73">
        <v>73.5</v>
      </c>
      <c r="H73">
        <v>192.86</v>
      </c>
      <c r="I73">
        <v>207.43</v>
      </c>
      <c r="J73">
        <v>12.85</v>
      </c>
      <c r="K73">
        <v>49.99</v>
      </c>
      <c r="L73">
        <v>17.190000000000001</v>
      </c>
      <c r="M73">
        <v>212.13</v>
      </c>
      <c r="N73">
        <v>124.8</v>
      </c>
      <c r="O73">
        <v>62.39</v>
      </c>
      <c r="P73">
        <v>51</v>
      </c>
      <c r="Q73">
        <v>18.13</v>
      </c>
      <c r="R73">
        <v>103.62</v>
      </c>
      <c r="S73">
        <v>26.1</v>
      </c>
      <c r="T73">
        <v>131.86000000000001</v>
      </c>
      <c r="U73">
        <v>244.38</v>
      </c>
    </row>
    <row r="74" spans="1:21">
      <c r="A74" s="1">
        <v>44278</v>
      </c>
      <c r="B74">
        <v>121.98</v>
      </c>
      <c r="C74">
        <v>122.54</v>
      </c>
      <c r="D74">
        <v>10.66</v>
      </c>
      <c r="E74">
        <v>237.66</v>
      </c>
      <c r="F74">
        <v>70.91</v>
      </c>
      <c r="G74">
        <v>74.180000000000007</v>
      </c>
      <c r="H74">
        <v>188.73</v>
      </c>
      <c r="I74">
        <v>207.96</v>
      </c>
      <c r="J74">
        <v>12.21</v>
      </c>
      <c r="K74">
        <v>49.36</v>
      </c>
      <c r="L74">
        <v>17.09</v>
      </c>
      <c r="M74">
        <v>208.58</v>
      </c>
      <c r="N74">
        <v>124.72</v>
      </c>
      <c r="O74">
        <v>62.59</v>
      </c>
      <c r="P74">
        <v>51.39</v>
      </c>
      <c r="Q74">
        <v>21.29</v>
      </c>
      <c r="R74">
        <v>85.77</v>
      </c>
      <c r="S74">
        <v>24</v>
      </c>
      <c r="T74">
        <v>130.71</v>
      </c>
      <c r="U74">
        <v>243.77</v>
      </c>
    </row>
    <row r="75" spans="1:21">
      <c r="A75" s="1">
        <v>44279</v>
      </c>
      <c r="B75">
        <v>120.84</v>
      </c>
      <c r="C75">
        <v>120.08</v>
      </c>
      <c r="D75">
        <v>9.02</v>
      </c>
      <c r="E75">
        <v>229.58</v>
      </c>
      <c r="F75">
        <v>70.08</v>
      </c>
      <c r="G75">
        <v>74.16</v>
      </c>
      <c r="H75">
        <v>184.72</v>
      </c>
      <c r="I75">
        <v>198.46</v>
      </c>
      <c r="J75">
        <v>12.14</v>
      </c>
      <c r="K75">
        <v>46.85</v>
      </c>
      <c r="L75">
        <v>17.079999999999998</v>
      </c>
      <c r="M75">
        <v>212.22</v>
      </c>
      <c r="N75">
        <v>124.87</v>
      </c>
      <c r="O75">
        <v>61.51</v>
      </c>
      <c r="P75">
        <v>51.52</v>
      </c>
      <c r="Q75">
        <v>24.6</v>
      </c>
      <c r="R75">
        <v>72.47</v>
      </c>
      <c r="S75">
        <v>22.5</v>
      </c>
      <c r="T75">
        <v>126.43</v>
      </c>
      <c r="U75">
        <v>234.27</v>
      </c>
    </row>
    <row r="76" spans="1:21">
      <c r="A76" s="1">
        <v>44280</v>
      </c>
      <c r="B76">
        <v>121.9</v>
      </c>
      <c r="C76">
        <v>120.58</v>
      </c>
      <c r="D76">
        <v>10.94</v>
      </c>
      <c r="E76">
        <v>222.72</v>
      </c>
      <c r="F76">
        <v>71.72</v>
      </c>
      <c r="G76">
        <v>75.22</v>
      </c>
      <c r="H76">
        <v>186.91</v>
      </c>
      <c r="I76">
        <v>200.29</v>
      </c>
      <c r="J76">
        <v>12.32</v>
      </c>
      <c r="K76">
        <v>48.11</v>
      </c>
      <c r="L76">
        <v>17.149999999999999</v>
      </c>
      <c r="M76">
        <v>213.88</v>
      </c>
      <c r="N76">
        <v>127.21</v>
      </c>
      <c r="O76">
        <v>62.73</v>
      </c>
      <c r="P76">
        <v>52.02</v>
      </c>
      <c r="Q76">
        <v>22.4</v>
      </c>
      <c r="R76">
        <v>78.78</v>
      </c>
      <c r="S76">
        <v>24</v>
      </c>
      <c r="T76">
        <v>125.35</v>
      </c>
      <c r="U76">
        <v>234.24</v>
      </c>
    </row>
    <row r="77" spans="1:21">
      <c r="A77" s="1">
        <v>44281</v>
      </c>
      <c r="B77">
        <v>125.64</v>
      </c>
      <c r="C77">
        <v>121.2</v>
      </c>
      <c r="D77">
        <v>10.24</v>
      </c>
      <c r="E77">
        <v>227.25</v>
      </c>
      <c r="F77">
        <v>73.02</v>
      </c>
      <c r="G77">
        <v>75.78</v>
      </c>
      <c r="H77">
        <v>185.92</v>
      </c>
      <c r="I77">
        <v>201.96</v>
      </c>
      <c r="J77">
        <v>12.3</v>
      </c>
      <c r="K77">
        <v>49.19</v>
      </c>
      <c r="L77">
        <v>17.34</v>
      </c>
      <c r="M77">
        <v>218.52</v>
      </c>
      <c r="N77">
        <v>130.38</v>
      </c>
      <c r="O77">
        <v>63.71</v>
      </c>
      <c r="P77">
        <v>53.04</v>
      </c>
      <c r="Q77">
        <v>23.37</v>
      </c>
      <c r="R77">
        <v>75.12</v>
      </c>
      <c r="S77">
        <v>23</v>
      </c>
      <c r="T77">
        <v>128.38999999999999</v>
      </c>
      <c r="U77">
        <v>241.03</v>
      </c>
    </row>
    <row r="78" spans="1:21">
      <c r="A78" s="1">
        <v>44284</v>
      </c>
      <c r="B78">
        <v>125.42</v>
      </c>
      <c r="C78">
        <v>121.38</v>
      </c>
      <c r="D78">
        <v>10.35</v>
      </c>
      <c r="E78">
        <v>231.86</v>
      </c>
      <c r="F78">
        <v>71.58</v>
      </c>
      <c r="G78">
        <v>76.7</v>
      </c>
      <c r="H78">
        <v>184.85</v>
      </c>
      <c r="I78">
        <v>197.4</v>
      </c>
      <c r="J78">
        <v>12.15</v>
      </c>
      <c r="K78">
        <v>48.37</v>
      </c>
      <c r="L78">
        <v>17.3</v>
      </c>
      <c r="M78">
        <v>218.88</v>
      </c>
      <c r="N78">
        <v>129.88</v>
      </c>
      <c r="O78">
        <v>64.95</v>
      </c>
      <c r="P78">
        <v>53.85</v>
      </c>
      <c r="Q78">
        <v>25.44</v>
      </c>
      <c r="R78">
        <v>68.5</v>
      </c>
      <c r="S78">
        <v>21.3</v>
      </c>
      <c r="T78">
        <v>129.47999999999999</v>
      </c>
      <c r="U78">
        <v>235.67</v>
      </c>
    </row>
    <row r="79" spans="1:21">
      <c r="A79" s="1">
        <v>44285</v>
      </c>
      <c r="B79">
        <v>124.84</v>
      </c>
      <c r="C79">
        <v>119.9</v>
      </c>
      <c r="D79">
        <v>10.35</v>
      </c>
      <c r="E79">
        <v>229.25</v>
      </c>
      <c r="F79">
        <v>72.959999999999994</v>
      </c>
      <c r="G79">
        <v>75.53</v>
      </c>
      <c r="H79">
        <v>185.53</v>
      </c>
      <c r="I79">
        <v>196.94</v>
      </c>
      <c r="J79">
        <v>12.46</v>
      </c>
      <c r="K79">
        <v>48.25</v>
      </c>
      <c r="L79">
        <v>17.28</v>
      </c>
      <c r="M79">
        <v>218.08</v>
      </c>
      <c r="N79">
        <v>128.79</v>
      </c>
      <c r="O79">
        <v>63.76</v>
      </c>
      <c r="P79">
        <v>53.15</v>
      </c>
      <c r="Q79">
        <v>24.95</v>
      </c>
      <c r="R79">
        <v>69.95</v>
      </c>
      <c r="S79">
        <v>23.5</v>
      </c>
      <c r="T79">
        <v>128.72</v>
      </c>
      <c r="U79">
        <v>236.54</v>
      </c>
    </row>
    <row r="80" spans="1:21">
      <c r="A80" s="1">
        <v>44286</v>
      </c>
      <c r="B80">
        <v>127.14</v>
      </c>
      <c r="C80">
        <v>122.15</v>
      </c>
      <c r="D80">
        <v>10.210000000000001</v>
      </c>
      <c r="E80">
        <v>226.72</v>
      </c>
      <c r="F80">
        <v>72.75</v>
      </c>
      <c r="G80">
        <v>75.959999999999994</v>
      </c>
      <c r="H80">
        <v>184.52</v>
      </c>
      <c r="I80">
        <v>202.45</v>
      </c>
      <c r="J80">
        <v>12.25</v>
      </c>
      <c r="K80">
        <v>48.91</v>
      </c>
      <c r="L80">
        <v>17.3</v>
      </c>
      <c r="M80">
        <v>217.07</v>
      </c>
      <c r="N80">
        <v>127.39</v>
      </c>
      <c r="O80">
        <v>63.3</v>
      </c>
      <c r="P80">
        <v>52.71</v>
      </c>
      <c r="Q80">
        <v>21.74</v>
      </c>
      <c r="R80">
        <v>78.92</v>
      </c>
      <c r="S80">
        <v>23.1</v>
      </c>
      <c r="T80">
        <v>133.47999999999999</v>
      </c>
      <c r="U80">
        <v>242.84</v>
      </c>
    </row>
    <row r="81" spans="1:21">
      <c r="A81" s="1">
        <v>44287</v>
      </c>
      <c r="B81">
        <v>127.69</v>
      </c>
      <c r="C81">
        <v>123</v>
      </c>
      <c r="D81">
        <v>9.36</v>
      </c>
      <c r="E81">
        <v>224.36</v>
      </c>
      <c r="F81">
        <v>73.14</v>
      </c>
      <c r="G81">
        <v>75.72</v>
      </c>
      <c r="H81">
        <v>188.97</v>
      </c>
      <c r="I81">
        <v>206.29</v>
      </c>
      <c r="J81">
        <v>12.17</v>
      </c>
      <c r="K81">
        <v>48.04</v>
      </c>
      <c r="L81">
        <v>17.43</v>
      </c>
      <c r="M81">
        <v>216.8</v>
      </c>
      <c r="N81">
        <v>127.37</v>
      </c>
      <c r="O81">
        <v>63.34</v>
      </c>
      <c r="P81">
        <v>52.51</v>
      </c>
      <c r="Q81">
        <v>21.17</v>
      </c>
      <c r="R81">
        <v>81.14</v>
      </c>
      <c r="S81">
        <v>23.7</v>
      </c>
      <c r="T81">
        <v>138.12</v>
      </c>
      <c r="U81">
        <v>247.54</v>
      </c>
    </row>
    <row r="82" spans="1:21">
      <c r="A82" s="1">
        <v>44291</v>
      </c>
      <c r="B82">
        <v>130</v>
      </c>
      <c r="C82">
        <v>125.9</v>
      </c>
      <c r="D82">
        <v>10.61</v>
      </c>
      <c r="E82">
        <v>225.3</v>
      </c>
      <c r="F82">
        <v>72.75</v>
      </c>
      <c r="G82">
        <v>76.41</v>
      </c>
      <c r="H82">
        <v>188.5</v>
      </c>
      <c r="I82">
        <v>205.65</v>
      </c>
      <c r="J82">
        <v>12.7</v>
      </c>
      <c r="K82">
        <v>48.63</v>
      </c>
      <c r="L82">
        <v>17.55</v>
      </c>
      <c r="M82">
        <v>219.27</v>
      </c>
      <c r="N82">
        <v>129.94999999999999</v>
      </c>
      <c r="O82">
        <v>63.64</v>
      </c>
      <c r="P82">
        <v>52.81</v>
      </c>
      <c r="Q82">
        <v>20.38</v>
      </c>
      <c r="R82">
        <v>83.97</v>
      </c>
      <c r="S82">
        <v>23</v>
      </c>
      <c r="T82">
        <v>139.88</v>
      </c>
      <c r="U82">
        <v>251.02</v>
      </c>
    </row>
    <row r="83" spans="1:21">
      <c r="A83" s="1">
        <v>44292</v>
      </c>
      <c r="B83">
        <v>131.04</v>
      </c>
      <c r="C83">
        <v>126.2</v>
      </c>
      <c r="D83">
        <v>10.199999999999999</v>
      </c>
      <c r="E83">
        <v>230.57</v>
      </c>
      <c r="F83">
        <v>72.599999999999994</v>
      </c>
      <c r="G83">
        <v>76.38</v>
      </c>
      <c r="H83">
        <v>189.73</v>
      </c>
      <c r="I83">
        <v>205.71</v>
      </c>
      <c r="J83">
        <v>12.92</v>
      </c>
      <c r="K83">
        <v>48.63</v>
      </c>
      <c r="L83">
        <v>17.52</v>
      </c>
      <c r="M83">
        <v>219.19</v>
      </c>
      <c r="N83">
        <v>128.31</v>
      </c>
      <c r="O83">
        <v>64.02</v>
      </c>
      <c r="P83">
        <v>53.19</v>
      </c>
      <c r="Q83">
        <v>21.96</v>
      </c>
      <c r="R83">
        <v>77.209999999999994</v>
      </c>
      <c r="S83">
        <v>24.4</v>
      </c>
      <c r="T83">
        <v>138.62</v>
      </c>
      <c r="U83">
        <v>253.19</v>
      </c>
    </row>
    <row r="84" spans="1:21">
      <c r="A84" s="1">
        <v>44293</v>
      </c>
      <c r="B84">
        <v>129.34</v>
      </c>
      <c r="C84">
        <v>127.9</v>
      </c>
      <c r="D84">
        <v>9.85</v>
      </c>
      <c r="E84">
        <v>225.41</v>
      </c>
      <c r="F84">
        <v>72.69</v>
      </c>
      <c r="G84">
        <v>76.22</v>
      </c>
      <c r="H84">
        <v>187.56</v>
      </c>
      <c r="I84">
        <v>205.71</v>
      </c>
      <c r="J84">
        <v>12.73</v>
      </c>
      <c r="K84">
        <v>49.67</v>
      </c>
      <c r="L84">
        <v>17.53</v>
      </c>
      <c r="M84">
        <v>218.5</v>
      </c>
      <c r="N84">
        <v>128.99</v>
      </c>
      <c r="O84">
        <v>63.67</v>
      </c>
      <c r="P84">
        <v>53.28</v>
      </c>
      <c r="Q84">
        <v>23.53</v>
      </c>
      <c r="R84">
        <v>71.86</v>
      </c>
      <c r="S84">
        <v>22.8</v>
      </c>
      <c r="T84">
        <v>141.43</v>
      </c>
      <c r="U84">
        <v>255.6</v>
      </c>
    </row>
    <row r="85" spans="1:21">
      <c r="A85" s="1">
        <v>44294</v>
      </c>
      <c r="B85">
        <v>130.69</v>
      </c>
      <c r="C85">
        <v>130.36000000000001</v>
      </c>
      <c r="D85">
        <v>9.7899999999999991</v>
      </c>
      <c r="E85">
        <v>228.24</v>
      </c>
      <c r="F85">
        <v>72.33</v>
      </c>
      <c r="G85">
        <v>76.209999999999994</v>
      </c>
      <c r="H85">
        <v>187.32</v>
      </c>
      <c r="I85">
        <v>212.28</v>
      </c>
      <c r="J85">
        <v>12.51</v>
      </c>
      <c r="K85">
        <v>49.6</v>
      </c>
      <c r="L85">
        <v>17.559999999999999</v>
      </c>
      <c r="M85">
        <v>219.86</v>
      </c>
      <c r="N85">
        <v>129.16999999999999</v>
      </c>
      <c r="O85">
        <v>63.86</v>
      </c>
      <c r="P85">
        <v>53.12</v>
      </c>
      <c r="Q85">
        <v>23.08</v>
      </c>
      <c r="R85">
        <v>73.290000000000006</v>
      </c>
      <c r="S85">
        <v>23.1</v>
      </c>
      <c r="T85">
        <v>143.16999999999999</v>
      </c>
      <c r="U85">
        <v>264.5</v>
      </c>
    </row>
    <row r="86" spans="1:21">
      <c r="A86" s="1">
        <v>44295</v>
      </c>
      <c r="B86">
        <v>131.91</v>
      </c>
      <c r="C86">
        <v>133</v>
      </c>
      <c r="D86">
        <v>9.42</v>
      </c>
      <c r="E86">
        <v>223.3</v>
      </c>
      <c r="F86">
        <v>72.42</v>
      </c>
      <c r="G86">
        <v>76.3</v>
      </c>
      <c r="H86">
        <v>187.89</v>
      </c>
      <c r="I86">
        <v>212.97</v>
      </c>
      <c r="J86">
        <v>12.51</v>
      </c>
      <c r="K86">
        <v>47.91</v>
      </c>
      <c r="L86">
        <v>17.579999999999998</v>
      </c>
      <c r="M86">
        <v>226.97</v>
      </c>
      <c r="N86">
        <v>129.76</v>
      </c>
      <c r="O86">
        <v>62.66</v>
      </c>
      <c r="P86">
        <v>53.18</v>
      </c>
      <c r="Q86">
        <v>24.46</v>
      </c>
      <c r="R86">
        <v>68.63</v>
      </c>
      <c r="S86">
        <v>22.9</v>
      </c>
      <c r="T86">
        <v>144</v>
      </c>
      <c r="U86">
        <v>266.77</v>
      </c>
    </row>
    <row r="87" spans="1:21">
      <c r="A87" s="1">
        <v>44298</v>
      </c>
      <c r="B87">
        <v>131.27000000000001</v>
      </c>
      <c r="C87">
        <v>131.24</v>
      </c>
      <c r="D87">
        <v>8.6199999999999992</v>
      </c>
      <c r="E87">
        <v>244</v>
      </c>
      <c r="F87">
        <v>72.69</v>
      </c>
      <c r="G87">
        <v>76.260000000000005</v>
      </c>
      <c r="H87">
        <v>186.49</v>
      </c>
      <c r="I87">
        <v>213.48</v>
      </c>
      <c r="J87">
        <v>12.38</v>
      </c>
      <c r="K87">
        <v>49.93</v>
      </c>
      <c r="L87">
        <v>17.559999999999999</v>
      </c>
      <c r="M87">
        <v>228.6</v>
      </c>
      <c r="N87">
        <v>128.66999999999999</v>
      </c>
      <c r="O87">
        <v>63.41</v>
      </c>
      <c r="P87">
        <v>53.35</v>
      </c>
      <c r="Q87">
        <v>26.04</v>
      </c>
      <c r="R87">
        <v>64.209999999999994</v>
      </c>
      <c r="S87">
        <v>22</v>
      </c>
      <c r="T87">
        <v>152.09</v>
      </c>
      <c r="U87">
        <v>269.02999999999997</v>
      </c>
    </row>
    <row r="88" spans="1:21">
      <c r="A88" s="1">
        <v>44299</v>
      </c>
      <c r="B88">
        <v>132.97</v>
      </c>
      <c r="C88">
        <v>134.41999999999999</v>
      </c>
      <c r="D88">
        <v>8.84</v>
      </c>
      <c r="E88">
        <v>241.88</v>
      </c>
      <c r="F88">
        <v>72.06</v>
      </c>
      <c r="G88">
        <v>77.47</v>
      </c>
      <c r="H88">
        <v>185.49</v>
      </c>
      <c r="I88">
        <v>223.64</v>
      </c>
      <c r="J88">
        <v>12.2</v>
      </c>
      <c r="K88">
        <v>49.37</v>
      </c>
      <c r="L88">
        <v>17.579999999999998</v>
      </c>
      <c r="M88">
        <v>229</v>
      </c>
      <c r="N88">
        <v>125.41</v>
      </c>
      <c r="O88">
        <v>63.08</v>
      </c>
      <c r="P88">
        <v>53.09</v>
      </c>
      <c r="Q88">
        <v>24.95</v>
      </c>
      <c r="R88">
        <v>67</v>
      </c>
      <c r="S88">
        <v>22</v>
      </c>
      <c r="T88">
        <v>156.79</v>
      </c>
      <c r="U88">
        <v>275.43</v>
      </c>
    </row>
    <row r="89" spans="1:21">
      <c r="A89" s="1">
        <v>44300</v>
      </c>
      <c r="B89">
        <v>131.97</v>
      </c>
      <c r="C89">
        <v>132.02000000000001</v>
      </c>
      <c r="D89">
        <v>9.35</v>
      </c>
      <c r="E89">
        <v>239.22</v>
      </c>
      <c r="F89">
        <v>72.91</v>
      </c>
      <c r="G89">
        <v>77.42</v>
      </c>
      <c r="H89">
        <v>187.46</v>
      </c>
      <c r="I89">
        <v>225.36</v>
      </c>
      <c r="J89">
        <v>12.24</v>
      </c>
      <c r="K89">
        <v>50.19</v>
      </c>
      <c r="L89">
        <v>17.57</v>
      </c>
      <c r="M89">
        <v>229.38</v>
      </c>
      <c r="N89">
        <v>126.79</v>
      </c>
      <c r="O89">
        <v>62.58</v>
      </c>
      <c r="P89">
        <v>53.08</v>
      </c>
      <c r="Q89">
        <v>23.03</v>
      </c>
      <c r="R89">
        <v>72.12</v>
      </c>
      <c r="S89">
        <v>21.7</v>
      </c>
      <c r="T89">
        <v>152.77000000000001</v>
      </c>
      <c r="U89">
        <v>267.20999999999998</v>
      </c>
    </row>
    <row r="90" spans="1:21">
      <c r="A90" s="1">
        <v>44301</v>
      </c>
      <c r="B90">
        <v>133.28</v>
      </c>
      <c r="C90">
        <v>134.5</v>
      </c>
      <c r="D90">
        <v>9.9</v>
      </c>
      <c r="E90">
        <v>239.08</v>
      </c>
      <c r="F90">
        <v>72.540000000000006</v>
      </c>
      <c r="G90">
        <v>78.31</v>
      </c>
      <c r="H90">
        <v>185.93</v>
      </c>
      <c r="I90">
        <v>233.2</v>
      </c>
      <c r="J90">
        <v>12.24</v>
      </c>
      <c r="K90">
        <v>50.86</v>
      </c>
      <c r="L90">
        <v>17.649999999999999</v>
      </c>
      <c r="M90">
        <v>229.83</v>
      </c>
      <c r="N90">
        <v>126.74</v>
      </c>
      <c r="O90">
        <v>62.97</v>
      </c>
      <c r="P90">
        <v>53.33</v>
      </c>
      <c r="Q90">
        <v>22.23</v>
      </c>
      <c r="R90">
        <v>74.5</v>
      </c>
      <c r="S90">
        <v>20.100000000000001</v>
      </c>
      <c r="T90">
        <v>161.37</v>
      </c>
      <c r="U90">
        <v>274</v>
      </c>
    </row>
    <row r="91" spans="1:21">
      <c r="A91" s="1">
        <v>44302</v>
      </c>
      <c r="B91">
        <v>134.58000000000001</v>
      </c>
      <c r="C91">
        <v>134.16</v>
      </c>
      <c r="D91">
        <v>9.33</v>
      </c>
      <c r="E91">
        <v>238.69</v>
      </c>
      <c r="F91">
        <v>72.45</v>
      </c>
      <c r="G91">
        <v>78.89</v>
      </c>
      <c r="H91">
        <v>187.26</v>
      </c>
      <c r="I91">
        <v>231.93</v>
      </c>
      <c r="J91">
        <v>12.23</v>
      </c>
      <c r="K91">
        <v>51.88</v>
      </c>
      <c r="L91">
        <v>17.7</v>
      </c>
      <c r="M91">
        <v>232.11</v>
      </c>
      <c r="N91">
        <v>127.71</v>
      </c>
      <c r="O91">
        <v>63.35</v>
      </c>
      <c r="P91">
        <v>53.68</v>
      </c>
      <c r="Q91">
        <v>23.32</v>
      </c>
      <c r="R91">
        <v>70.8</v>
      </c>
      <c r="S91">
        <v>19.5</v>
      </c>
      <c r="T91">
        <v>159.13</v>
      </c>
      <c r="U91">
        <v>269.87</v>
      </c>
    </row>
    <row r="92" spans="1:21">
      <c r="A92" s="1">
        <v>44305</v>
      </c>
      <c r="B92">
        <v>133.5</v>
      </c>
      <c r="C92">
        <v>134.83000000000001</v>
      </c>
      <c r="D92">
        <v>9.66</v>
      </c>
      <c r="E92">
        <v>234.77</v>
      </c>
      <c r="F92">
        <v>72.13</v>
      </c>
      <c r="G92">
        <v>78.739999999999995</v>
      </c>
      <c r="H92">
        <v>187.43</v>
      </c>
      <c r="I92">
        <v>223.3</v>
      </c>
      <c r="J92">
        <v>12.11</v>
      </c>
      <c r="K92">
        <v>53.13</v>
      </c>
      <c r="L92">
        <v>17.63</v>
      </c>
      <c r="M92">
        <v>230.97</v>
      </c>
      <c r="N92">
        <v>127.26</v>
      </c>
      <c r="O92">
        <v>63.7</v>
      </c>
      <c r="P92">
        <v>54</v>
      </c>
      <c r="Q92">
        <v>24.79</v>
      </c>
      <c r="R92">
        <v>66.3</v>
      </c>
      <c r="S92">
        <v>19.5</v>
      </c>
      <c r="T92">
        <v>153.62</v>
      </c>
      <c r="U92">
        <v>267.91000000000003</v>
      </c>
    </row>
    <row r="93" spans="1:21">
      <c r="A93" s="1">
        <v>44306</v>
      </c>
      <c r="B93">
        <v>132.46</v>
      </c>
      <c r="C93">
        <v>133.11000000000001</v>
      </c>
      <c r="D93">
        <v>9.2799999999999994</v>
      </c>
      <c r="E93">
        <v>229.88</v>
      </c>
      <c r="F93">
        <v>69.790000000000006</v>
      </c>
      <c r="G93">
        <v>80.11</v>
      </c>
      <c r="H93">
        <v>182.79</v>
      </c>
      <c r="I93">
        <v>219.43</v>
      </c>
      <c r="J93">
        <v>11.45</v>
      </c>
      <c r="K93">
        <v>53.82</v>
      </c>
      <c r="L93">
        <v>17.53</v>
      </c>
      <c r="M93">
        <v>227.33</v>
      </c>
      <c r="N93">
        <v>132.08000000000001</v>
      </c>
      <c r="O93">
        <v>64.22</v>
      </c>
      <c r="P93">
        <v>54.17</v>
      </c>
      <c r="Q93">
        <v>24.95</v>
      </c>
      <c r="R93">
        <v>65.92</v>
      </c>
      <c r="S93">
        <v>18.399999999999999</v>
      </c>
      <c r="T93">
        <v>151.71</v>
      </c>
      <c r="U93">
        <v>264.43</v>
      </c>
    </row>
    <row r="94" spans="1:21">
      <c r="A94" s="1">
        <v>44307</v>
      </c>
      <c r="B94">
        <v>133.83000000000001</v>
      </c>
      <c r="C94">
        <v>133.5</v>
      </c>
      <c r="D94">
        <v>9.7799999999999994</v>
      </c>
      <c r="E94">
        <v>229.44</v>
      </c>
      <c r="F94">
        <v>70.650000000000006</v>
      </c>
      <c r="G94">
        <v>80.2</v>
      </c>
      <c r="H94">
        <v>183.11</v>
      </c>
      <c r="I94">
        <v>219.36</v>
      </c>
      <c r="J94">
        <v>11.73</v>
      </c>
      <c r="K94">
        <v>54.7</v>
      </c>
      <c r="L94">
        <v>17.649999999999999</v>
      </c>
      <c r="M94">
        <v>230.5</v>
      </c>
      <c r="N94">
        <v>137.22999999999999</v>
      </c>
      <c r="O94">
        <v>64.540000000000006</v>
      </c>
      <c r="P94">
        <v>54.61</v>
      </c>
      <c r="Q94">
        <v>22.42</v>
      </c>
      <c r="R94">
        <v>72.58</v>
      </c>
      <c r="S94">
        <v>19.8</v>
      </c>
      <c r="T94">
        <v>153.6</v>
      </c>
      <c r="U94">
        <v>264.89</v>
      </c>
    </row>
    <row r="95" spans="1:21">
      <c r="A95" s="1">
        <v>44308</v>
      </c>
      <c r="B95">
        <v>134.53</v>
      </c>
      <c r="C95">
        <v>131.94</v>
      </c>
      <c r="D95">
        <v>9.99</v>
      </c>
      <c r="E95">
        <v>229.35</v>
      </c>
      <c r="F95">
        <v>69.81</v>
      </c>
      <c r="G95">
        <v>79.42</v>
      </c>
      <c r="H95">
        <v>182.76</v>
      </c>
      <c r="I95">
        <v>221.69</v>
      </c>
      <c r="J95">
        <v>11.94</v>
      </c>
      <c r="K95">
        <v>53.29</v>
      </c>
      <c r="L95">
        <v>17.57</v>
      </c>
      <c r="M95">
        <v>229.25</v>
      </c>
      <c r="N95">
        <v>135.06</v>
      </c>
      <c r="O95">
        <v>63.97</v>
      </c>
      <c r="P95">
        <v>54.44</v>
      </c>
      <c r="Q95">
        <v>21.62</v>
      </c>
      <c r="R95">
        <v>75.14</v>
      </c>
      <c r="S95">
        <v>19.600000000000001</v>
      </c>
      <c r="T95">
        <v>148.5</v>
      </c>
      <c r="U95">
        <v>262.27</v>
      </c>
    </row>
    <row r="96" spans="1:21">
      <c r="A96" s="1">
        <v>44309</v>
      </c>
      <c r="B96">
        <v>136.68</v>
      </c>
      <c r="C96">
        <v>134.32</v>
      </c>
      <c r="D96">
        <v>10.16</v>
      </c>
      <c r="E96">
        <v>232.08</v>
      </c>
      <c r="F96">
        <v>71.38</v>
      </c>
      <c r="G96">
        <v>79.38</v>
      </c>
      <c r="H96">
        <v>183.02</v>
      </c>
      <c r="I96">
        <v>224.84</v>
      </c>
      <c r="J96">
        <v>12.22</v>
      </c>
      <c r="K96">
        <v>52.39</v>
      </c>
      <c r="L96">
        <v>17.7</v>
      </c>
      <c r="M96">
        <v>224.5</v>
      </c>
      <c r="N96">
        <v>136.16</v>
      </c>
      <c r="O96">
        <v>63.28</v>
      </c>
      <c r="P96">
        <v>54.47</v>
      </c>
      <c r="Q96">
        <v>21.71</v>
      </c>
      <c r="R96">
        <v>74.83</v>
      </c>
      <c r="S96">
        <v>20.5</v>
      </c>
      <c r="T96">
        <v>152.65</v>
      </c>
      <c r="U96">
        <v>266.02999999999997</v>
      </c>
    </row>
    <row r="97" spans="1:21">
      <c r="A97" s="1">
        <v>44312</v>
      </c>
      <c r="B97">
        <v>137.34</v>
      </c>
      <c r="C97">
        <v>134.72</v>
      </c>
      <c r="D97">
        <v>11.5</v>
      </c>
      <c r="E97">
        <v>232.69</v>
      </c>
      <c r="F97">
        <v>72.2</v>
      </c>
      <c r="G97">
        <v>78.680000000000007</v>
      </c>
      <c r="H97">
        <v>184.27</v>
      </c>
      <c r="I97">
        <v>234.36</v>
      </c>
      <c r="J97">
        <v>12.27</v>
      </c>
      <c r="K97">
        <v>52.43</v>
      </c>
      <c r="L97">
        <v>17.690000000000001</v>
      </c>
      <c r="M97">
        <v>221.52</v>
      </c>
      <c r="N97">
        <v>135.34</v>
      </c>
      <c r="O97">
        <v>62.44</v>
      </c>
      <c r="P97">
        <v>53.66</v>
      </c>
      <c r="Q97">
        <v>19.37</v>
      </c>
      <c r="R97">
        <v>83.16</v>
      </c>
      <c r="S97">
        <v>23.8</v>
      </c>
      <c r="T97">
        <v>154.78</v>
      </c>
      <c r="U97">
        <v>271.72000000000003</v>
      </c>
    </row>
    <row r="98" spans="1:21">
      <c r="A98" s="1">
        <v>44313</v>
      </c>
      <c r="B98">
        <v>136.47999999999999</v>
      </c>
      <c r="C98">
        <v>134.38</v>
      </c>
      <c r="D98">
        <v>11.46</v>
      </c>
      <c r="E98">
        <v>235.91</v>
      </c>
      <c r="F98">
        <v>72.989999999999995</v>
      </c>
      <c r="G98">
        <v>78.290000000000006</v>
      </c>
      <c r="H98">
        <v>184.64</v>
      </c>
      <c r="I98">
        <v>230.02</v>
      </c>
      <c r="J98">
        <v>12.49</v>
      </c>
      <c r="K98">
        <v>50.42</v>
      </c>
      <c r="L98">
        <v>17.7</v>
      </c>
      <c r="M98">
        <v>222.92</v>
      </c>
      <c r="N98">
        <v>135.76</v>
      </c>
      <c r="O98">
        <v>62.13</v>
      </c>
      <c r="P98">
        <v>53.58</v>
      </c>
      <c r="Q98">
        <v>19.29</v>
      </c>
      <c r="R98">
        <v>83.27</v>
      </c>
      <c r="S98">
        <v>22.7</v>
      </c>
      <c r="T98">
        <v>153.82</v>
      </c>
      <c r="U98">
        <v>268.82</v>
      </c>
    </row>
    <row r="99" spans="1:21">
      <c r="A99" s="1">
        <v>44314</v>
      </c>
      <c r="B99">
        <v>134.80000000000001</v>
      </c>
      <c r="C99">
        <v>133.58000000000001</v>
      </c>
      <c r="D99">
        <v>10.85</v>
      </c>
      <c r="E99">
        <v>236.72</v>
      </c>
      <c r="F99">
        <v>72.91</v>
      </c>
      <c r="G99">
        <v>77.64</v>
      </c>
      <c r="H99">
        <v>183.39</v>
      </c>
      <c r="I99">
        <v>232.3</v>
      </c>
      <c r="J99">
        <v>12.43</v>
      </c>
      <c r="K99">
        <v>48.89</v>
      </c>
      <c r="L99">
        <v>17.71</v>
      </c>
      <c r="M99">
        <v>222.86</v>
      </c>
      <c r="N99">
        <v>136.71</v>
      </c>
      <c r="O99">
        <v>62.06</v>
      </c>
      <c r="P99">
        <v>53.59</v>
      </c>
      <c r="Q99">
        <v>19</v>
      </c>
      <c r="R99">
        <v>84.34</v>
      </c>
      <c r="S99">
        <v>23</v>
      </c>
      <c r="T99">
        <v>152.77000000000001</v>
      </c>
      <c r="U99">
        <v>271.08999999999997</v>
      </c>
    </row>
    <row r="100" spans="1:21">
      <c r="A100" s="1">
        <v>44315</v>
      </c>
      <c r="B100">
        <v>134.15</v>
      </c>
      <c r="C100">
        <v>133.47</v>
      </c>
      <c r="D100">
        <v>10.199999999999999</v>
      </c>
      <c r="E100">
        <v>234.17</v>
      </c>
      <c r="F100">
        <v>73.84</v>
      </c>
      <c r="G100">
        <v>79.02</v>
      </c>
      <c r="H100">
        <v>185.33</v>
      </c>
      <c r="I100">
        <v>224.59</v>
      </c>
      <c r="J100">
        <v>11.26</v>
      </c>
      <c r="K100">
        <v>48.66</v>
      </c>
      <c r="L100">
        <v>17.79</v>
      </c>
      <c r="M100">
        <v>223.89</v>
      </c>
      <c r="N100">
        <v>137.88999999999999</v>
      </c>
      <c r="O100">
        <v>62.73</v>
      </c>
      <c r="P100">
        <v>54.26</v>
      </c>
      <c r="Q100">
        <v>19.73</v>
      </c>
      <c r="R100">
        <v>81.12</v>
      </c>
      <c r="S100">
        <v>22</v>
      </c>
      <c r="T100">
        <v>153.25</v>
      </c>
      <c r="U100">
        <v>267.85000000000002</v>
      </c>
    </row>
    <row r="101" spans="1:21">
      <c r="A101" s="1">
        <v>44316</v>
      </c>
      <c r="B101">
        <v>133.63999999999999</v>
      </c>
      <c r="C101">
        <v>131.46</v>
      </c>
      <c r="D101">
        <v>10.029999999999999</v>
      </c>
      <c r="E101">
        <v>230.94</v>
      </c>
      <c r="F101">
        <v>71.239999999999995</v>
      </c>
      <c r="G101">
        <v>79.900000000000006</v>
      </c>
      <c r="H101">
        <v>186.02</v>
      </c>
      <c r="I101">
        <v>222.94</v>
      </c>
      <c r="J101">
        <v>11.54</v>
      </c>
      <c r="K101">
        <v>48.59</v>
      </c>
      <c r="L101">
        <v>17.71</v>
      </c>
      <c r="M101">
        <v>223.03</v>
      </c>
      <c r="N101">
        <v>135.63999999999999</v>
      </c>
      <c r="O101">
        <v>62.42</v>
      </c>
      <c r="P101">
        <v>53.98</v>
      </c>
      <c r="Q101">
        <v>20.29</v>
      </c>
      <c r="R101">
        <v>78.75</v>
      </c>
      <c r="S101">
        <v>21</v>
      </c>
      <c r="T101">
        <v>150.1</v>
      </c>
      <c r="U101">
        <v>262.29000000000002</v>
      </c>
    </row>
    <row r="102" spans="1:21">
      <c r="A102" s="1">
        <v>44319</v>
      </c>
      <c r="B102">
        <v>133.19</v>
      </c>
      <c r="C102">
        <v>132.53</v>
      </c>
      <c r="D102">
        <v>9.7100000000000009</v>
      </c>
      <c r="E102">
        <v>230.71</v>
      </c>
      <c r="F102">
        <v>71.709999999999994</v>
      </c>
      <c r="G102">
        <v>80.37</v>
      </c>
      <c r="H102">
        <v>185.51</v>
      </c>
      <c r="I102">
        <v>215.1</v>
      </c>
      <c r="J102">
        <v>11.63</v>
      </c>
      <c r="K102">
        <v>48.6</v>
      </c>
      <c r="L102">
        <v>17.73</v>
      </c>
      <c r="M102">
        <v>223.19</v>
      </c>
      <c r="N102">
        <v>138.38</v>
      </c>
      <c r="O102">
        <v>62.89</v>
      </c>
      <c r="P102">
        <v>54.48</v>
      </c>
      <c r="Q102">
        <v>21.01</v>
      </c>
      <c r="R102">
        <v>75.92</v>
      </c>
      <c r="S102">
        <v>19.899999999999999</v>
      </c>
      <c r="T102">
        <v>148.37</v>
      </c>
      <c r="U102">
        <v>259.08999999999997</v>
      </c>
    </row>
    <row r="103" spans="1:21">
      <c r="A103" s="1">
        <v>44320</v>
      </c>
      <c r="B103">
        <v>130.9</v>
      </c>
      <c r="C103">
        <v>127.84</v>
      </c>
      <c r="D103">
        <v>9.39</v>
      </c>
      <c r="E103">
        <v>227.89</v>
      </c>
      <c r="F103">
        <v>72.33</v>
      </c>
      <c r="G103">
        <v>79.41</v>
      </c>
      <c r="H103">
        <v>184.25</v>
      </c>
      <c r="I103">
        <v>204.31</v>
      </c>
      <c r="J103">
        <v>11.41</v>
      </c>
      <c r="K103">
        <v>46.01</v>
      </c>
      <c r="L103">
        <v>17.7</v>
      </c>
      <c r="M103">
        <v>225.42</v>
      </c>
      <c r="N103">
        <v>139.34</v>
      </c>
      <c r="O103">
        <v>62.48</v>
      </c>
      <c r="P103">
        <v>54.14</v>
      </c>
      <c r="Q103">
        <v>23.51</v>
      </c>
      <c r="R103">
        <v>66.81</v>
      </c>
      <c r="S103">
        <v>19.100000000000001</v>
      </c>
      <c r="T103">
        <v>143.51</v>
      </c>
      <c r="U103">
        <v>250.16</v>
      </c>
    </row>
    <row r="104" spans="1:21">
      <c r="A104" s="1">
        <v>44321</v>
      </c>
      <c r="B104">
        <v>133.37</v>
      </c>
      <c r="C104">
        <v>128.1</v>
      </c>
      <c r="D104">
        <v>9.17</v>
      </c>
      <c r="E104">
        <v>226.77</v>
      </c>
      <c r="F104">
        <v>73.709999999999994</v>
      </c>
      <c r="G104">
        <v>77.95</v>
      </c>
      <c r="H104">
        <v>181.51</v>
      </c>
      <c r="I104">
        <v>196.47</v>
      </c>
      <c r="J104">
        <v>11.61</v>
      </c>
      <c r="K104">
        <v>46.93</v>
      </c>
      <c r="L104">
        <v>17.73</v>
      </c>
      <c r="M104">
        <v>226.19</v>
      </c>
      <c r="N104">
        <v>138.83000000000001</v>
      </c>
      <c r="O104">
        <v>63.07</v>
      </c>
      <c r="P104">
        <v>54</v>
      </c>
      <c r="Q104">
        <v>24.68</v>
      </c>
      <c r="R104">
        <v>63.51</v>
      </c>
      <c r="S104">
        <v>19.100000000000001</v>
      </c>
      <c r="T104">
        <v>144.59</v>
      </c>
      <c r="U104">
        <v>247.4</v>
      </c>
    </row>
    <row r="105" spans="1:21">
      <c r="A105" s="1">
        <v>44322</v>
      </c>
      <c r="B105">
        <v>132.4</v>
      </c>
      <c r="C105">
        <v>129.74</v>
      </c>
      <c r="D105">
        <v>9</v>
      </c>
      <c r="E105">
        <v>226.41</v>
      </c>
      <c r="F105">
        <v>74.78</v>
      </c>
      <c r="G105">
        <v>78.48</v>
      </c>
      <c r="H105">
        <v>181.79</v>
      </c>
      <c r="I105">
        <v>193.62</v>
      </c>
      <c r="J105">
        <v>11.74</v>
      </c>
      <c r="K105">
        <v>47.33</v>
      </c>
      <c r="L105">
        <v>17.8</v>
      </c>
      <c r="M105">
        <v>228.66</v>
      </c>
      <c r="N105">
        <v>141.88999999999999</v>
      </c>
      <c r="O105">
        <v>67.53</v>
      </c>
      <c r="P105">
        <v>54.54</v>
      </c>
      <c r="Q105">
        <v>25.51</v>
      </c>
      <c r="R105">
        <v>61.17</v>
      </c>
      <c r="S105">
        <v>18.899999999999999</v>
      </c>
      <c r="T105">
        <v>145.22999999999999</v>
      </c>
      <c r="U105">
        <v>252.02</v>
      </c>
    </row>
    <row r="106" spans="1:21">
      <c r="A106" s="1">
        <v>44323</v>
      </c>
      <c r="B106">
        <v>133.9</v>
      </c>
      <c r="C106">
        <v>130.21</v>
      </c>
      <c r="D106">
        <v>9.51</v>
      </c>
      <c r="E106">
        <v>225.3</v>
      </c>
      <c r="F106">
        <v>75.08</v>
      </c>
      <c r="G106">
        <v>78.45</v>
      </c>
      <c r="H106">
        <v>184.84</v>
      </c>
      <c r="I106">
        <v>195.28</v>
      </c>
      <c r="J106">
        <v>11.82</v>
      </c>
      <c r="K106">
        <v>47.69</v>
      </c>
      <c r="L106">
        <v>17.91</v>
      </c>
      <c r="M106">
        <v>228.78</v>
      </c>
      <c r="N106">
        <v>139.06</v>
      </c>
      <c r="O106">
        <v>66.95</v>
      </c>
      <c r="P106">
        <v>54.51</v>
      </c>
      <c r="Q106">
        <v>24.49</v>
      </c>
      <c r="R106">
        <v>63.72</v>
      </c>
      <c r="S106">
        <v>19.2</v>
      </c>
      <c r="T106">
        <v>148.12</v>
      </c>
      <c r="U106">
        <v>253.36</v>
      </c>
    </row>
    <row r="107" spans="1:21">
      <c r="A107" s="1">
        <v>44326</v>
      </c>
      <c r="B107">
        <v>131.87</v>
      </c>
      <c r="C107">
        <v>126.84</v>
      </c>
      <c r="D107">
        <v>9.74</v>
      </c>
      <c r="E107">
        <v>219.52</v>
      </c>
      <c r="F107">
        <v>75.13</v>
      </c>
      <c r="G107">
        <v>79.459999999999994</v>
      </c>
      <c r="H107">
        <v>184.3</v>
      </c>
      <c r="I107">
        <v>190</v>
      </c>
      <c r="J107">
        <v>11.71</v>
      </c>
      <c r="K107">
        <v>46.14</v>
      </c>
      <c r="L107">
        <v>17.8</v>
      </c>
      <c r="M107">
        <v>230.94</v>
      </c>
      <c r="N107">
        <v>139.74</v>
      </c>
      <c r="O107">
        <v>68.209999999999994</v>
      </c>
      <c r="P107">
        <v>54.91</v>
      </c>
      <c r="Q107">
        <v>27.15</v>
      </c>
      <c r="R107">
        <v>56.81</v>
      </c>
      <c r="S107">
        <v>18.600000000000001</v>
      </c>
      <c r="T107">
        <v>142.66</v>
      </c>
      <c r="U107">
        <v>243.63</v>
      </c>
    </row>
    <row r="108" spans="1:21">
      <c r="A108" s="1">
        <v>44327</v>
      </c>
      <c r="B108">
        <v>131.41999999999999</v>
      </c>
      <c r="C108">
        <v>125.91</v>
      </c>
      <c r="D108">
        <v>10.050000000000001</v>
      </c>
      <c r="E108">
        <v>221.38</v>
      </c>
      <c r="F108">
        <v>74.87</v>
      </c>
      <c r="G108">
        <v>78.63</v>
      </c>
      <c r="H108">
        <v>181.67</v>
      </c>
      <c r="I108">
        <v>195.98</v>
      </c>
      <c r="J108">
        <v>11.58</v>
      </c>
      <c r="K108">
        <v>46.44</v>
      </c>
      <c r="L108">
        <v>17.68</v>
      </c>
      <c r="M108">
        <v>229.16</v>
      </c>
      <c r="N108">
        <v>137.87</v>
      </c>
      <c r="O108">
        <v>67.150000000000006</v>
      </c>
      <c r="P108">
        <v>54.32</v>
      </c>
      <c r="Q108">
        <v>25.75</v>
      </c>
      <c r="R108">
        <v>59.63</v>
      </c>
      <c r="S108">
        <v>18.600000000000001</v>
      </c>
      <c r="T108">
        <v>143.06</v>
      </c>
      <c r="U108">
        <v>248.6</v>
      </c>
    </row>
    <row r="109" spans="1:21">
      <c r="A109" s="1">
        <v>44328</v>
      </c>
      <c r="B109">
        <v>128.63999999999999</v>
      </c>
      <c r="C109">
        <v>122.76</v>
      </c>
      <c r="D109">
        <v>10.32</v>
      </c>
      <c r="E109">
        <v>219.89</v>
      </c>
      <c r="F109">
        <v>74.23</v>
      </c>
      <c r="G109">
        <v>77.14</v>
      </c>
      <c r="H109">
        <v>177.85</v>
      </c>
      <c r="I109">
        <v>187.79</v>
      </c>
      <c r="J109">
        <v>11.33</v>
      </c>
      <c r="K109">
        <v>45.12</v>
      </c>
      <c r="L109">
        <v>17.440000000000001</v>
      </c>
      <c r="M109">
        <v>220.03</v>
      </c>
      <c r="N109">
        <v>135.08000000000001</v>
      </c>
      <c r="O109">
        <v>66.42</v>
      </c>
      <c r="P109">
        <v>54.04</v>
      </c>
      <c r="Q109">
        <v>26.36</v>
      </c>
      <c r="R109">
        <v>58.18</v>
      </c>
      <c r="S109">
        <v>17.7</v>
      </c>
      <c r="T109">
        <v>137.59</v>
      </c>
      <c r="U109">
        <v>239.91</v>
      </c>
    </row>
    <row r="110" spans="1:21">
      <c r="A110" s="1">
        <v>44329</v>
      </c>
      <c r="B110">
        <v>130.02000000000001</v>
      </c>
      <c r="C110">
        <v>124.97</v>
      </c>
      <c r="D110">
        <v>12.77</v>
      </c>
      <c r="E110">
        <v>206.08</v>
      </c>
      <c r="F110">
        <v>75.290000000000006</v>
      </c>
      <c r="G110">
        <v>78.38</v>
      </c>
      <c r="H110">
        <v>178.34</v>
      </c>
      <c r="I110">
        <v>180.16</v>
      </c>
      <c r="J110">
        <v>11.55</v>
      </c>
      <c r="K110">
        <v>45.08</v>
      </c>
      <c r="L110">
        <v>17.600000000000001</v>
      </c>
      <c r="M110">
        <v>223.67</v>
      </c>
      <c r="N110">
        <v>137.82</v>
      </c>
      <c r="O110">
        <v>67.69</v>
      </c>
      <c r="P110">
        <v>54.51</v>
      </c>
      <c r="Q110">
        <v>27.51</v>
      </c>
      <c r="R110">
        <v>55.68</v>
      </c>
      <c r="S110">
        <v>17.2</v>
      </c>
      <c r="T110">
        <v>136.65</v>
      </c>
      <c r="U110">
        <v>240.8</v>
      </c>
    </row>
    <row r="111" spans="1:21">
      <c r="A111" s="1">
        <v>44330</v>
      </c>
      <c r="B111">
        <v>131.15</v>
      </c>
      <c r="C111">
        <v>127.44</v>
      </c>
      <c r="D111">
        <v>12.98</v>
      </c>
      <c r="E111">
        <v>209.5</v>
      </c>
      <c r="F111">
        <v>76.56</v>
      </c>
      <c r="G111">
        <v>78.069999999999993</v>
      </c>
      <c r="H111">
        <v>173.7</v>
      </c>
      <c r="I111">
        <v>187.08</v>
      </c>
      <c r="J111">
        <v>11.84</v>
      </c>
      <c r="K111">
        <v>45.97</v>
      </c>
      <c r="L111">
        <v>17.75</v>
      </c>
      <c r="M111">
        <v>227.36</v>
      </c>
      <c r="N111">
        <v>138.31</v>
      </c>
      <c r="O111">
        <v>66.540000000000006</v>
      </c>
      <c r="P111">
        <v>54.73</v>
      </c>
      <c r="Q111">
        <v>24.52</v>
      </c>
      <c r="R111">
        <v>61.83</v>
      </c>
      <c r="S111">
        <v>17.899999999999999</v>
      </c>
      <c r="T111">
        <v>142.43</v>
      </c>
      <c r="U111">
        <v>246.29</v>
      </c>
    </row>
    <row r="112" spans="1:21">
      <c r="A112" s="1">
        <v>44333</v>
      </c>
      <c r="B112">
        <v>130.11000000000001</v>
      </c>
      <c r="C112">
        <v>126.26</v>
      </c>
      <c r="D112">
        <v>13.95</v>
      </c>
      <c r="E112">
        <v>211.05</v>
      </c>
      <c r="F112">
        <v>77.42</v>
      </c>
      <c r="G112">
        <v>77.67</v>
      </c>
      <c r="H112">
        <v>170.08</v>
      </c>
      <c r="I112">
        <v>186.51</v>
      </c>
      <c r="J112">
        <v>12.15</v>
      </c>
      <c r="K112">
        <v>45.51</v>
      </c>
      <c r="L112">
        <v>17.7</v>
      </c>
      <c r="M112">
        <v>226.47</v>
      </c>
      <c r="N112">
        <v>138.72</v>
      </c>
      <c r="O112">
        <v>66.319999999999993</v>
      </c>
      <c r="P112">
        <v>54.64</v>
      </c>
      <c r="Q112">
        <v>24.62</v>
      </c>
      <c r="R112">
        <v>61.21</v>
      </c>
      <c r="S112">
        <v>18.3</v>
      </c>
      <c r="T112">
        <v>141.65</v>
      </c>
      <c r="U112">
        <v>244.36</v>
      </c>
    </row>
    <row r="113" spans="1:21">
      <c r="A113" s="1">
        <v>44334</v>
      </c>
      <c r="B113">
        <v>128.75</v>
      </c>
      <c r="C113">
        <v>124.84</v>
      </c>
      <c r="D113">
        <v>14.03</v>
      </c>
      <c r="E113">
        <v>213.72</v>
      </c>
      <c r="F113">
        <v>76.62</v>
      </c>
      <c r="G113">
        <v>77.16</v>
      </c>
      <c r="H113">
        <v>169.68</v>
      </c>
      <c r="I113">
        <v>188.91</v>
      </c>
      <c r="J113">
        <v>12.14</v>
      </c>
      <c r="K113">
        <v>45.18</v>
      </c>
      <c r="L113">
        <v>17.62</v>
      </c>
      <c r="M113">
        <v>222.32</v>
      </c>
      <c r="N113">
        <v>137.58000000000001</v>
      </c>
      <c r="O113">
        <v>66.040000000000006</v>
      </c>
      <c r="P113">
        <v>54.34</v>
      </c>
      <c r="Q113">
        <v>24.23</v>
      </c>
      <c r="R113">
        <v>62.25</v>
      </c>
      <c r="S113">
        <v>19.3</v>
      </c>
      <c r="T113">
        <v>140.16</v>
      </c>
      <c r="U113">
        <v>243.21</v>
      </c>
    </row>
    <row r="114" spans="1:21">
      <c r="A114" s="1">
        <v>44335</v>
      </c>
      <c r="B114">
        <v>130.21</v>
      </c>
      <c r="C114">
        <v>124.69</v>
      </c>
      <c r="D114">
        <v>12.64</v>
      </c>
      <c r="E114">
        <v>212.53</v>
      </c>
      <c r="F114">
        <v>76.459999999999994</v>
      </c>
      <c r="G114">
        <v>76.98</v>
      </c>
      <c r="H114">
        <v>169.27</v>
      </c>
      <c r="I114">
        <v>189.49</v>
      </c>
      <c r="J114">
        <v>12.11</v>
      </c>
      <c r="K114">
        <v>44.73</v>
      </c>
      <c r="L114">
        <v>17.57</v>
      </c>
      <c r="M114">
        <v>221.32</v>
      </c>
      <c r="N114">
        <v>136.88999999999999</v>
      </c>
      <c r="O114">
        <v>66.040000000000006</v>
      </c>
      <c r="P114">
        <v>54.17</v>
      </c>
      <c r="Q114">
        <v>25.54</v>
      </c>
      <c r="R114">
        <v>58.84</v>
      </c>
      <c r="S114">
        <v>18.899999999999999</v>
      </c>
      <c r="T114">
        <v>140.66</v>
      </c>
      <c r="U114">
        <v>244.63</v>
      </c>
    </row>
    <row r="115" spans="1:21">
      <c r="A115" s="1">
        <v>44336</v>
      </c>
      <c r="B115">
        <v>132.15</v>
      </c>
      <c r="C115">
        <v>127.3</v>
      </c>
      <c r="D115">
        <v>12.55</v>
      </c>
      <c r="E115">
        <v>216.99</v>
      </c>
      <c r="F115">
        <v>76.2</v>
      </c>
      <c r="G115">
        <v>77.239999999999995</v>
      </c>
      <c r="H115">
        <v>171.36</v>
      </c>
      <c r="I115">
        <v>195.49</v>
      </c>
      <c r="J115">
        <v>12.49</v>
      </c>
      <c r="K115">
        <v>45.77</v>
      </c>
      <c r="L115">
        <v>17.68</v>
      </c>
      <c r="M115">
        <v>222.13</v>
      </c>
      <c r="N115">
        <v>137.55000000000001</v>
      </c>
      <c r="O115">
        <v>66.319999999999993</v>
      </c>
      <c r="P115">
        <v>54.65</v>
      </c>
      <c r="Q115">
        <v>23.99</v>
      </c>
      <c r="R115">
        <v>62.38</v>
      </c>
      <c r="S115">
        <v>19.7</v>
      </c>
      <c r="T115">
        <v>146.13</v>
      </c>
      <c r="U115">
        <v>251.54</v>
      </c>
    </row>
    <row r="116" spans="1:21">
      <c r="A116" s="1">
        <v>44337</v>
      </c>
      <c r="B116">
        <v>132.30000000000001</v>
      </c>
      <c r="C116">
        <v>125.43</v>
      </c>
      <c r="D116">
        <v>12.08</v>
      </c>
      <c r="E116">
        <v>211.05</v>
      </c>
      <c r="F116">
        <v>77.650000000000006</v>
      </c>
      <c r="G116">
        <v>78.23</v>
      </c>
      <c r="H116">
        <v>172.4</v>
      </c>
      <c r="I116">
        <v>193.75</v>
      </c>
      <c r="J116">
        <v>13.33</v>
      </c>
      <c r="K116">
        <v>46.01</v>
      </c>
      <c r="L116">
        <v>17.71</v>
      </c>
      <c r="M116">
        <v>223.19</v>
      </c>
      <c r="N116">
        <v>138.37</v>
      </c>
      <c r="O116">
        <v>66.5</v>
      </c>
      <c r="P116">
        <v>54.62</v>
      </c>
      <c r="Q116">
        <v>24.37</v>
      </c>
      <c r="R116">
        <v>61.3</v>
      </c>
      <c r="S116">
        <v>19.8</v>
      </c>
      <c r="T116">
        <v>149.91999999999999</v>
      </c>
      <c r="U116">
        <v>250.69</v>
      </c>
    </row>
    <row r="117" spans="1:21">
      <c r="A117" s="1">
        <v>44340</v>
      </c>
      <c r="B117">
        <v>133.34</v>
      </c>
      <c r="C117">
        <v>127.09</v>
      </c>
      <c r="D117">
        <v>13.68</v>
      </c>
      <c r="E117">
        <v>210.44</v>
      </c>
      <c r="F117">
        <v>78.03</v>
      </c>
      <c r="G117">
        <v>77.09</v>
      </c>
      <c r="H117">
        <v>174.31</v>
      </c>
      <c r="I117">
        <v>195.55</v>
      </c>
      <c r="J117">
        <v>13.06</v>
      </c>
      <c r="K117">
        <v>46.12</v>
      </c>
      <c r="L117">
        <v>17.8</v>
      </c>
      <c r="M117">
        <v>225</v>
      </c>
      <c r="N117">
        <v>138.35</v>
      </c>
      <c r="O117">
        <v>66.099999999999994</v>
      </c>
      <c r="P117">
        <v>54.8</v>
      </c>
      <c r="Q117">
        <v>24.93</v>
      </c>
      <c r="R117">
        <v>59.94</v>
      </c>
      <c r="S117">
        <v>19.399999999999999</v>
      </c>
      <c r="T117">
        <v>156.12</v>
      </c>
      <c r="U117">
        <v>257.17</v>
      </c>
    </row>
    <row r="118" spans="1:21">
      <c r="A118" s="1">
        <v>44341</v>
      </c>
      <c r="B118">
        <v>133.22999999999999</v>
      </c>
      <c r="C118">
        <v>126.9</v>
      </c>
      <c r="D118">
        <v>16.41</v>
      </c>
      <c r="E118">
        <v>211.13</v>
      </c>
      <c r="F118">
        <v>77.28</v>
      </c>
      <c r="G118">
        <v>76.010000000000005</v>
      </c>
      <c r="H118">
        <v>176.17</v>
      </c>
      <c r="I118">
        <v>195.68</v>
      </c>
      <c r="J118">
        <v>12.81</v>
      </c>
      <c r="K118">
        <v>46.95</v>
      </c>
      <c r="L118">
        <v>17.78</v>
      </c>
      <c r="M118">
        <v>224.03</v>
      </c>
      <c r="N118">
        <v>137.46</v>
      </c>
      <c r="O118">
        <v>66.239999999999995</v>
      </c>
      <c r="P118">
        <v>54.79</v>
      </c>
      <c r="Q118">
        <v>25.77</v>
      </c>
      <c r="R118">
        <v>57.89</v>
      </c>
      <c r="S118">
        <v>20.2</v>
      </c>
      <c r="T118">
        <v>156.47999999999999</v>
      </c>
      <c r="U118">
        <v>258.64999999999998</v>
      </c>
    </row>
    <row r="119" spans="1:21">
      <c r="A119" s="1">
        <v>44342</v>
      </c>
      <c r="B119">
        <v>133.29</v>
      </c>
      <c r="C119">
        <v>126.84</v>
      </c>
      <c r="D119">
        <v>19.559999999999999</v>
      </c>
      <c r="E119">
        <v>211.77</v>
      </c>
      <c r="F119">
        <v>77.52</v>
      </c>
      <c r="G119">
        <v>75.95</v>
      </c>
      <c r="H119">
        <v>176.47</v>
      </c>
      <c r="I119">
        <v>197.36</v>
      </c>
      <c r="J119">
        <v>13.9</v>
      </c>
      <c r="K119">
        <v>48.15</v>
      </c>
      <c r="L119">
        <v>17.809999999999999</v>
      </c>
      <c r="M119">
        <v>224.27</v>
      </c>
      <c r="N119">
        <v>137.07</v>
      </c>
      <c r="O119">
        <v>66.09</v>
      </c>
      <c r="P119">
        <v>55.03</v>
      </c>
      <c r="Q119">
        <v>24.2</v>
      </c>
      <c r="R119">
        <v>61.42</v>
      </c>
      <c r="S119">
        <v>19.899999999999999</v>
      </c>
      <c r="T119">
        <v>157</v>
      </c>
      <c r="U119">
        <v>261.37</v>
      </c>
    </row>
    <row r="120" spans="1:21">
      <c r="A120" s="1">
        <v>44343</v>
      </c>
      <c r="B120">
        <v>137.54</v>
      </c>
      <c r="C120">
        <v>125.27</v>
      </c>
      <c r="D120">
        <v>26.52</v>
      </c>
      <c r="E120">
        <v>212.74</v>
      </c>
      <c r="F120">
        <v>78.760000000000005</v>
      </c>
      <c r="G120">
        <v>75.489999999999995</v>
      </c>
      <c r="H120">
        <v>179.04</v>
      </c>
      <c r="I120">
        <v>199.4</v>
      </c>
      <c r="J120">
        <v>14.88</v>
      </c>
      <c r="K120">
        <v>48.7</v>
      </c>
      <c r="L120">
        <v>17.850000000000001</v>
      </c>
      <c r="M120">
        <v>231.27</v>
      </c>
      <c r="N120">
        <v>137.49</v>
      </c>
      <c r="O120">
        <v>65.540000000000006</v>
      </c>
      <c r="P120">
        <v>55.49</v>
      </c>
      <c r="Q120">
        <v>23.3</v>
      </c>
      <c r="R120">
        <v>63.63</v>
      </c>
      <c r="S120">
        <v>19.8</v>
      </c>
      <c r="T120">
        <v>154.88</v>
      </c>
      <c r="U120">
        <v>259.47000000000003</v>
      </c>
    </row>
    <row r="121" spans="1:21">
      <c r="A121" s="1">
        <v>44344</v>
      </c>
      <c r="B121">
        <v>138.13</v>
      </c>
      <c r="C121">
        <v>124.61</v>
      </c>
      <c r="D121">
        <v>26.12</v>
      </c>
      <c r="E121">
        <v>213.96</v>
      </c>
      <c r="F121">
        <v>78.709999999999994</v>
      </c>
      <c r="G121">
        <v>76.14</v>
      </c>
      <c r="H121">
        <v>178.65</v>
      </c>
      <c r="I121">
        <v>201.62</v>
      </c>
      <c r="J121">
        <v>14.53</v>
      </c>
      <c r="K121">
        <v>49.93</v>
      </c>
      <c r="L121">
        <v>17.88</v>
      </c>
      <c r="M121">
        <v>230.91</v>
      </c>
      <c r="N121">
        <v>137.41</v>
      </c>
      <c r="O121">
        <v>65.489999999999995</v>
      </c>
      <c r="P121">
        <v>55.29</v>
      </c>
      <c r="Q121">
        <v>23.58</v>
      </c>
      <c r="R121">
        <v>63</v>
      </c>
      <c r="S121">
        <v>19.7</v>
      </c>
      <c r="T121">
        <v>162.44999999999999</v>
      </c>
      <c r="U121">
        <v>260.02</v>
      </c>
    </row>
    <row r="122" spans="1:21">
      <c r="A122" s="1">
        <v>44348</v>
      </c>
      <c r="B122">
        <v>137.19999999999999</v>
      </c>
      <c r="C122">
        <v>124.27</v>
      </c>
      <c r="D122">
        <v>32.04</v>
      </c>
      <c r="E122">
        <v>219.47</v>
      </c>
      <c r="F122">
        <v>79.760000000000005</v>
      </c>
      <c r="G122">
        <v>75.55</v>
      </c>
      <c r="H122">
        <v>178.84</v>
      </c>
      <c r="I122">
        <v>200.38</v>
      </c>
      <c r="J122">
        <v>14.81</v>
      </c>
      <c r="K122">
        <v>47.31</v>
      </c>
      <c r="L122">
        <v>17.88</v>
      </c>
      <c r="M122">
        <v>232.94</v>
      </c>
      <c r="N122">
        <v>137.84</v>
      </c>
      <c r="O122">
        <v>65.459999999999994</v>
      </c>
      <c r="P122">
        <v>55.28</v>
      </c>
      <c r="Q122">
        <v>24.29</v>
      </c>
      <c r="R122">
        <v>60.94</v>
      </c>
      <c r="S122">
        <v>21.5</v>
      </c>
      <c r="T122">
        <v>162.65</v>
      </c>
      <c r="U122">
        <v>259.27</v>
      </c>
    </row>
    <row r="123" spans="1:21">
      <c r="A123" s="1">
        <v>44349</v>
      </c>
      <c r="B123">
        <v>136.57</v>
      </c>
      <c r="C123">
        <v>125.05</v>
      </c>
      <c r="D123">
        <v>62.55</v>
      </c>
      <c r="E123">
        <v>219.58</v>
      </c>
      <c r="F123">
        <v>79.86</v>
      </c>
      <c r="G123">
        <v>76.39</v>
      </c>
      <c r="H123">
        <v>177</v>
      </c>
      <c r="I123">
        <v>200.53</v>
      </c>
      <c r="J123">
        <v>14.91</v>
      </c>
      <c r="K123">
        <v>52.8</v>
      </c>
      <c r="L123">
        <v>17.91</v>
      </c>
      <c r="M123">
        <v>230.74</v>
      </c>
      <c r="N123">
        <v>139.31</v>
      </c>
      <c r="O123">
        <v>66.44</v>
      </c>
      <c r="P123">
        <v>55.5</v>
      </c>
      <c r="Q123">
        <v>23.93</v>
      </c>
      <c r="R123">
        <v>61.84</v>
      </c>
      <c r="S123">
        <v>23.5</v>
      </c>
      <c r="T123">
        <v>167.78</v>
      </c>
      <c r="U123">
        <v>262.17</v>
      </c>
    </row>
    <row r="124" spans="1:21">
      <c r="A124" s="1">
        <v>44350</v>
      </c>
      <c r="B124">
        <v>136.37</v>
      </c>
      <c r="C124">
        <v>123.54</v>
      </c>
      <c r="D124">
        <v>51.34</v>
      </c>
      <c r="E124">
        <v>217.03</v>
      </c>
      <c r="F124">
        <v>79.63</v>
      </c>
      <c r="G124">
        <v>76.709999999999994</v>
      </c>
      <c r="H124">
        <v>176.24</v>
      </c>
      <c r="I124">
        <v>194.75</v>
      </c>
      <c r="J124">
        <v>15.99</v>
      </c>
      <c r="K124">
        <v>50.42</v>
      </c>
      <c r="L124">
        <v>17.87</v>
      </c>
      <c r="M124">
        <v>229.19</v>
      </c>
      <c r="N124">
        <v>139.13999999999999</v>
      </c>
      <c r="O124">
        <v>66.73</v>
      </c>
      <c r="P124">
        <v>55.64</v>
      </c>
      <c r="Q124">
        <v>24.25</v>
      </c>
      <c r="R124">
        <v>60.94</v>
      </c>
      <c r="S124">
        <v>22.9</v>
      </c>
      <c r="T124">
        <v>169.7</v>
      </c>
      <c r="U124">
        <v>257.79000000000002</v>
      </c>
    </row>
    <row r="125" spans="1:21">
      <c r="A125" s="1">
        <v>44351</v>
      </c>
      <c r="B125">
        <v>137.9</v>
      </c>
      <c r="C125">
        <v>125.88</v>
      </c>
      <c r="D125">
        <v>47.91</v>
      </c>
      <c r="E125">
        <v>219.02</v>
      </c>
      <c r="F125">
        <v>79.489999999999995</v>
      </c>
      <c r="G125">
        <v>76.52</v>
      </c>
      <c r="H125">
        <v>177.18</v>
      </c>
      <c r="I125">
        <v>233.24</v>
      </c>
      <c r="J125">
        <v>15.97</v>
      </c>
      <c r="K125">
        <v>49.77</v>
      </c>
      <c r="L125">
        <v>17.95</v>
      </c>
      <c r="M125">
        <v>230.05</v>
      </c>
      <c r="N125">
        <v>140.93</v>
      </c>
      <c r="O125">
        <v>66.63</v>
      </c>
      <c r="P125">
        <v>56.24</v>
      </c>
      <c r="Q125">
        <v>24.2</v>
      </c>
      <c r="R125">
        <v>61.3</v>
      </c>
      <c r="S125">
        <v>23.9</v>
      </c>
      <c r="T125">
        <v>175.78</v>
      </c>
      <c r="U125">
        <v>263.04000000000002</v>
      </c>
    </row>
    <row r="126" spans="1:21">
      <c r="A126" s="1">
        <v>44354</v>
      </c>
      <c r="B126">
        <v>137.65</v>
      </c>
      <c r="C126">
        <v>125.9</v>
      </c>
      <c r="D126">
        <v>55</v>
      </c>
      <c r="E126">
        <v>216.89</v>
      </c>
      <c r="F126">
        <v>79.31</v>
      </c>
      <c r="G126">
        <v>76.41</v>
      </c>
      <c r="H126">
        <v>176.99</v>
      </c>
      <c r="I126">
        <v>240.97</v>
      </c>
      <c r="J126">
        <v>15.88</v>
      </c>
      <c r="K126">
        <v>50.51</v>
      </c>
      <c r="L126">
        <v>17.95</v>
      </c>
      <c r="M126">
        <v>228.19</v>
      </c>
      <c r="N126">
        <v>141.51</v>
      </c>
      <c r="O126">
        <v>66.41</v>
      </c>
      <c r="P126">
        <v>56.04</v>
      </c>
      <c r="Q126">
        <v>20.94</v>
      </c>
      <c r="R126">
        <v>69.400000000000006</v>
      </c>
      <c r="S126">
        <v>26.5</v>
      </c>
      <c r="T126">
        <v>176.19</v>
      </c>
      <c r="U126">
        <v>260.60000000000002</v>
      </c>
    </row>
    <row r="127" spans="1:21">
      <c r="A127" s="1">
        <v>44355</v>
      </c>
      <c r="B127">
        <v>138.75</v>
      </c>
      <c r="C127">
        <v>126.73</v>
      </c>
      <c r="D127">
        <v>55.05</v>
      </c>
      <c r="E127">
        <v>215.82</v>
      </c>
      <c r="F127">
        <v>79.08</v>
      </c>
      <c r="G127">
        <v>75.81</v>
      </c>
      <c r="H127">
        <v>176.33</v>
      </c>
      <c r="I127">
        <v>242.32</v>
      </c>
      <c r="J127">
        <v>15.63</v>
      </c>
      <c r="K127">
        <v>50.51</v>
      </c>
      <c r="L127">
        <v>17.96</v>
      </c>
      <c r="M127">
        <v>229.8</v>
      </c>
      <c r="N127">
        <v>142.51</v>
      </c>
      <c r="O127">
        <v>65.98</v>
      </c>
      <c r="P127">
        <v>55.65</v>
      </c>
      <c r="Q127">
        <v>20.45</v>
      </c>
      <c r="R127">
        <v>70.89</v>
      </c>
      <c r="S127">
        <v>26.6</v>
      </c>
      <c r="T127">
        <v>174.57</v>
      </c>
      <c r="U127">
        <v>263.14999999999998</v>
      </c>
    </row>
    <row r="128" spans="1:21">
      <c r="A128" s="1">
        <v>44356</v>
      </c>
      <c r="B128">
        <v>140.13</v>
      </c>
      <c r="C128">
        <v>127.12</v>
      </c>
      <c r="D128">
        <v>49.34</v>
      </c>
      <c r="E128">
        <v>213.32</v>
      </c>
      <c r="F128">
        <v>78.14</v>
      </c>
      <c r="G128">
        <v>76.5</v>
      </c>
      <c r="H128">
        <v>176.04</v>
      </c>
      <c r="I128">
        <v>237.75</v>
      </c>
      <c r="J128">
        <v>15.48</v>
      </c>
      <c r="K128">
        <v>49.94</v>
      </c>
      <c r="L128">
        <v>17.940000000000001</v>
      </c>
      <c r="M128">
        <v>227.8</v>
      </c>
      <c r="N128">
        <v>144.04</v>
      </c>
      <c r="O128">
        <v>64.8</v>
      </c>
      <c r="P128">
        <v>55.48</v>
      </c>
      <c r="Q128">
        <v>19.920000000000002</v>
      </c>
      <c r="R128">
        <v>72.78</v>
      </c>
      <c r="S128">
        <v>26.4</v>
      </c>
      <c r="T128">
        <v>173.58</v>
      </c>
      <c r="U128">
        <v>263.60000000000002</v>
      </c>
    </row>
    <row r="129" spans="1:21">
      <c r="A129" s="1">
        <v>44357</v>
      </c>
      <c r="B129">
        <v>143.06</v>
      </c>
      <c r="C129">
        <v>126.11</v>
      </c>
      <c r="D129">
        <v>42.81</v>
      </c>
      <c r="E129">
        <v>213.07</v>
      </c>
      <c r="F129">
        <v>76.89</v>
      </c>
      <c r="G129">
        <v>77.45</v>
      </c>
      <c r="H129">
        <v>176.57</v>
      </c>
      <c r="I129">
        <v>243.08</v>
      </c>
      <c r="J129">
        <v>15.11</v>
      </c>
      <c r="K129">
        <v>48.78</v>
      </c>
      <c r="L129">
        <v>17.97</v>
      </c>
      <c r="M129">
        <v>226.25</v>
      </c>
      <c r="N129">
        <v>143.91</v>
      </c>
      <c r="O129">
        <v>65.3</v>
      </c>
      <c r="P129">
        <v>55.91</v>
      </c>
      <c r="Q129">
        <v>19.329999999999998</v>
      </c>
      <c r="R129">
        <v>74.900000000000006</v>
      </c>
      <c r="S129">
        <v>25.3</v>
      </c>
      <c r="T129">
        <v>174.25</v>
      </c>
      <c r="U129">
        <v>269.47000000000003</v>
      </c>
    </row>
    <row r="130" spans="1:21">
      <c r="A130" s="1">
        <v>44358</v>
      </c>
      <c r="B130">
        <v>143.53</v>
      </c>
      <c r="C130">
        <v>127.34</v>
      </c>
      <c r="D130">
        <v>49.4</v>
      </c>
      <c r="E130">
        <v>211.63</v>
      </c>
      <c r="F130">
        <v>76.48</v>
      </c>
      <c r="G130">
        <v>77.319999999999993</v>
      </c>
      <c r="H130">
        <v>177.38</v>
      </c>
      <c r="I130">
        <v>253.01</v>
      </c>
      <c r="J130">
        <v>15.28</v>
      </c>
      <c r="K130">
        <v>49.35</v>
      </c>
      <c r="L130">
        <v>17.989999999999998</v>
      </c>
      <c r="M130">
        <v>225.17</v>
      </c>
      <c r="N130">
        <v>144.62</v>
      </c>
      <c r="O130">
        <v>65.16</v>
      </c>
      <c r="P130">
        <v>56.16</v>
      </c>
      <c r="Q130">
        <v>19.399999999999999</v>
      </c>
      <c r="R130">
        <v>74.59</v>
      </c>
      <c r="S130">
        <v>25.1</v>
      </c>
      <c r="T130">
        <v>178.25</v>
      </c>
      <c r="U130">
        <v>271.45</v>
      </c>
    </row>
    <row r="131" spans="1:21">
      <c r="A131" s="1">
        <v>44361</v>
      </c>
      <c r="B131">
        <v>144.38999999999999</v>
      </c>
      <c r="C131">
        <v>130.47</v>
      </c>
      <c r="D131">
        <v>57</v>
      </c>
      <c r="E131">
        <v>213.94</v>
      </c>
      <c r="F131">
        <v>75.16</v>
      </c>
      <c r="G131">
        <v>78.27</v>
      </c>
      <c r="H131">
        <v>178.18</v>
      </c>
      <c r="I131">
        <v>257.26</v>
      </c>
      <c r="J131">
        <v>14.87</v>
      </c>
      <c r="K131">
        <v>48.94</v>
      </c>
      <c r="L131">
        <v>17.989999999999998</v>
      </c>
      <c r="M131">
        <v>223.16</v>
      </c>
      <c r="N131">
        <v>143.43</v>
      </c>
      <c r="O131">
        <v>65.39</v>
      </c>
      <c r="P131">
        <v>55.55</v>
      </c>
      <c r="Q131">
        <v>19.04</v>
      </c>
      <c r="R131">
        <v>76.2</v>
      </c>
      <c r="S131">
        <v>24.1</v>
      </c>
      <c r="T131">
        <v>180.19</v>
      </c>
      <c r="U131">
        <v>274.93</v>
      </c>
    </row>
    <row r="132" spans="1:21">
      <c r="A132" s="1">
        <v>44362</v>
      </c>
      <c r="B132">
        <v>144.62</v>
      </c>
      <c r="C132">
        <v>129.63</v>
      </c>
      <c r="D132">
        <v>59.04</v>
      </c>
      <c r="E132">
        <v>210.05</v>
      </c>
      <c r="F132">
        <v>73.819999999999993</v>
      </c>
      <c r="G132">
        <v>78.12</v>
      </c>
      <c r="H132">
        <v>175.86</v>
      </c>
      <c r="I132">
        <v>250.48</v>
      </c>
      <c r="J132">
        <v>15</v>
      </c>
      <c r="K132">
        <v>47.66</v>
      </c>
      <c r="L132">
        <v>17.98</v>
      </c>
      <c r="M132">
        <v>222.5</v>
      </c>
      <c r="N132">
        <v>142.79</v>
      </c>
      <c r="O132">
        <v>64.87</v>
      </c>
      <c r="P132">
        <v>55.41</v>
      </c>
      <c r="Q132">
        <v>20.3</v>
      </c>
      <c r="R132">
        <v>70.69</v>
      </c>
      <c r="S132">
        <v>22.6</v>
      </c>
      <c r="T132">
        <v>177.88</v>
      </c>
      <c r="U132">
        <v>271.89</v>
      </c>
    </row>
    <row r="133" spans="1:21">
      <c r="A133" s="1">
        <v>44363</v>
      </c>
      <c r="B133">
        <v>143.59</v>
      </c>
      <c r="C133">
        <v>130.13999999999999</v>
      </c>
      <c r="D133">
        <v>55.18</v>
      </c>
      <c r="E133">
        <v>209.32</v>
      </c>
      <c r="F133">
        <v>71.459999999999994</v>
      </c>
      <c r="G133">
        <v>76.5</v>
      </c>
      <c r="H133">
        <v>174.66</v>
      </c>
      <c r="I133">
        <v>253.07</v>
      </c>
      <c r="J133">
        <v>15.02</v>
      </c>
      <c r="K133">
        <v>47.11</v>
      </c>
      <c r="L133">
        <v>17.91</v>
      </c>
      <c r="M133">
        <v>218.99</v>
      </c>
      <c r="N133">
        <v>141.32</v>
      </c>
      <c r="O133">
        <v>64.78</v>
      </c>
      <c r="P133">
        <v>54.67</v>
      </c>
      <c r="Q133">
        <v>20.29</v>
      </c>
      <c r="R133">
        <v>70.8</v>
      </c>
      <c r="S133">
        <v>24</v>
      </c>
      <c r="T133">
        <v>178.1</v>
      </c>
      <c r="U133">
        <v>268.82</v>
      </c>
    </row>
    <row r="134" spans="1:21">
      <c r="A134" s="1">
        <v>44364</v>
      </c>
      <c r="B134">
        <v>146.91999999999999</v>
      </c>
      <c r="C134">
        <v>131.78</v>
      </c>
      <c r="D134">
        <v>60.73</v>
      </c>
      <c r="E134">
        <v>211.6</v>
      </c>
      <c r="F134">
        <v>68.86</v>
      </c>
      <c r="G134">
        <v>76.78</v>
      </c>
      <c r="H134">
        <v>174.65</v>
      </c>
      <c r="I134">
        <v>260.61</v>
      </c>
      <c r="J134">
        <v>14.77</v>
      </c>
      <c r="K134">
        <v>47.52</v>
      </c>
      <c r="L134">
        <v>17.829999999999998</v>
      </c>
      <c r="M134">
        <v>216.28</v>
      </c>
      <c r="N134">
        <v>139.19</v>
      </c>
      <c r="O134">
        <v>64.53</v>
      </c>
      <c r="P134">
        <v>54.95</v>
      </c>
      <c r="Q134">
        <v>19.95</v>
      </c>
      <c r="R134">
        <v>72.069999999999993</v>
      </c>
      <c r="S134">
        <v>23.5</v>
      </c>
      <c r="T134">
        <v>186.57</v>
      </c>
      <c r="U134">
        <v>278.11</v>
      </c>
    </row>
    <row r="135" spans="1:21">
      <c r="A135" s="1">
        <v>44365</v>
      </c>
      <c r="B135">
        <v>145.01</v>
      </c>
      <c r="C135">
        <v>130.46</v>
      </c>
      <c r="D135">
        <v>59.26</v>
      </c>
      <c r="E135">
        <v>212.3</v>
      </c>
      <c r="F135">
        <v>67.61</v>
      </c>
      <c r="G135">
        <v>74.819999999999993</v>
      </c>
      <c r="H135">
        <v>172.42</v>
      </c>
      <c r="I135">
        <v>274.43</v>
      </c>
      <c r="J135">
        <v>14.52</v>
      </c>
      <c r="K135">
        <v>45.76</v>
      </c>
      <c r="L135">
        <v>17.649999999999999</v>
      </c>
      <c r="M135">
        <v>212.5</v>
      </c>
      <c r="N135">
        <v>136.82</v>
      </c>
      <c r="O135">
        <v>63.59</v>
      </c>
      <c r="P135">
        <v>53.77</v>
      </c>
      <c r="Q135">
        <v>20.3</v>
      </c>
      <c r="R135">
        <v>70.47</v>
      </c>
      <c r="S135">
        <v>23.4</v>
      </c>
      <c r="T135">
        <v>186.39</v>
      </c>
      <c r="U135">
        <v>283.38</v>
      </c>
    </row>
    <row r="136" spans="1:21">
      <c r="A136" s="1">
        <v>44368</v>
      </c>
      <c r="B136">
        <v>146.41</v>
      </c>
      <c r="C136">
        <v>132.30000000000001</v>
      </c>
      <c r="D136">
        <v>55.69</v>
      </c>
      <c r="E136">
        <v>211.05</v>
      </c>
      <c r="F136">
        <v>68.45</v>
      </c>
      <c r="G136">
        <v>75.900000000000006</v>
      </c>
      <c r="H136">
        <v>173.97</v>
      </c>
      <c r="I136">
        <v>270.02</v>
      </c>
      <c r="J136">
        <v>14.78</v>
      </c>
      <c r="K136">
        <v>46.49</v>
      </c>
      <c r="L136">
        <v>17.829999999999998</v>
      </c>
      <c r="M136">
        <v>216</v>
      </c>
      <c r="N136">
        <v>140.19999999999999</v>
      </c>
      <c r="O136">
        <v>64.17</v>
      </c>
      <c r="P136">
        <v>54.36</v>
      </c>
      <c r="Q136">
        <v>19.78</v>
      </c>
      <c r="R136">
        <v>72.78</v>
      </c>
      <c r="S136">
        <v>22.9</v>
      </c>
      <c r="T136">
        <v>184.27</v>
      </c>
      <c r="U136">
        <v>283.10000000000002</v>
      </c>
    </row>
    <row r="137" spans="1:21">
      <c r="A137" s="1">
        <v>44369</v>
      </c>
      <c r="B137">
        <v>146.63</v>
      </c>
      <c r="C137">
        <v>133.97</v>
      </c>
      <c r="D137">
        <v>58.27</v>
      </c>
      <c r="E137">
        <v>211.32</v>
      </c>
      <c r="F137">
        <v>68.959999999999994</v>
      </c>
      <c r="G137">
        <v>75.650000000000006</v>
      </c>
      <c r="H137">
        <v>173.5</v>
      </c>
      <c r="I137">
        <v>277.27</v>
      </c>
      <c r="J137">
        <v>14.91</v>
      </c>
      <c r="K137">
        <v>46.36</v>
      </c>
      <c r="L137">
        <v>17.88</v>
      </c>
      <c r="M137">
        <v>215.49</v>
      </c>
      <c r="N137">
        <v>139.91999999999999</v>
      </c>
      <c r="O137">
        <v>63.92</v>
      </c>
      <c r="P137">
        <v>54.56</v>
      </c>
      <c r="Q137">
        <v>20.28</v>
      </c>
      <c r="R137">
        <v>70.69</v>
      </c>
      <c r="S137">
        <v>23.4</v>
      </c>
      <c r="T137">
        <v>188.87</v>
      </c>
      <c r="U137">
        <v>286.75</v>
      </c>
    </row>
    <row r="138" spans="1:21">
      <c r="A138" s="1">
        <v>44370</v>
      </c>
      <c r="B138">
        <v>147.24</v>
      </c>
      <c r="C138">
        <v>133.69</v>
      </c>
      <c r="D138">
        <v>58.3</v>
      </c>
      <c r="E138">
        <v>214.86</v>
      </c>
      <c r="F138">
        <v>69.650000000000006</v>
      </c>
      <c r="G138">
        <v>74.55</v>
      </c>
      <c r="H138">
        <v>175.33</v>
      </c>
      <c r="I138">
        <v>274.8</v>
      </c>
      <c r="J138">
        <v>15.42</v>
      </c>
      <c r="K138">
        <v>46.53</v>
      </c>
      <c r="L138">
        <v>17.84</v>
      </c>
      <c r="M138">
        <v>214.66</v>
      </c>
      <c r="N138">
        <v>138.25</v>
      </c>
      <c r="O138">
        <v>63.07</v>
      </c>
      <c r="P138">
        <v>54.12</v>
      </c>
      <c r="Q138">
        <v>19.98</v>
      </c>
      <c r="R138">
        <v>71.7</v>
      </c>
      <c r="S138">
        <v>25</v>
      </c>
      <c r="T138">
        <v>190.57</v>
      </c>
      <c r="U138">
        <v>288.12</v>
      </c>
    </row>
    <row r="139" spans="1:21">
      <c r="A139" s="1">
        <v>44371</v>
      </c>
      <c r="B139">
        <v>146.66999999999999</v>
      </c>
      <c r="C139">
        <v>133.41</v>
      </c>
      <c r="D139">
        <v>56.7</v>
      </c>
      <c r="E139">
        <v>218.38</v>
      </c>
      <c r="F139">
        <v>71.319999999999993</v>
      </c>
      <c r="G139">
        <v>74.61</v>
      </c>
      <c r="H139">
        <v>177.93</v>
      </c>
      <c r="I139">
        <v>276.72000000000003</v>
      </c>
      <c r="J139">
        <v>15.26</v>
      </c>
      <c r="K139">
        <v>47.15</v>
      </c>
      <c r="L139">
        <v>17.899999999999999</v>
      </c>
      <c r="M139">
        <v>217.69</v>
      </c>
      <c r="N139">
        <v>139.04</v>
      </c>
      <c r="O139">
        <v>63.44</v>
      </c>
      <c r="P139">
        <v>54.39</v>
      </c>
      <c r="Q139">
        <v>18.63</v>
      </c>
      <c r="R139">
        <v>76.59</v>
      </c>
      <c r="S139">
        <v>24.8</v>
      </c>
      <c r="T139">
        <v>192.05</v>
      </c>
      <c r="U139">
        <v>293.20999999999998</v>
      </c>
    </row>
    <row r="140" spans="1:21">
      <c r="A140" s="1">
        <v>44372</v>
      </c>
      <c r="B140">
        <v>147.28</v>
      </c>
      <c r="C140">
        <v>133.11000000000001</v>
      </c>
      <c r="D140">
        <v>54.06</v>
      </c>
      <c r="E140">
        <v>228.5</v>
      </c>
      <c r="F140">
        <v>71.55</v>
      </c>
      <c r="G140">
        <v>75.11</v>
      </c>
      <c r="H140">
        <v>178.35</v>
      </c>
      <c r="I140">
        <v>279.2</v>
      </c>
      <c r="J140">
        <v>15.19</v>
      </c>
      <c r="K140">
        <v>47.38</v>
      </c>
      <c r="L140">
        <v>17.940000000000001</v>
      </c>
      <c r="M140">
        <v>218.74</v>
      </c>
      <c r="N140">
        <v>140.38</v>
      </c>
      <c r="O140">
        <v>63.93</v>
      </c>
      <c r="P140">
        <v>54.32</v>
      </c>
      <c r="Q140">
        <v>18.05</v>
      </c>
      <c r="R140">
        <v>78.84</v>
      </c>
      <c r="S140">
        <v>25.1</v>
      </c>
      <c r="T140">
        <v>190.31</v>
      </c>
      <c r="U140">
        <v>289.60000000000002</v>
      </c>
    </row>
    <row r="141" spans="1:21">
      <c r="A141" s="1">
        <v>44375</v>
      </c>
      <c r="B141">
        <v>147.93</v>
      </c>
      <c r="C141">
        <v>134.77000000000001</v>
      </c>
      <c r="D141">
        <v>58.11</v>
      </c>
      <c r="E141">
        <v>228.58</v>
      </c>
      <c r="F141">
        <v>71.510000000000005</v>
      </c>
      <c r="G141">
        <v>75.239999999999995</v>
      </c>
      <c r="H141">
        <v>176.57</v>
      </c>
      <c r="I141">
        <v>284.14999999999998</v>
      </c>
      <c r="J141">
        <v>14.96</v>
      </c>
      <c r="K141">
        <v>47.37</v>
      </c>
      <c r="L141">
        <v>17.93</v>
      </c>
      <c r="M141">
        <v>216.78</v>
      </c>
      <c r="N141">
        <v>138.9</v>
      </c>
      <c r="O141">
        <v>64.41</v>
      </c>
      <c r="P141">
        <v>54.26</v>
      </c>
      <c r="Q141">
        <v>18.3</v>
      </c>
      <c r="R141">
        <v>77.94</v>
      </c>
      <c r="S141">
        <v>27</v>
      </c>
      <c r="T141">
        <v>199.85</v>
      </c>
      <c r="U141">
        <v>293.64999999999998</v>
      </c>
    </row>
    <row r="142" spans="1:21">
      <c r="A142" s="1">
        <v>44376</v>
      </c>
      <c r="B142">
        <v>148.81</v>
      </c>
      <c r="C142">
        <v>136.33000000000001</v>
      </c>
      <c r="D142">
        <v>56.43</v>
      </c>
      <c r="E142">
        <v>229.44</v>
      </c>
      <c r="F142">
        <v>69.680000000000007</v>
      </c>
      <c r="G142">
        <v>73.510000000000005</v>
      </c>
      <c r="H142">
        <v>173.93</v>
      </c>
      <c r="I142">
        <v>284.48</v>
      </c>
      <c r="J142">
        <v>15.01</v>
      </c>
      <c r="K142">
        <v>47.83</v>
      </c>
      <c r="L142">
        <v>17.93</v>
      </c>
      <c r="M142">
        <v>215.94</v>
      </c>
      <c r="N142">
        <v>139.13999999999999</v>
      </c>
      <c r="O142">
        <v>63.93</v>
      </c>
      <c r="P142">
        <v>53.86</v>
      </c>
      <c r="Q142">
        <v>19.170000000000002</v>
      </c>
      <c r="R142">
        <v>74.14</v>
      </c>
      <c r="S142">
        <v>26.3</v>
      </c>
      <c r="T142">
        <v>200.27</v>
      </c>
      <c r="U142">
        <v>292.76</v>
      </c>
    </row>
    <row r="143" spans="1:21">
      <c r="A143" s="1">
        <v>44377</v>
      </c>
      <c r="B143">
        <v>147.81</v>
      </c>
      <c r="C143">
        <v>136.96</v>
      </c>
      <c r="D143">
        <v>56.68</v>
      </c>
      <c r="E143">
        <v>226.77</v>
      </c>
      <c r="F143">
        <v>70.75</v>
      </c>
      <c r="G143">
        <v>73.569999999999993</v>
      </c>
      <c r="H143">
        <v>175.77</v>
      </c>
      <c r="I143">
        <v>279.57</v>
      </c>
      <c r="J143">
        <v>14.86</v>
      </c>
      <c r="K143">
        <v>47.23</v>
      </c>
      <c r="L143">
        <v>17.95</v>
      </c>
      <c r="M143">
        <v>219.35</v>
      </c>
      <c r="N143">
        <v>140.13999999999999</v>
      </c>
      <c r="O143">
        <v>64.33</v>
      </c>
      <c r="P143">
        <v>54.11</v>
      </c>
      <c r="Q143">
        <v>19.29</v>
      </c>
      <c r="R143">
        <v>73.650000000000006</v>
      </c>
      <c r="S143">
        <v>28.8</v>
      </c>
      <c r="T143">
        <v>200.02</v>
      </c>
      <c r="U143">
        <v>291.48</v>
      </c>
    </row>
    <row r="144" spans="1:21">
      <c r="A144" s="1">
        <v>44378</v>
      </c>
      <c r="B144">
        <v>147.79</v>
      </c>
      <c r="C144">
        <v>137.27000000000001</v>
      </c>
      <c r="D144">
        <v>54.22</v>
      </c>
      <c r="E144">
        <v>221.86</v>
      </c>
      <c r="F144">
        <v>71.010000000000005</v>
      </c>
      <c r="G144">
        <v>74.11</v>
      </c>
      <c r="H144">
        <v>177.26</v>
      </c>
      <c r="I144">
        <v>278.08999999999997</v>
      </c>
      <c r="J144">
        <v>14.91</v>
      </c>
      <c r="K144">
        <v>45.86</v>
      </c>
      <c r="L144">
        <v>17.96</v>
      </c>
      <c r="M144">
        <v>220.61</v>
      </c>
      <c r="N144">
        <v>140.38</v>
      </c>
      <c r="O144">
        <v>63.97</v>
      </c>
      <c r="P144">
        <v>53.96</v>
      </c>
      <c r="Q144">
        <v>18.05</v>
      </c>
      <c r="R144">
        <v>78.45</v>
      </c>
      <c r="S144">
        <v>27.7</v>
      </c>
      <c r="T144">
        <v>202.12</v>
      </c>
      <c r="U144">
        <v>289</v>
      </c>
    </row>
    <row r="145" spans="1:21">
      <c r="A145" s="1">
        <v>44379</v>
      </c>
      <c r="B145">
        <v>148.82</v>
      </c>
      <c r="C145">
        <v>139.96</v>
      </c>
      <c r="D145">
        <v>51.96</v>
      </c>
      <c r="E145">
        <v>217.75</v>
      </c>
      <c r="F145">
        <v>70.41</v>
      </c>
      <c r="G145">
        <v>74.209999999999994</v>
      </c>
      <c r="H145">
        <v>177.11</v>
      </c>
      <c r="I145">
        <v>278.82</v>
      </c>
      <c r="J145">
        <v>14.93</v>
      </c>
      <c r="K145">
        <v>45.45</v>
      </c>
      <c r="L145">
        <v>18.03</v>
      </c>
      <c r="M145">
        <v>221.32</v>
      </c>
      <c r="N145">
        <v>133.86000000000001</v>
      </c>
      <c r="O145">
        <v>64.02</v>
      </c>
      <c r="P145">
        <v>54.18</v>
      </c>
      <c r="Q145">
        <v>18.77</v>
      </c>
      <c r="R145">
        <v>75.22</v>
      </c>
      <c r="S145">
        <v>27</v>
      </c>
      <c r="T145">
        <v>204.87</v>
      </c>
      <c r="U145">
        <v>290.24</v>
      </c>
    </row>
    <row r="146" spans="1:21">
      <c r="A146" s="1">
        <v>44383</v>
      </c>
      <c r="B146">
        <v>148.97999999999999</v>
      </c>
      <c r="C146">
        <v>142.02000000000001</v>
      </c>
      <c r="D146">
        <v>49.96</v>
      </c>
      <c r="E146">
        <v>211.6</v>
      </c>
      <c r="F146">
        <v>68.209999999999994</v>
      </c>
      <c r="G146">
        <v>75.39</v>
      </c>
      <c r="H146">
        <v>173.69</v>
      </c>
      <c r="I146">
        <v>288.18</v>
      </c>
      <c r="J146">
        <v>14.5</v>
      </c>
      <c r="K146">
        <v>45.95</v>
      </c>
      <c r="L146">
        <v>18</v>
      </c>
      <c r="M146">
        <v>218.55</v>
      </c>
      <c r="N146">
        <v>132.66999999999999</v>
      </c>
      <c r="O146">
        <v>63.73</v>
      </c>
      <c r="P146">
        <v>53.88</v>
      </c>
      <c r="Q146">
        <v>19.989999999999998</v>
      </c>
      <c r="R146">
        <v>70.48</v>
      </c>
      <c r="S146">
        <v>26.3</v>
      </c>
      <c r="T146">
        <v>206.99</v>
      </c>
      <c r="U146">
        <v>292.64</v>
      </c>
    </row>
    <row r="147" spans="1:21">
      <c r="A147" s="1">
        <v>44384</v>
      </c>
      <c r="B147">
        <v>149.49</v>
      </c>
      <c r="C147">
        <v>144.57</v>
      </c>
      <c r="D147">
        <v>45.07</v>
      </c>
      <c r="E147">
        <v>208</v>
      </c>
      <c r="F147">
        <v>67.930000000000007</v>
      </c>
      <c r="G147">
        <v>75.64</v>
      </c>
      <c r="H147">
        <v>172.82</v>
      </c>
      <c r="I147">
        <v>288.94</v>
      </c>
      <c r="J147">
        <v>14.23</v>
      </c>
      <c r="K147">
        <v>44.87</v>
      </c>
      <c r="L147">
        <v>18.04</v>
      </c>
      <c r="M147">
        <v>220.74</v>
      </c>
      <c r="N147">
        <v>133.66999999999999</v>
      </c>
      <c r="O147">
        <v>64.17</v>
      </c>
      <c r="P147">
        <v>54.32</v>
      </c>
      <c r="Q147">
        <v>21.04</v>
      </c>
      <c r="R147">
        <v>66.64</v>
      </c>
      <c r="S147">
        <v>25.5</v>
      </c>
      <c r="T147">
        <v>203.72</v>
      </c>
      <c r="U147">
        <v>297.13</v>
      </c>
    </row>
    <row r="148" spans="1:21">
      <c r="A148" s="1">
        <v>44385</v>
      </c>
      <c r="B148">
        <v>148.83000000000001</v>
      </c>
      <c r="C148">
        <v>143.24</v>
      </c>
      <c r="D148">
        <v>47.94</v>
      </c>
      <c r="E148">
        <v>199.85</v>
      </c>
      <c r="F148">
        <v>66.73</v>
      </c>
      <c r="G148">
        <v>75.95</v>
      </c>
      <c r="H148">
        <v>172.8</v>
      </c>
      <c r="I148">
        <v>288.74</v>
      </c>
      <c r="J148">
        <v>14.06</v>
      </c>
      <c r="K148">
        <v>45.4</v>
      </c>
      <c r="L148">
        <v>17.96</v>
      </c>
      <c r="M148">
        <v>219.32</v>
      </c>
      <c r="N148">
        <v>134.55000000000001</v>
      </c>
      <c r="O148">
        <v>64</v>
      </c>
      <c r="P148">
        <v>54.13</v>
      </c>
      <c r="Q148">
        <v>20.7</v>
      </c>
      <c r="R148">
        <v>67.77</v>
      </c>
      <c r="S148">
        <v>24.9</v>
      </c>
      <c r="T148">
        <v>199.03</v>
      </c>
      <c r="U148">
        <v>295.05</v>
      </c>
    </row>
    <row r="149" spans="1:21">
      <c r="A149" s="1">
        <v>44386</v>
      </c>
      <c r="B149">
        <v>150.03</v>
      </c>
      <c r="C149">
        <v>145.11000000000001</v>
      </c>
      <c r="D149">
        <v>46.19</v>
      </c>
      <c r="E149">
        <v>205.94</v>
      </c>
      <c r="F149">
        <v>68.45</v>
      </c>
      <c r="G149">
        <v>75.55</v>
      </c>
      <c r="H149">
        <v>177.04</v>
      </c>
      <c r="I149">
        <v>288.02</v>
      </c>
      <c r="J149">
        <v>14.48</v>
      </c>
      <c r="K149">
        <v>45.1</v>
      </c>
      <c r="L149">
        <v>18.07</v>
      </c>
      <c r="M149">
        <v>224.33</v>
      </c>
      <c r="N149">
        <v>135.29</v>
      </c>
      <c r="O149">
        <v>64.28</v>
      </c>
      <c r="P149">
        <v>54.46</v>
      </c>
      <c r="Q149">
        <v>19.88</v>
      </c>
      <c r="R149">
        <v>70.459999999999994</v>
      </c>
      <c r="S149">
        <v>25.5</v>
      </c>
      <c r="T149">
        <v>200.5</v>
      </c>
      <c r="U149">
        <v>300.20999999999998</v>
      </c>
    </row>
    <row r="150" spans="1:21">
      <c r="A150" s="1">
        <v>44389</v>
      </c>
      <c r="B150">
        <v>149.51</v>
      </c>
      <c r="C150">
        <v>144.5</v>
      </c>
      <c r="D150">
        <v>42.61</v>
      </c>
      <c r="E150">
        <v>205.47</v>
      </c>
      <c r="F150">
        <v>69.44</v>
      </c>
      <c r="G150">
        <v>75.55</v>
      </c>
      <c r="H150">
        <v>184.38</v>
      </c>
      <c r="I150">
        <v>288.10000000000002</v>
      </c>
      <c r="J150">
        <v>14.61</v>
      </c>
      <c r="K150">
        <v>44.53</v>
      </c>
      <c r="L150">
        <v>18.12</v>
      </c>
      <c r="M150">
        <v>225.02</v>
      </c>
      <c r="N150">
        <v>134.72</v>
      </c>
      <c r="O150">
        <v>63.77</v>
      </c>
      <c r="P150">
        <v>54.48</v>
      </c>
      <c r="Q150">
        <v>20.65</v>
      </c>
      <c r="R150">
        <v>67.739999999999995</v>
      </c>
      <c r="S150">
        <v>26.8</v>
      </c>
      <c r="T150">
        <v>205.13</v>
      </c>
      <c r="U150">
        <v>302.97000000000003</v>
      </c>
    </row>
    <row r="151" spans="1:21">
      <c r="A151" s="1">
        <v>44390</v>
      </c>
      <c r="B151">
        <v>149.27000000000001</v>
      </c>
      <c r="C151">
        <v>145.63</v>
      </c>
      <c r="D151">
        <v>39.35</v>
      </c>
      <c r="E151">
        <v>209.5</v>
      </c>
      <c r="F151">
        <v>68.37</v>
      </c>
      <c r="G151">
        <v>74.5</v>
      </c>
      <c r="H151">
        <v>183.65</v>
      </c>
      <c r="I151">
        <v>283.68</v>
      </c>
      <c r="J151">
        <v>14.42</v>
      </c>
      <c r="K151">
        <v>44.38</v>
      </c>
      <c r="L151">
        <v>18.07</v>
      </c>
      <c r="M151">
        <v>224.08</v>
      </c>
      <c r="N151">
        <v>134.11000000000001</v>
      </c>
      <c r="O151">
        <v>63.16</v>
      </c>
      <c r="P151">
        <v>55.02</v>
      </c>
      <c r="Q151">
        <v>21.75</v>
      </c>
      <c r="R151">
        <v>63.98</v>
      </c>
      <c r="S151">
        <v>25.9</v>
      </c>
      <c r="T151">
        <v>202.5</v>
      </c>
      <c r="U151">
        <v>301.19</v>
      </c>
    </row>
    <row r="152" spans="1:21">
      <c r="A152" s="1">
        <v>44391</v>
      </c>
      <c r="B152">
        <v>148.63</v>
      </c>
      <c r="C152">
        <v>149.13999999999999</v>
      </c>
      <c r="D152">
        <v>33.43</v>
      </c>
      <c r="E152">
        <v>211.5</v>
      </c>
      <c r="F152">
        <v>68.17</v>
      </c>
      <c r="G152">
        <v>75.239999999999995</v>
      </c>
      <c r="H152">
        <v>183.42</v>
      </c>
      <c r="I152">
        <v>275.43</v>
      </c>
      <c r="J152">
        <v>14.25</v>
      </c>
      <c r="K152">
        <v>43.7</v>
      </c>
      <c r="L152">
        <v>18.100000000000001</v>
      </c>
      <c r="M152">
        <v>227.77</v>
      </c>
      <c r="N152">
        <v>133.66999999999999</v>
      </c>
      <c r="O152">
        <v>63.21</v>
      </c>
      <c r="P152">
        <v>56.26</v>
      </c>
      <c r="Q152">
        <v>23.57</v>
      </c>
      <c r="R152">
        <v>58.7</v>
      </c>
      <c r="S152">
        <v>23.7</v>
      </c>
      <c r="T152">
        <v>198.41</v>
      </c>
      <c r="U152">
        <v>300.75</v>
      </c>
    </row>
    <row r="153" spans="1:21">
      <c r="A153" s="1">
        <v>44392</v>
      </c>
      <c r="B153">
        <v>148.96</v>
      </c>
      <c r="C153">
        <v>148.47</v>
      </c>
      <c r="D153">
        <v>36</v>
      </c>
      <c r="E153">
        <v>214.75</v>
      </c>
      <c r="F153">
        <v>68.45</v>
      </c>
      <c r="G153">
        <v>76.14</v>
      </c>
      <c r="H153">
        <v>184.15</v>
      </c>
      <c r="I153">
        <v>277.01</v>
      </c>
      <c r="J153">
        <v>14.01</v>
      </c>
      <c r="K153">
        <v>44.19</v>
      </c>
      <c r="L153">
        <v>18.11</v>
      </c>
      <c r="M153">
        <v>232.8</v>
      </c>
      <c r="N153">
        <v>134.27000000000001</v>
      </c>
      <c r="O153">
        <v>63.89</v>
      </c>
      <c r="P153">
        <v>56.44</v>
      </c>
      <c r="Q153">
        <v>23.62</v>
      </c>
      <c r="R153">
        <v>58.63</v>
      </c>
      <c r="S153">
        <v>22.9</v>
      </c>
      <c r="T153">
        <v>189.66</v>
      </c>
      <c r="U153">
        <v>296.51</v>
      </c>
    </row>
    <row r="154" spans="1:21">
      <c r="A154" s="1">
        <v>44393</v>
      </c>
      <c r="B154">
        <v>148.93</v>
      </c>
      <c r="C154">
        <v>146.38</v>
      </c>
      <c r="D154">
        <v>34.96</v>
      </c>
      <c r="E154">
        <v>212.1</v>
      </c>
      <c r="F154">
        <v>66.900000000000006</v>
      </c>
      <c r="G154">
        <v>77.16</v>
      </c>
      <c r="H154">
        <v>179.31</v>
      </c>
      <c r="I154">
        <v>282.05</v>
      </c>
      <c r="J154">
        <v>13.61</v>
      </c>
      <c r="K154">
        <v>43.72</v>
      </c>
      <c r="L154">
        <v>18.07</v>
      </c>
      <c r="M154">
        <v>230.33</v>
      </c>
      <c r="N154">
        <v>132.79</v>
      </c>
      <c r="O154">
        <v>64.260000000000005</v>
      </c>
      <c r="P154">
        <v>56.4</v>
      </c>
      <c r="Q154">
        <v>23.62</v>
      </c>
      <c r="R154">
        <v>58.74</v>
      </c>
      <c r="S154">
        <v>22.7</v>
      </c>
      <c r="T154">
        <v>181.61</v>
      </c>
      <c r="U154">
        <v>294.63</v>
      </c>
    </row>
    <row r="155" spans="1:21">
      <c r="A155" s="1">
        <v>44396</v>
      </c>
      <c r="B155">
        <v>147.58000000000001</v>
      </c>
      <c r="C155">
        <v>142.44</v>
      </c>
      <c r="D155">
        <v>34.619999999999997</v>
      </c>
      <c r="E155">
        <v>208.91</v>
      </c>
      <c r="F155">
        <v>65.08</v>
      </c>
      <c r="G155">
        <v>75.86</v>
      </c>
      <c r="H155">
        <v>172.95</v>
      </c>
      <c r="I155">
        <v>289.48</v>
      </c>
      <c r="J155">
        <v>13.28</v>
      </c>
      <c r="K155">
        <v>44.45</v>
      </c>
      <c r="L155">
        <v>17.93</v>
      </c>
      <c r="M155">
        <v>220.66</v>
      </c>
      <c r="N155">
        <v>131.85</v>
      </c>
      <c r="O155">
        <v>64.81</v>
      </c>
      <c r="P155">
        <v>55.73</v>
      </c>
      <c r="Q155">
        <v>23.45</v>
      </c>
      <c r="R155">
        <v>59.03</v>
      </c>
      <c r="S155">
        <v>22.2</v>
      </c>
      <c r="T155">
        <v>187.8</v>
      </c>
      <c r="U155">
        <v>294.85000000000002</v>
      </c>
    </row>
    <row r="156" spans="1:21">
      <c r="A156" s="1">
        <v>44397</v>
      </c>
      <c r="B156">
        <v>149.30000000000001</v>
      </c>
      <c r="C156">
        <v>146.13999999999999</v>
      </c>
      <c r="D156">
        <v>43.09</v>
      </c>
      <c r="E156">
        <v>210.58</v>
      </c>
      <c r="F156">
        <v>66.290000000000006</v>
      </c>
      <c r="G156">
        <v>75.67</v>
      </c>
      <c r="H156">
        <v>176.75</v>
      </c>
      <c r="I156">
        <v>301.27</v>
      </c>
      <c r="J156">
        <v>13.91</v>
      </c>
      <c r="K156">
        <v>46.1</v>
      </c>
      <c r="L156">
        <v>18.059999999999999</v>
      </c>
      <c r="M156">
        <v>229.66</v>
      </c>
      <c r="N156">
        <v>133.81</v>
      </c>
      <c r="O156">
        <v>64.400000000000006</v>
      </c>
      <c r="P156">
        <v>55.83</v>
      </c>
      <c r="Q156">
        <v>21.98</v>
      </c>
      <c r="R156">
        <v>62.71</v>
      </c>
      <c r="S156">
        <v>24.2</v>
      </c>
      <c r="T156">
        <v>186.12</v>
      </c>
      <c r="U156">
        <v>298.07</v>
      </c>
    </row>
    <row r="157" spans="1:21">
      <c r="A157" s="1">
        <v>44398</v>
      </c>
      <c r="B157">
        <v>148.94999999999999</v>
      </c>
      <c r="C157">
        <v>145.38999999999999</v>
      </c>
      <c r="D157">
        <v>40.78</v>
      </c>
      <c r="E157">
        <v>211.08</v>
      </c>
      <c r="F157">
        <v>67.89</v>
      </c>
      <c r="G157">
        <v>74.72</v>
      </c>
      <c r="H157">
        <v>176.89</v>
      </c>
      <c r="I157">
        <v>302.81</v>
      </c>
      <c r="J157">
        <v>14.19</v>
      </c>
      <c r="K157">
        <v>43.96</v>
      </c>
      <c r="L157">
        <v>18.100000000000001</v>
      </c>
      <c r="M157">
        <v>231.85</v>
      </c>
      <c r="N157">
        <v>135.08000000000001</v>
      </c>
      <c r="O157">
        <v>63.31</v>
      </c>
      <c r="P157">
        <v>56.55</v>
      </c>
      <c r="Q157">
        <v>21.24</v>
      </c>
      <c r="R157">
        <v>64.67</v>
      </c>
      <c r="S157">
        <v>23.4</v>
      </c>
      <c r="T157">
        <v>194.1</v>
      </c>
      <c r="U157">
        <v>301.77</v>
      </c>
    </row>
    <row r="158" spans="1:21">
      <c r="A158" s="1">
        <v>44399</v>
      </c>
      <c r="B158">
        <v>150.30000000000001</v>
      </c>
      <c r="C158">
        <v>146.80000000000001</v>
      </c>
      <c r="D158">
        <v>37.24</v>
      </c>
      <c r="E158">
        <v>214.03</v>
      </c>
      <c r="F158">
        <v>66.930000000000007</v>
      </c>
      <c r="G158">
        <v>74.39</v>
      </c>
      <c r="H158">
        <v>175.13</v>
      </c>
      <c r="I158">
        <v>308</v>
      </c>
      <c r="J158">
        <v>13.91</v>
      </c>
      <c r="K158">
        <v>43.58</v>
      </c>
      <c r="L158">
        <v>18.100000000000001</v>
      </c>
      <c r="M158">
        <v>232.74</v>
      </c>
      <c r="N158">
        <v>134.52000000000001</v>
      </c>
      <c r="O158">
        <v>62.77</v>
      </c>
      <c r="P158">
        <v>56.47</v>
      </c>
      <c r="Q158">
        <v>22.38</v>
      </c>
      <c r="R158">
        <v>61.21</v>
      </c>
      <c r="S158">
        <v>22.9</v>
      </c>
      <c r="T158">
        <v>195.94</v>
      </c>
      <c r="U158">
        <v>303.69</v>
      </c>
    </row>
    <row r="159" spans="1:21">
      <c r="A159" s="1">
        <v>44400</v>
      </c>
      <c r="B159">
        <v>152.31</v>
      </c>
      <c r="C159">
        <v>148.55000000000001</v>
      </c>
      <c r="D159">
        <v>36.99</v>
      </c>
      <c r="E159">
        <v>206.52</v>
      </c>
      <c r="F159">
        <v>66.709999999999994</v>
      </c>
      <c r="G159">
        <v>75.319999999999993</v>
      </c>
      <c r="H159">
        <v>176.14</v>
      </c>
      <c r="I159">
        <v>308.5</v>
      </c>
      <c r="J159">
        <v>13.82</v>
      </c>
      <c r="K159">
        <v>43.27</v>
      </c>
      <c r="L159">
        <v>18.22</v>
      </c>
      <c r="M159">
        <v>229.32</v>
      </c>
      <c r="N159">
        <v>135.12</v>
      </c>
      <c r="O159">
        <v>63.43</v>
      </c>
      <c r="P159">
        <v>57.01</v>
      </c>
      <c r="Q159">
        <v>23.12</v>
      </c>
      <c r="R159">
        <v>59.4</v>
      </c>
      <c r="S159">
        <v>24.2</v>
      </c>
      <c r="T159">
        <v>195.58</v>
      </c>
      <c r="U159">
        <v>308.52999999999997</v>
      </c>
    </row>
    <row r="160" spans="1:21">
      <c r="A160" s="1">
        <v>44403</v>
      </c>
      <c r="B160">
        <v>150.25</v>
      </c>
      <c r="C160">
        <v>148.99</v>
      </c>
      <c r="D160">
        <v>40.29</v>
      </c>
      <c r="E160">
        <v>191.75</v>
      </c>
      <c r="F160">
        <v>67.77</v>
      </c>
      <c r="G160">
        <v>75.09</v>
      </c>
      <c r="H160">
        <v>178.74</v>
      </c>
      <c r="I160">
        <v>305.77</v>
      </c>
      <c r="J160">
        <v>14.03</v>
      </c>
      <c r="K160">
        <v>44.7</v>
      </c>
      <c r="L160">
        <v>18.239999999999998</v>
      </c>
      <c r="M160">
        <v>229.25</v>
      </c>
      <c r="N160">
        <v>136.49</v>
      </c>
      <c r="O160">
        <v>63.25</v>
      </c>
      <c r="P160">
        <v>57.06</v>
      </c>
      <c r="Q160">
        <v>24.36</v>
      </c>
      <c r="R160">
        <v>56</v>
      </c>
      <c r="S160">
        <v>26.8</v>
      </c>
      <c r="T160">
        <v>192.94</v>
      </c>
      <c r="U160">
        <v>306.8</v>
      </c>
    </row>
    <row r="161" spans="1:21">
      <c r="A161" s="1">
        <v>44404</v>
      </c>
      <c r="B161">
        <v>149.94999999999999</v>
      </c>
      <c r="C161">
        <v>146.77000000000001</v>
      </c>
      <c r="D161">
        <v>38.01</v>
      </c>
      <c r="E161">
        <v>186.07</v>
      </c>
      <c r="F161">
        <v>67.98</v>
      </c>
      <c r="G161">
        <v>76.83</v>
      </c>
      <c r="H161">
        <v>179.5</v>
      </c>
      <c r="I161">
        <v>302.04000000000002</v>
      </c>
      <c r="J161">
        <v>13.79</v>
      </c>
      <c r="K161">
        <v>45.46</v>
      </c>
      <c r="L161">
        <v>18.23</v>
      </c>
      <c r="M161">
        <v>230.36</v>
      </c>
      <c r="N161">
        <v>136.47</v>
      </c>
      <c r="O161">
        <v>63.71</v>
      </c>
      <c r="P161">
        <v>57.26</v>
      </c>
      <c r="Q161">
        <v>25.13</v>
      </c>
      <c r="R161">
        <v>54.19</v>
      </c>
      <c r="S161">
        <v>25.1</v>
      </c>
      <c r="T161">
        <v>192.08</v>
      </c>
      <c r="U161">
        <v>300.48</v>
      </c>
    </row>
    <row r="162" spans="1:21">
      <c r="A162" s="1">
        <v>44405</v>
      </c>
      <c r="B162">
        <v>151.46</v>
      </c>
      <c r="C162">
        <v>144.97</v>
      </c>
      <c r="D162">
        <v>38.9</v>
      </c>
      <c r="E162">
        <v>196</v>
      </c>
      <c r="F162">
        <v>68.099999999999994</v>
      </c>
      <c r="G162">
        <v>75.739999999999995</v>
      </c>
      <c r="H162">
        <v>179.1</v>
      </c>
      <c r="I162">
        <v>304.82</v>
      </c>
      <c r="J162">
        <v>13.86</v>
      </c>
      <c r="K162">
        <v>45.33</v>
      </c>
      <c r="L162">
        <v>18.2</v>
      </c>
      <c r="M162">
        <v>230.49</v>
      </c>
      <c r="N162">
        <v>135.53</v>
      </c>
      <c r="O162">
        <v>62.95</v>
      </c>
      <c r="P162">
        <v>56.74</v>
      </c>
      <c r="Q162">
        <v>22.46</v>
      </c>
      <c r="R162">
        <v>59.9</v>
      </c>
      <c r="S162">
        <v>24</v>
      </c>
      <c r="T162">
        <v>195.03</v>
      </c>
      <c r="U162">
        <v>301.98</v>
      </c>
    </row>
    <row r="163" spans="1:21">
      <c r="A163" s="1">
        <v>44406</v>
      </c>
      <c r="B163">
        <v>152.66999999999999</v>
      </c>
      <c r="C163">
        <v>145.63</v>
      </c>
      <c r="D163">
        <v>38.130000000000003</v>
      </c>
      <c r="E163">
        <v>197.53</v>
      </c>
      <c r="F163">
        <v>68.81</v>
      </c>
      <c r="G163">
        <v>75.510000000000005</v>
      </c>
      <c r="H163">
        <v>178.35</v>
      </c>
      <c r="I163">
        <v>301.18</v>
      </c>
      <c r="J163">
        <v>14.39</v>
      </c>
      <c r="K163">
        <v>46.96</v>
      </c>
      <c r="L163">
        <v>18.27</v>
      </c>
      <c r="M163">
        <v>232.88</v>
      </c>
      <c r="N163">
        <v>135.68</v>
      </c>
      <c r="O163">
        <v>63.06</v>
      </c>
      <c r="P163">
        <v>57.05</v>
      </c>
      <c r="Q163">
        <v>23.61</v>
      </c>
      <c r="R163">
        <v>56.9</v>
      </c>
      <c r="S163">
        <v>23.3</v>
      </c>
      <c r="T163">
        <v>196.62</v>
      </c>
      <c r="U163">
        <v>283.17</v>
      </c>
    </row>
    <row r="164" spans="1:21">
      <c r="A164" s="1">
        <v>44407</v>
      </c>
      <c r="B164">
        <v>153.22999999999999</v>
      </c>
      <c r="C164">
        <v>145.86000000000001</v>
      </c>
      <c r="D164">
        <v>37.020000000000003</v>
      </c>
      <c r="E164">
        <v>195.19</v>
      </c>
      <c r="F164">
        <v>67.62</v>
      </c>
      <c r="G164">
        <v>74.87</v>
      </c>
      <c r="H164">
        <v>176.02</v>
      </c>
      <c r="I164">
        <v>298.04000000000002</v>
      </c>
      <c r="J164">
        <v>13.95</v>
      </c>
      <c r="K164">
        <v>45.38</v>
      </c>
      <c r="L164">
        <v>18.27</v>
      </c>
      <c r="M164">
        <v>233.78</v>
      </c>
      <c r="N164">
        <v>134.76</v>
      </c>
      <c r="O164">
        <v>63.36</v>
      </c>
      <c r="P164">
        <v>57.03</v>
      </c>
      <c r="Q164">
        <v>24.51</v>
      </c>
      <c r="R164">
        <v>54.73</v>
      </c>
      <c r="S164">
        <v>23.7</v>
      </c>
      <c r="T164">
        <v>194.99</v>
      </c>
      <c r="U164">
        <v>275.52999999999997</v>
      </c>
    </row>
    <row r="165" spans="1:21">
      <c r="A165" s="1">
        <v>44410</v>
      </c>
      <c r="B165">
        <v>153.07</v>
      </c>
      <c r="C165">
        <v>145.52000000000001</v>
      </c>
      <c r="D165">
        <v>35.200000000000003</v>
      </c>
      <c r="E165">
        <v>200.08</v>
      </c>
      <c r="F165">
        <v>67.73</v>
      </c>
      <c r="G165">
        <v>75.349999999999994</v>
      </c>
      <c r="H165">
        <v>175.55</v>
      </c>
      <c r="I165">
        <v>295.10000000000002</v>
      </c>
      <c r="J165">
        <v>13.91</v>
      </c>
      <c r="K165">
        <v>45.47</v>
      </c>
      <c r="L165">
        <v>18.22</v>
      </c>
      <c r="M165">
        <v>232.41</v>
      </c>
      <c r="N165">
        <v>135.19999999999999</v>
      </c>
      <c r="O165">
        <v>63.42</v>
      </c>
      <c r="P165">
        <v>56.88</v>
      </c>
      <c r="Q165">
        <v>24.29</v>
      </c>
      <c r="R165">
        <v>55.21</v>
      </c>
      <c r="S165">
        <v>23.7</v>
      </c>
      <c r="T165">
        <v>197.5</v>
      </c>
      <c r="U165">
        <v>270.99</v>
      </c>
    </row>
    <row r="166" spans="1:21">
      <c r="A166" s="1">
        <v>44411</v>
      </c>
      <c r="B166">
        <v>153.86000000000001</v>
      </c>
      <c r="C166">
        <v>147.36000000000001</v>
      </c>
      <c r="D166">
        <v>33.590000000000003</v>
      </c>
      <c r="E166">
        <v>197.38</v>
      </c>
      <c r="F166">
        <v>68.88</v>
      </c>
      <c r="G166">
        <v>75.5</v>
      </c>
      <c r="H166">
        <v>172.99</v>
      </c>
      <c r="I166">
        <v>292.66000000000003</v>
      </c>
      <c r="J166">
        <v>14.02</v>
      </c>
      <c r="K166">
        <v>45.51</v>
      </c>
      <c r="L166">
        <v>18.22</v>
      </c>
      <c r="M166">
        <v>232.64</v>
      </c>
      <c r="N166">
        <v>137.72999999999999</v>
      </c>
      <c r="O166">
        <v>63.61</v>
      </c>
      <c r="P166">
        <v>56.92</v>
      </c>
      <c r="Q166">
        <v>23.79</v>
      </c>
      <c r="R166">
        <v>56.35</v>
      </c>
      <c r="S166">
        <v>23.5</v>
      </c>
      <c r="T166">
        <v>198.15</v>
      </c>
      <c r="U166">
        <v>273.5</v>
      </c>
    </row>
    <row r="167" spans="1:21">
      <c r="A167" s="1">
        <v>44412</v>
      </c>
      <c r="B167">
        <v>154.27000000000001</v>
      </c>
      <c r="C167">
        <v>146.94</v>
      </c>
      <c r="D167">
        <v>29.84</v>
      </c>
      <c r="E167">
        <v>200.71</v>
      </c>
      <c r="F167">
        <v>68.52</v>
      </c>
      <c r="G167">
        <v>75.47</v>
      </c>
      <c r="H167">
        <v>172.58</v>
      </c>
      <c r="I167">
        <v>301.97000000000003</v>
      </c>
      <c r="J167">
        <v>13.32</v>
      </c>
      <c r="K167">
        <v>43.48</v>
      </c>
      <c r="L167">
        <v>18.2</v>
      </c>
      <c r="M167">
        <v>229.58</v>
      </c>
      <c r="N167">
        <v>136.47999999999999</v>
      </c>
      <c r="O167">
        <v>62.02</v>
      </c>
      <c r="P167">
        <v>56.1</v>
      </c>
      <c r="Q167">
        <v>23.75</v>
      </c>
      <c r="R167">
        <v>56.38</v>
      </c>
      <c r="S167">
        <v>22.6</v>
      </c>
      <c r="T167">
        <v>202.74</v>
      </c>
      <c r="U167">
        <v>275.5</v>
      </c>
    </row>
    <row r="168" spans="1:21">
      <c r="A168" s="1">
        <v>44413</v>
      </c>
      <c r="B168">
        <v>155.04</v>
      </c>
      <c r="C168">
        <v>147.05000000000001</v>
      </c>
      <c r="D168">
        <v>33.51</v>
      </c>
      <c r="E168">
        <v>199.27</v>
      </c>
      <c r="F168">
        <v>69.69</v>
      </c>
      <c r="G168">
        <v>76.08</v>
      </c>
      <c r="H168">
        <v>176.71</v>
      </c>
      <c r="I168">
        <v>305.61</v>
      </c>
      <c r="J168">
        <v>13.71</v>
      </c>
      <c r="K168">
        <v>44.03</v>
      </c>
      <c r="L168">
        <v>18.25</v>
      </c>
      <c r="M168">
        <v>229.88</v>
      </c>
      <c r="N168">
        <v>136.49</v>
      </c>
      <c r="O168">
        <v>62.51</v>
      </c>
      <c r="P168">
        <v>56.5</v>
      </c>
      <c r="Q168">
        <v>21.11</v>
      </c>
      <c r="R168">
        <v>62.68</v>
      </c>
      <c r="S168">
        <v>22.7</v>
      </c>
      <c r="T168">
        <v>206.37</v>
      </c>
      <c r="U168">
        <v>280.67</v>
      </c>
    </row>
    <row r="169" spans="1:21">
      <c r="A169" s="1">
        <v>44414</v>
      </c>
      <c r="B169">
        <v>155.69999999999999</v>
      </c>
      <c r="C169">
        <v>146.13</v>
      </c>
      <c r="D169">
        <v>32.700000000000003</v>
      </c>
      <c r="E169">
        <v>196.38</v>
      </c>
      <c r="F169">
        <v>71.069999999999993</v>
      </c>
      <c r="G169">
        <v>76</v>
      </c>
      <c r="H169">
        <v>177.13</v>
      </c>
      <c r="I169">
        <v>302.63</v>
      </c>
      <c r="J169">
        <v>13.8</v>
      </c>
      <c r="K169">
        <v>44.21</v>
      </c>
      <c r="L169">
        <v>18.27</v>
      </c>
      <c r="M169">
        <v>229.67</v>
      </c>
      <c r="N169">
        <v>137.75</v>
      </c>
      <c r="O169">
        <v>63.22</v>
      </c>
      <c r="P169">
        <v>56.64</v>
      </c>
      <c r="Q169">
        <v>22.07</v>
      </c>
      <c r="R169">
        <v>59.7</v>
      </c>
      <c r="S169">
        <v>23.3</v>
      </c>
      <c r="T169">
        <v>203.66</v>
      </c>
      <c r="U169">
        <v>279.54000000000002</v>
      </c>
    </row>
    <row r="170" spans="1:21">
      <c r="A170" s="1">
        <v>44417</v>
      </c>
      <c r="B170">
        <v>156.54</v>
      </c>
      <c r="C170">
        <v>146.08000000000001</v>
      </c>
      <c r="D170">
        <v>33.799999999999997</v>
      </c>
      <c r="E170">
        <v>195.25</v>
      </c>
      <c r="F170">
        <v>71.52</v>
      </c>
      <c r="G170">
        <v>76</v>
      </c>
      <c r="H170">
        <v>176.72</v>
      </c>
      <c r="I170">
        <v>306.5</v>
      </c>
      <c r="J170">
        <v>13.75</v>
      </c>
      <c r="K170">
        <v>44.47</v>
      </c>
      <c r="L170">
        <v>18.22</v>
      </c>
      <c r="M170">
        <v>228.22</v>
      </c>
      <c r="N170">
        <v>135.03</v>
      </c>
      <c r="O170">
        <v>63.55</v>
      </c>
      <c r="P170">
        <v>56.65</v>
      </c>
      <c r="Q170">
        <v>21.96</v>
      </c>
      <c r="R170">
        <v>59.75</v>
      </c>
      <c r="S170">
        <v>23.5</v>
      </c>
      <c r="T170">
        <v>202.95</v>
      </c>
      <c r="U170">
        <v>278.14999999999998</v>
      </c>
    </row>
    <row r="171" spans="1:21">
      <c r="A171" s="1">
        <v>44418</v>
      </c>
      <c r="B171">
        <v>156.52000000000001</v>
      </c>
      <c r="C171">
        <v>145.6</v>
      </c>
      <c r="D171">
        <v>31.75</v>
      </c>
      <c r="E171">
        <v>195.72</v>
      </c>
      <c r="F171">
        <v>72.98</v>
      </c>
      <c r="G171">
        <v>76.44</v>
      </c>
      <c r="H171">
        <v>177.07</v>
      </c>
      <c r="I171">
        <v>301.44</v>
      </c>
      <c r="J171">
        <v>13.82</v>
      </c>
      <c r="K171">
        <v>45.06</v>
      </c>
      <c r="L171">
        <v>18.23</v>
      </c>
      <c r="M171">
        <v>231.88</v>
      </c>
      <c r="N171">
        <v>135.16</v>
      </c>
      <c r="O171">
        <v>64.19</v>
      </c>
      <c r="P171">
        <v>56.8</v>
      </c>
      <c r="Q171">
        <v>22.45</v>
      </c>
      <c r="R171">
        <v>58.41</v>
      </c>
      <c r="S171">
        <v>24.4</v>
      </c>
      <c r="T171">
        <v>199.36</v>
      </c>
      <c r="U171">
        <v>274.37</v>
      </c>
    </row>
    <row r="172" spans="1:21">
      <c r="A172" s="1">
        <v>44419</v>
      </c>
      <c r="B172">
        <v>156.52000000000001</v>
      </c>
      <c r="C172">
        <v>145.86000000000001</v>
      </c>
      <c r="D172">
        <v>31.55</v>
      </c>
      <c r="E172">
        <v>194.86</v>
      </c>
      <c r="F172">
        <v>74.3</v>
      </c>
      <c r="G172">
        <v>76.930000000000007</v>
      </c>
      <c r="H172">
        <v>178.09</v>
      </c>
      <c r="I172">
        <v>293.06</v>
      </c>
      <c r="J172">
        <v>13.93</v>
      </c>
      <c r="K172">
        <v>44.27</v>
      </c>
      <c r="L172">
        <v>18.28</v>
      </c>
      <c r="M172">
        <v>234.17</v>
      </c>
      <c r="N172">
        <v>135.87</v>
      </c>
      <c r="O172">
        <v>64.459999999999994</v>
      </c>
      <c r="P172">
        <v>56.73</v>
      </c>
      <c r="Q172">
        <v>22.92</v>
      </c>
      <c r="R172">
        <v>57.28</v>
      </c>
      <c r="S172">
        <v>24.4</v>
      </c>
      <c r="T172">
        <v>196.99</v>
      </c>
      <c r="U172">
        <v>276.41000000000003</v>
      </c>
    </row>
    <row r="173" spans="1:21">
      <c r="A173" s="1">
        <v>44420</v>
      </c>
      <c r="B173">
        <v>158.15</v>
      </c>
      <c r="C173">
        <v>148.88</v>
      </c>
      <c r="D173">
        <v>33.07</v>
      </c>
      <c r="E173">
        <v>191.66</v>
      </c>
      <c r="F173">
        <v>74.13</v>
      </c>
      <c r="G173">
        <v>77.36</v>
      </c>
      <c r="H173">
        <v>179.29</v>
      </c>
      <c r="I173">
        <v>295.54000000000002</v>
      </c>
      <c r="J173">
        <v>13.9</v>
      </c>
      <c r="K173">
        <v>44.25</v>
      </c>
      <c r="L173">
        <v>18.29</v>
      </c>
      <c r="M173">
        <v>231.94</v>
      </c>
      <c r="N173">
        <v>136.77000000000001</v>
      </c>
      <c r="O173">
        <v>64.41</v>
      </c>
      <c r="P173">
        <v>56.84</v>
      </c>
      <c r="Q173">
        <v>22.4</v>
      </c>
      <c r="R173">
        <v>58.67</v>
      </c>
      <c r="S173">
        <v>23.8</v>
      </c>
      <c r="T173">
        <v>199.05</v>
      </c>
      <c r="U173">
        <v>274.58999999999997</v>
      </c>
    </row>
    <row r="174" spans="1:21">
      <c r="A174" s="1">
        <v>44421</v>
      </c>
      <c r="B174">
        <v>159.22999999999999</v>
      </c>
      <c r="C174">
        <v>149.1</v>
      </c>
      <c r="D174">
        <v>33.47</v>
      </c>
      <c r="E174">
        <v>188.61</v>
      </c>
      <c r="F174">
        <v>73.11</v>
      </c>
      <c r="G174">
        <v>77.709999999999994</v>
      </c>
      <c r="H174">
        <v>181.08</v>
      </c>
      <c r="I174">
        <v>295.97000000000003</v>
      </c>
      <c r="J174">
        <v>13.59</v>
      </c>
      <c r="K174">
        <v>44.1</v>
      </c>
      <c r="L174">
        <v>18.329999999999998</v>
      </c>
      <c r="M174">
        <v>231.75</v>
      </c>
      <c r="N174">
        <v>136.88</v>
      </c>
      <c r="O174">
        <v>65.569999999999993</v>
      </c>
      <c r="P174">
        <v>57.23</v>
      </c>
      <c r="Q174">
        <v>23.48</v>
      </c>
      <c r="R174">
        <v>55.98</v>
      </c>
      <c r="S174">
        <v>23.4</v>
      </c>
      <c r="T174">
        <v>201.88</v>
      </c>
      <c r="U174">
        <v>274.91000000000003</v>
      </c>
    </row>
    <row r="175" spans="1:21">
      <c r="A175" s="1">
        <v>44424</v>
      </c>
      <c r="B175">
        <v>162.07</v>
      </c>
      <c r="C175">
        <v>151.11000000000001</v>
      </c>
      <c r="D175">
        <v>35.69</v>
      </c>
      <c r="E175">
        <v>182.71</v>
      </c>
      <c r="F175">
        <v>72.099999999999994</v>
      </c>
      <c r="G175">
        <v>78.459999999999994</v>
      </c>
      <c r="H175">
        <v>179.09</v>
      </c>
      <c r="I175">
        <v>286.75</v>
      </c>
      <c r="J175">
        <v>13.46</v>
      </c>
      <c r="K175">
        <v>43.46</v>
      </c>
      <c r="L175">
        <v>18.39</v>
      </c>
      <c r="M175">
        <v>233.74</v>
      </c>
      <c r="N175">
        <v>137.27000000000001</v>
      </c>
      <c r="O175">
        <v>66.02</v>
      </c>
      <c r="P175">
        <v>57.48</v>
      </c>
      <c r="Q175">
        <v>25.05</v>
      </c>
      <c r="R175">
        <v>51.87</v>
      </c>
      <c r="S175">
        <v>22.8</v>
      </c>
      <c r="T175">
        <v>199.5</v>
      </c>
      <c r="U175">
        <v>278.27999999999997</v>
      </c>
    </row>
    <row r="176" spans="1:21">
      <c r="A176" s="1">
        <v>44425</v>
      </c>
      <c r="B176">
        <v>160.91</v>
      </c>
      <c r="C176">
        <v>150.19</v>
      </c>
      <c r="D176">
        <v>37.159999999999997</v>
      </c>
      <c r="E176">
        <v>173.72</v>
      </c>
      <c r="F176">
        <v>71.62</v>
      </c>
      <c r="G176">
        <v>78.62</v>
      </c>
      <c r="H176">
        <v>175.83</v>
      </c>
      <c r="I176">
        <v>285.58</v>
      </c>
      <c r="J176">
        <v>12.99</v>
      </c>
      <c r="K176">
        <v>42.31</v>
      </c>
      <c r="L176">
        <v>18.32</v>
      </c>
      <c r="M176">
        <v>231.44</v>
      </c>
      <c r="N176">
        <v>136.15</v>
      </c>
      <c r="O176">
        <v>66.989999999999995</v>
      </c>
      <c r="P176">
        <v>57.28</v>
      </c>
      <c r="Q176">
        <v>23.9</v>
      </c>
      <c r="R176">
        <v>54.4</v>
      </c>
      <c r="S176">
        <v>22.5</v>
      </c>
      <c r="T176">
        <v>194.58</v>
      </c>
      <c r="U176">
        <v>271.10000000000002</v>
      </c>
    </row>
    <row r="177" spans="1:21">
      <c r="A177" s="1">
        <v>44426</v>
      </c>
      <c r="B177">
        <v>163.02000000000001</v>
      </c>
      <c r="C177">
        <v>146.36000000000001</v>
      </c>
      <c r="D177">
        <v>36.549999999999997</v>
      </c>
      <c r="E177">
        <v>172.35</v>
      </c>
      <c r="F177">
        <v>71.12</v>
      </c>
      <c r="G177">
        <v>77.98</v>
      </c>
      <c r="H177">
        <v>174.74</v>
      </c>
      <c r="I177">
        <v>284.81</v>
      </c>
      <c r="J177">
        <v>13</v>
      </c>
      <c r="K177">
        <v>42.84</v>
      </c>
      <c r="L177">
        <v>18.239999999999998</v>
      </c>
      <c r="M177">
        <v>228.41</v>
      </c>
      <c r="N177">
        <v>133.33000000000001</v>
      </c>
      <c r="O177">
        <v>65.5</v>
      </c>
      <c r="P177">
        <v>56.5</v>
      </c>
      <c r="Q177">
        <v>25.05</v>
      </c>
      <c r="R177">
        <v>51.56</v>
      </c>
      <c r="S177">
        <v>22.5</v>
      </c>
      <c r="T177">
        <v>190.4</v>
      </c>
      <c r="U177">
        <v>268.83999999999997</v>
      </c>
    </row>
    <row r="178" spans="1:21">
      <c r="A178" s="1">
        <v>44427</v>
      </c>
      <c r="B178">
        <v>167.67</v>
      </c>
      <c r="C178">
        <v>146.69</v>
      </c>
      <c r="D178">
        <v>33.82</v>
      </c>
      <c r="E178">
        <v>160.55000000000001</v>
      </c>
      <c r="F178">
        <v>69.84</v>
      </c>
      <c r="G178">
        <v>79.06</v>
      </c>
      <c r="H178">
        <v>173.25</v>
      </c>
      <c r="I178">
        <v>286.83999999999997</v>
      </c>
      <c r="J178">
        <v>12.67</v>
      </c>
      <c r="K178">
        <v>42.83</v>
      </c>
      <c r="L178">
        <v>18.29</v>
      </c>
      <c r="M178">
        <v>227.72</v>
      </c>
      <c r="N178">
        <v>131.94999999999999</v>
      </c>
      <c r="O178">
        <v>66.23</v>
      </c>
      <c r="P178">
        <v>56.86</v>
      </c>
      <c r="Q178">
        <v>26.91</v>
      </c>
      <c r="R178">
        <v>47.91</v>
      </c>
      <c r="S178">
        <v>21.7</v>
      </c>
      <c r="T178">
        <v>197.98</v>
      </c>
      <c r="U178">
        <v>270.58</v>
      </c>
    </row>
    <row r="179" spans="1:21">
      <c r="A179" s="1">
        <v>44428</v>
      </c>
      <c r="B179">
        <v>168.13</v>
      </c>
      <c r="C179">
        <v>148.19</v>
      </c>
      <c r="D179">
        <v>34.409999999999997</v>
      </c>
      <c r="E179">
        <v>157.96</v>
      </c>
      <c r="F179">
        <v>70.25</v>
      </c>
      <c r="G179">
        <v>80.05</v>
      </c>
      <c r="H179">
        <v>175.12</v>
      </c>
      <c r="I179">
        <v>286</v>
      </c>
      <c r="J179">
        <v>12.57</v>
      </c>
      <c r="K179">
        <v>42.48</v>
      </c>
      <c r="L179">
        <v>18.38</v>
      </c>
      <c r="M179">
        <v>227.69</v>
      </c>
      <c r="N179">
        <v>132.99</v>
      </c>
      <c r="O179">
        <v>66.16</v>
      </c>
      <c r="P179">
        <v>56.64</v>
      </c>
      <c r="Q179">
        <v>24.53</v>
      </c>
      <c r="R179">
        <v>52</v>
      </c>
      <c r="S179">
        <v>21.6</v>
      </c>
      <c r="T179">
        <v>208.16</v>
      </c>
      <c r="U179">
        <v>272.95999999999998</v>
      </c>
    </row>
    <row r="180" spans="1:21">
      <c r="A180" s="1">
        <v>44431</v>
      </c>
      <c r="B180">
        <v>170</v>
      </c>
      <c r="C180">
        <v>149.71</v>
      </c>
      <c r="D180">
        <v>36.78</v>
      </c>
      <c r="E180">
        <v>161.05000000000001</v>
      </c>
      <c r="F180">
        <v>70.89</v>
      </c>
      <c r="G180">
        <v>78.98</v>
      </c>
      <c r="H180">
        <v>177.66</v>
      </c>
      <c r="I180">
        <v>290.89</v>
      </c>
      <c r="J180">
        <v>12.73</v>
      </c>
      <c r="K180">
        <v>43.01</v>
      </c>
      <c r="L180">
        <v>18.399999999999999</v>
      </c>
      <c r="M180">
        <v>229.11</v>
      </c>
      <c r="N180">
        <v>133.47</v>
      </c>
      <c r="O180">
        <v>65.73</v>
      </c>
      <c r="P180">
        <v>56.44</v>
      </c>
      <c r="Q180">
        <v>21.19</v>
      </c>
      <c r="R180">
        <v>59.09</v>
      </c>
      <c r="S180">
        <v>21.6</v>
      </c>
      <c r="T180">
        <v>219.58</v>
      </c>
      <c r="U180">
        <v>276.98</v>
      </c>
    </row>
    <row r="181" spans="1:21">
      <c r="A181" s="1">
        <v>44432</v>
      </c>
      <c r="B181">
        <v>170.57</v>
      </c>
      <c r="C181">
        <v>149.61000000000001</v>
      </c>
      <c r="D181">
        <v>44.26</v>
      </c>
      <c r="E181">
        <v>171.69</v>
      </c>
      <c r="F181">
        <v>72.040000000000006</v>
      </c>
      <c r="G181">
        <v>78.540000000000006</v>
      </c>
      <c r="H181">
        <v>178.47</v>
      </c>
      <c r="I181">
        <v>293.99</v>
      </c>
      <c r="J181">
        <v>13.08</v>
      </c>
      <c r="K181">
        <v>44.8</v>
      </c>
      <c r="L181">
        <v>18.39</v>
      </c>
      <c r="M181">
        <v>230.44</v>
      </c>
      <c r="N181">
        <v>133.69</v>
      </c>
      <c r="O181">
        <v>64.989999999999995</v>
      </c>
      <c r="P181">
        <v>56.01</v>
      </c>
      <c r="Q181">
        <v>21.17</v>
      </c>
      <c r="R181">
        <v>59.16</v>
      </c>
      <c r="S181">
        <v>22.8</v>
      </c>
      <c r="T181">
        <v>217.93</v>
      </c>
      <c r="U181">
        <v>279.51</v>
      </c>
    </row>
    <row r="182" spans="1:21">
      <c r="A182" s="1">
        <v>44433</v>
      </c>
      <c r="B182">
        <v>173.3</v>
      </c>
      <c r="C182">
        <v>148.36000000000001</v>
      </c>
      <c r="D182">
        <v>43.96</v>
      </c>
      <c r="E182">
        <v>169.1</v>
      </c>
      <c r="F182">
        <v>73.180000000000007</v>
      </c>
      <c r="G182">
        <v>78.56</v>
      </c>
      <c r="H182">
        <v>178.31</v>
      </c>
      <c r="I182">
        <v>298.89999999999998</v>
      </c>
      <c r="J182">
        <v>13.17</v>
      </c>
      <c r="K182">
        <v>44.4</v>
      </c>
      <c r="L182">
        <v>18.399999999999999</v>
      </c>
      <c r="M182">
        <v>230.66</v>
      </c>
      <c r="N182">
        <v>133.69999999999999</v>
      </c>
      <c r="O182">
        <v>63.98</v>
      </c>
      <c r="P182">
        <v>56.07</v>
      </c>
      <c r="Q182">
        <v>20.46</v>
      </c>
      <c r="R182">
        <v>61.05</v>
      </c>
      <c r="S182">
        <v>21.8</v>
      </c>
      <c r="T182">
        <v>222.13</v>
      </c>
      <c r="U182">
        <v>277.69</v>
      </c>
    </row>
    <row r="183" spans="1:21">
      <c r="A183" s="1">
        <v>44434</v>
      </c>
      <c r="B183">
        <v>173.59</v>
      </c>
      <c r="C183">
        <v>147.53</v>
      </c>
      <c r="D183">
        <v>40.31</v>
      </c>
      <c r="E183">
        <v>165.24</v>
      </c>
      <c r="F183">
        <v>72.44</v>
      </c>
      <c r="G183">
        <v>78.45</v>
      </c>
      <c r="H183">
        <v>176.56</v>
      </c>
      <c r="I183">
        <v>295.14999999999998</v>
      </c>
      <c r="J183">
        <v>12.9</v>
      </c>
      <c r="K183">
        <v>44.36</v>
      </c>
      <c r="L183">
        <v>18.34</v>
      </c>
      <c r="M183">
        <v>230.88</v>
      </c>
      <c r="N183">
        <v>132.66999999999999</v>
      </c>
      <c r="O183">
        <v>63.22</v>
      </c>
      <c r="P183">
        <v>55.54</v>
      </c>
      <c r="Q183">
        <v>20.79</v>
      </c>
      <c r="R183">
        <v>60.22</v>
      </c>
      <c r="S183">
        <v>21.4</v>
      </c>
      <c r="T183">
        <v>220.68</v>
      </c>
      <c r="U183">
        <v>273.62</v>
      </c>
    </row>
    <row r="184" spans="1:21">
      <c r="A184" s="1">
        <v>44435</v>
      </c>
      <c r="B184">
        <v>173.81</v>
      </c>
      <c r="C184">
        <v>148.6</v>
      </c>
      <c r="D184">
        <v>40.840000000000003</v>
      </c>
      <c r="E184">
        <v>159.47</v>
      </c>
      <c r="F184">
        <v>72.989999999999995</v>
      </c>
      <c r="G184">
        <v>78.19</v>
      </c>
      <c r="H184">
        <v>180.14</v>
      </c>
      <c r="I184">
        <v>300.76</v>
      </c>
      <c r="J184">
        <v>13.31</v>
      </c>
      <c r="K184">
        <v>45.13</v>
      </c>
      <c r="L184">
        <v>18.41</v>
      </c>
      <c r="M184">
        <v>231.13</v>
      </c>
      <c r="N184">
        <v>133.27000000000001</v>
      </c>
      <c r="O184">
        <v>63.28</v>
      </c>
      <c r="P184">
        <v>55.65</v>
      </c>
      <c r="Q184">
        <v>19.13</v>
      </c>
      <c r="R184">
        <v>64.98</v>
      </c>
      <c r="S184">
        <v>21</v>
      </c>
      <c r="T184">
        <v>226.36</v>
      </c>
      <c r="U184">
        <v>278.33</v>
      </c>
    </row>
    <row r="185" spans="1:21">
      <c r="A185" s="1">
        <v>44438</v>
      </c>
      <c r="B185">
        <v>176.73</v>
      </c>
      <c r="C185">
        <v>153.11000000000001</v>
      </c>
      <c r="D185">
        <v>43.33</v>
      </c>
      <c r="E185">
        <v>162.28</v>
      </c>
      <c r="F185">
        <v>71.67</v>
      </c>
      <c r="G185">
        <v>78.3</v>
      </c>
      <c r="H185">
        <v>179.98</v>
      </c>
      <c r="I185">
        <v>303.64</v>
      </c>
      <c r="J185">
        <v>13.05</v>
      </c>
      <c r="K185">
        <v>45.07</v>
      </c>
      <c r="L185">
        <v>18.47</v>
      </c>
      <c r="M185">
        <v>231.86</v>
      </c>
      <c r="N185">
        <v>132.85</v>
      </c>
      <c r="O185">
        <v>63.16</v>
      </c>
      <c r="P185">
        <v>56.18</v>
      </c>
      <c r="Q185">
        <v>19.28</v>
      </c>
      <c r="R185">
        <v>64.53</v>
      </c>
      <c r="S185">
        <v>20.6</v>
      </c>
      <c r="T185">
        <v>226.88</v>
      </c>
      <c r="U185">
        <v>288.47000000000003</v>
      </c>
    </row>
    <row r="186" spans="1:21">
      <c r="A186" s="1">
        <v>44439</v>
      </c>
      <c r="B186">
        <v>175.47</v>
      </c>
      <c r="C186">
        <v>151.83000000000001</v>
      </c>
      <c r="D186">
        <v>47.13</v>
      </c>
      <c r="E186">
        <v>166.99</v>
      </c>
      <c r="F186">
        <v>71.91</v>
      </c>
      <c r="G186">
        <v>77.84</v>
      </c>
      <c r="H186">
        <v>181.3</v>
      </c>
      <c r="I186">
        <v>296.24</v>
      </c>
      <c r="J186">
        <v>13.03</v>
      </c>
      <c r="K186">
        <v>46.55</v>
      </c>
      <c r="L186">
        <v>18.48</v>
      </c>
      <c r="M186">
        <v>231.91</v>
      </c>
      <c r="N186">
        <v>134.16</v>
      </c>
      <c r="O186">
        <v>63.14</v>
      </c>
      <c r="P186">
        <v>56.31</v>
      </c>
      <c r="Q186">
        <v>18.71</v>
      </c>
      <c r="R186">
        <v>66.3</v>
      </c>
      <c r="S186">
        <v>19.899999999999999</v>
      </c>
      <c r="T186">
        <v>223.85</v>
      </c>
      <c r="U186">
        <v>288.66000000000003</v>
      </c>
    </row>
    <row r="187" spans="1:21">
      <c r="A187" s="1">
        <v>44440</v>
      </c>
      <c r="B187">
        <v>175.45</v>
      </c>
      <c r="C187">
        <v>152.5</v>
      </c>
      <c r="D187">
        <v>43.69</v>
      </c>
      <c r="E187">
        <v>173.27</v>
      </c>
      <c r="F187">
        <v>71.31</v>
      </c>
      <c r="G187">
        <v>78.98</v>
      </c>
      <c r="H187">
        <v>183.48</v>
      </c>
      <c r="I187">
        <v>297.22000000000003</v>
      </c>
      <c r="J187">
        <v>13.11</v>
      </c>
      <c r="K187">
        <v>47.17</v>
      </c>
      <c r="L187">
        <v>18.489999999999998</v>
      </c>
      <c r="M187">
        <v>229.8</v>
      </c>
      <c r="N187">
        <v>133.16999999999999</v>
      </c>
      <c r="O187">
        <v>63.29</v>
      </c>
      <c r="P187">
        <v>56.69</v>
      </c>
      <c r="Q187">
        <v>17.75</v>
      </c>
      <c r="R187">
        <v>69.680000000000007</v>
      </c>
      <c r="S187">
        <v>17.7</v>
      </c>
      <c r="T187">
        <v>224.41</v>
      </c>
      <c r="U187">
        <v>286.75</v>
      </c>
    </row>
    <row r="188" spans="1:21">
      <c r="A188" s="1">
        <v>44441</v>
      </c>
      <c r="B188">
        <v>178.02</v>
      </c>
      <c r="C188">
        <v>153.63999999999999</v>
      </c>
      <c r="D188">
        <v>44.38</v>
      </c>
      <c r="E188">
        <v>172</v>
      </c>
      <c r="F188">
        <v>71.5</v>
      </c>
      <c r="G188">
        <v>78.89</v>
      </c>
      <c r="H188">
        <v>181.86</v>
      </c>
      <c r="I188">
        <v>294.57</v>
      </c>
      <c r="J188">
        <v>13.01</v>
      </c>
      <c r="K188">
        <v>46.99</v>
      </c>
      <c r="L188">
        <v>18.54</v>
      </c>
      <c r="M188">
        <v>230.97</v>
      </c>
      <c r="N188">
        <v>133.85</v>
      </c>
      <c r="O188">
        <v>63.46</v>
      </c>
      <c r="P188">
        <v>56.77</v>
      </c>
      <c r="Q188">
        <v>17.170000000000002</v>
      </c>
      <c r="R188">
        <v>71.87</v>
      </c>
      <c r="S188">
        <v>18.600000000000001</v>
      </c>
      <c r="T188">
        <v>223.96</v>
      </c>
      <c r="U188">
        <v>285.52999999999997</v>
      </c>
    </row>
    <row r="189" spans="1:21">
      <c r="A189" s="1">
        <v>44442</v>
      </c>
      <c r="B189">
        <v>179.28</v>
      </c>
      <c r="C189">
        <v>154.30000000000001</v>
      </c>
      <c r="D189">
        <v>44.02</v>
      </c>
      <c r="E189">
        <v>170.3</v>
      </c>
      <c r="F189">
        <v>71.17</v>
      </c>
      <c r="G189">
        <v>78.38</v>
      </c>
      <c r="H189">
        <v>181</v>
      </c>
      <c r="I189">
        <v>310.05</v>
      </c>
      <c r="J189">
        <v>12.89</v>
      </c>
      <c r="K189">
        <v>46.43</v>
      </c>
      <c r="L189">
        <v>18.52</v>
      </c>
      <c r="M189">
        <v>228.36</v>
      </c>
      <c r="N189">
        <v>133.44</v>
      </c>
      <c r="O189">
        <v>63.44</v>
      </c>
      <c r="P189">
        <v>56.73</v>
      </c>
      <c r="Q189">
        <v>18.11</v>
      </c>
      <c r="R189">
        <v>68</v>
      </c>
      <c r="S189">
        <v>19.5</v>
      </c>
      <c r="T189">
        <v>228.43</v>
      </c>
      <c r="U189">
        <v>289.13</v>
      </c>
    </row>
    <row r="190" spans="1:21">
      <c r="A190" s="1">
        <v>44446</v>
      </c>
      <c r="B190">
        <v>177.72</v>
      </c>
      <c r="C190">
        <v>156.69</v>
      </c>
      <c r="D190">
        <v>47.83</v>
      </c>
      <c r="E190">
        <v>175.16</v>
      </c>
      <c r="F190">
        <v>70.819999999999993</v>
      </c>
      <c r="G190">
        <v>76.52</v>
      </c>
      <c r="H190">
        <v>184.34</v>
      </c>
      <c r="I190">
        <v>291.5</v>
      </c>
      <c r="J190">
        <v>12.95</v>
      </c>
      <c r="K190">
        <v>47.14</v>
      </c>
      <c r="L190">
        <v>18.43</v>
      </c>
      <c r="M190">
        <v>222.92</v>
      </c>
      <c r="N190">
        <v>131.97999999999999</v>
      </c>
      <c r="O190">
        <v>61.74</v>
      </c>
      <c r="P190">
        <v>55.67</v>
      </c>
      <c r="Q190">
        <v>18.37</v>
      </c>
      <c r="R190">
        <v>67.069999999999993</v>
      </c>
      <c r="S190">
        <v>19.8</v>
      </c>
      <c r="T190">
        <v>226.62</v>
      </c>
      <c r="U190">
        <v>293.26</v>
      </c>
    </row>
    <row r="191" spans="1:21">
      <c r="A191" s="1">
        <v>44447</v>
      </c>
      <c r="B191">
        <v>178.73</v>
      </c>
      <c r="C191">
        <v>155.11000000000001</v>
      </c>
      <c r="D191">
        <v>47.4</v>
      </c>
      <c r="E191">
        <v>170.71</v>
      </c>
      <c r="F191">
        <v>70.040000000000006</v>
      </c>
      <c r="G191">
        <v>77.84</v>
      </c>
      <c r="H191">
        <v>185.15</v>
      </c>
      <c r="I191">
        <v>281.64</v>
      </c>
      <c r="J191">
        <v>13.03</v>
      </c>
      <c r="K191">
        <v>46.15</v>
      </c>
      <c r="L191">
        <v>18.47</v>
      </c>
      <c r="M191">
        <v>224.39</v>
      </c>
      <c r="N191">
        <v>132.57</v>
      </c>
      <c r="O191">
        <v>63.05</v>
      </c>
      <c r="P191">
        <v>56.42</v>
      </c>
      <c r="Q191">
        <v>18.79</v>
      </c>
      <c r="R191">
        <v>65.319999999999993</v>
      </c>
      <c r="S191">
        <v>18.899999999999999</v>
      </c>
      <c r="T191">
        <v>223.39</v>
      </c>
      <c r="U191">
        <v>285.23</v>
      </c>
    </row>
    <row r="192" spans="1:21">
      <c r="A192" s="1">
        <v>44448</v>
      </c>
      <c r="B192">
        <v>177.23</v>
      </c>
      <c r="C192">
        <v>154.07</v>
      </c>
      <c r="D192">
        <v>48.52</v>
      </c>
      <c r="E192">
        <v>167.32</v>
      </c>
      <c r="F192">
        <v>70.459999999999994</v>
      </c>
      <c r="G192">
        <v>78.459999999999994</v>
      </c>
      <c r="H192">
        <v>185.91</v>
      </c>
      <c r="I192">
        <v>281.31</v>
      </c>
      <c r="J192">
        <v>12.76</v>
      </c>
      <c r="K192">
        <v>46.79</v>
      </c>
      <c r="L192">
        <v>18.399999999999999</v>
      </c>
      <c r="M192">
        <v>222.92</v>
      </c>
      <c r="N192">
        <v>131.68</v>
      </c>
      <c r="O192">
        <v>63</v>
      </c>
      <c r="P192">
        <v>55.86</v>
      </c>
      <c r="Q192">
        <v>18.57</v>
      </c>
      <c r="R192">
        <v>66.099999999999994</v>
      </c>
      <c r="S192">
        <v>19.8</v>
      </c>
      <c r="T192">
        <v>221.77</v>
      </c>
      <c r="U192">
        <v>286.88</v>
      </c>
    </row>
    <row r="193" spans="1:21">
      <c r="A193" s="1">
        <v>44449</v>
      </c>
      <c r="B193">
        <v>177.23</v>
      </c>
      <c r="C193">
        <v>148.97</v>
      </c>
      <c r="D193">
        <v>50.16</v>
      </c>
      <c r="E193">
        <v>168.1</v>
      </c>
      <c r="F193">
        <v>69.569999999999993</v>
      </c>
      <c r="G193">
        <v>77.3</v>
      </c>
      <c r="H193">
        <v>184.12</v>
      </c>
      <c r="I193">
        <v>277.14999999999998</v>
      </c>
      <c r="J193">
        <v>12.68</v>
      </c>
      <c r="K193">
        <v>52.55</v>
      </c>
      <c r="L193">
        <v>18.32</v>
      </c>
      <c r="M193">
        <v>222.36</v>
      </c>
      <c r="N193">
        <v>130.99</v>
      </c>
      <c r="O193">
        <v>62.74</v>
      </c>
      <c r="P193">
        <v>55.61</v>
      </c>
      <c r="Q193">
        <v>19.03</v>
      </c>
      <c r="R193">
        <v>64.44</v>
      </c>
      <c r="S193">
        <v>19.899999999999999</v>
      </c>
      <c r="T193">
        <v>224.78</v>
      </c>
      <c r="U193">
        <v>284.32</v>
      </c>
    </row>
    <row r="194" spans="1:21">
      <c r="A194" s="1">
        <v>44452</v>
      </c>
      <c r="B194">
        <v>172.08</v>
      </c>
      <c r="C194">
        <v>149.55000000000001</v>
      </c>
      <c r="D194">
        <v>51.69</v>
      </c>
      <c r="E194">
        <v>165.41</v>
      </c>
      <c r="F194">
        <v>70.52</v>
      </c>
      <c r="G194">
        <v>76.540000000000006</v>
      </c>
      <c r="H194">
        <v>184.98</v>
      </c>
      <c r="I194">
        <v>271.22000000000003</v>
      </c>
      <c r="J194">
        <v>12.99</v>
      </c>
      <c r="K194">
        <v>52.29</v>
      </c>
      <c r="L194">
        <v>18.350000000000001</v>
      </c>
      <c r="M194">
        <v>223.6</v>
      </c>
      <c r="N194">
        <v>132.07</v>
      </c>
      <c r="O194">
        <v>63.4</v>
      </c>
      <c r="P194">
        <v>56.07</v>
      </c>
      <c r="Q194">
        <v>19.28</v>
      </c>
      <c r="R194">
        <v>63.55</v>
      </c>
      <c r="S194">
        <v>20</v>
      </c>
      <c r="T194">
        <v>221.52</v>
      </c>
      <c r="U194">
        <v>280.49</v>
      </c>
    </row>
    <row r="195" spans="1:21">
      <c r="A195" s="1">
        <v>44453</v>
      </c>
      <c r="B195">
        <v>172.42</v>
      </c>
      <c r="C195">
        <v>148.11000000000001</v>
      </c>
      <c r="D195">
        <v>47.3</v>
      </c>
      <c r="E195">
        <v>160.13999999999999</v>
      </c>
      <c r="F195">
        <v>68.78</v>
      </c>
      <c r="G195">
        <v>76.150000000000006</v>
      </c>
      <c r="H195">
        <v>182.4</v>
      </c>
      <c r="I195">
        <v>267.98</v>
      </c>
      <c r="J195">
        <v>12.86</v>
      </c>
      <c r="K195">
        <v>50.95</v>
      </c>
      <c r="L195">
        <v>18.3</v>
      </c>
      <c r="M195">
        <v>220.19</v>
      </c>
      <c r="N195">
        <v>130.22</v>
      </c>
      <c r="O195">
        <v>63.68</v>
      </c>
      <c r="P195">
        <v>55.69</v>
      </c>
      <c r="Q195">
        <v>20.12</v>
      </c>
      <c r="R195">
        <v>60.79</v>
      </c>
      <c r="S195">
        <v>18.899999999999999</v>
      </c>
      <c r="T195">
        <v>222.42</v>
      </c>
      <c r="U195">
        <v>282.24</v>
      </c>
    </row>
    <row r="196" spans="1:21">
      <c r="A196" s="1">
        <v>44454</v>
      </c>
      <c r="B196">
        <v>173.79</v>
      </c>
      <c r="C196">
        <v>149.02000000000001</v>
      </c>
      <c r="D196">
        <v>46.84</v>
      </c>
      <c r="E196">
        <v>157.86000000000001</v>
      </c>
      <c r="F196">
        <v>70.45</v>
      </c>
      <c r="G196">
        <v>75.55</v>
      </c>
      <c r="H196">
        <v>184.41</v>
      </c>
      <c r="I196">
        <v>273.64999999999998</v>
      </c>
      <c r="J196">
        <v>13.22</v>
      </c>
      <c r="K196">
        <v>51.53</v>
      </c>
      <c r="L196">
        <v>18.38</v>
      </c>
      <c r="M196">
        <v>221.69</v>
      </c>
      <c r="N196">
        <v>131.16</v>
      </c>
      <c r="O196">
        <v>63.88</v>
      </c>
      <c r="P196">
        <v>55.88</v>
      </c>
      <c r="Q196">
        <v>19.59</v>
      </c>
      <c r="R196">
        <v>62.5</v>
      </c>
      <c r="S196">
        <v>19.899999999999999</v>
      </c>
      <c r="T196">
        <v>223.41</v>
      </c>
      <c r="U196">
        <v>282.43</v>
      </c>
    </row>
    <row r="197" spans="1:21">
      <c r="A197" s="1">
        <v>44455</v>
      </c>
      <c r="B197">
        <v>173.28</v>
      </c>
      <c r="C197">
        <v>148.78</v>
      </c>
      <c r="D197">
        <v>46.04</v>
      </c>
      <c r="E197">
        <v>156.25</v>
      </c>
      <c r="F197">
        <v>70</v>
      </c>
      <c r="G197">
        <v>74.930000000000007</v>
      </c>
      <c r="H197">
        <v>183.34</v>
      </c>
      <c r="I197">
        <v>277.10000000000002</v>
      </c>
      <c r="J197">
        <v>13.4</v>
      </c>
      <c r="K197">
        <v>51.82</v>
      </c>
      <c r="L197">
        <v>18.38</v>
      </c>
      <c r="M197">
        <v>219.64</v>
      </c>
      <c r="N197">
        <v>130.43</v>
      </c>
      <c r="O197">
        <v>63.54</v>
      </c>
      <c r="P197">
        <v>55.35</v>
      </c>
      <c r="Q197">
        <v>19.36</v>
      </c>
      <c r="R197">
        <v>63.23</v>
      </c>
      <c r="S197">
        <v>21.1</v>
      </c>
      <c r="T197">
        <v>222.42</v>
      </c>
      <c r="U197">
        <v>282.97000000000003</v>
      </c>
    </row>
    <row r="198" spans="1:21">
      <c r="A198" s="1">
        <v>44456</v>
      </c>
      <c r="B198">
        <v>173.94</v>
      </c>
      <c r="C198">
        <v>146.05000000000001</v>
      </c>
      <c r="D198">
        <v>44.2</v>
      </c>
      <c r="E198">
        <v>160.05000000000001</v>
      </c>
      <c r="F198">
        <v>69.959999999999994</v>
      </c>
      <c r="G198">
        <v>74.12</v>
      </c>
      <c r="H198">
        <v>183.47</v>
      </c>
      <c r="I198">
        <v>277.74</v>
      </c>
      <c r="J198">
        <v>13.55</v>
      </c>
      <c r="K198">
        <v>52.22</v>
      </c>
      <c r="L198">
        <v>18.27</v>
      </c>
      <c r="M198">
        <v>218.49</v>
      </c>
      <c r="N198">
        <v>129.28</v>
      </c>
      <c r="O198">
        <v>63.56</v>
      </c>
      <c r="P198">
        <v>54.44</v>
      </c>
      <c r="Q198">
        <v>18.41</v>
      </c>
      <c r="R198">
        <v>66.17</v>
      </c>
      <c r="S198">
        <v>22.9</v>
      </c>
      <c r="T198">
        <v>219</v>
      </c>
      <c r="U198">
        <v>276.33999999999997</v>
      </c>
    </row>
    <row r="199" spans="1:21">
      <c r="A199" s="1">
        <v>44459</v>
      </c>
      <c r="B199">
        <v>171.34</v>
      </c>
      <c r="C199">
        <v>142.94</v>
      </c>
      <c r="D199">
        <v>40.29</v>
      </c>
      <c r="E199">
        <v>151.49</v>
      </c>
      <c r="F199">
        <v>67.3</v>
      </c>
      <c r="G199">
        <v>74.599999999999994</v>
      </c>
      <c r="H199">
        <v>178.61</v>
      </c>
      <c r="I199">
        <v>271.29000000000002</v>
      </c>
      <c r="J199">
        <v>12.82</v>
      </c>
      <c r="K199">
        <v>51.97</v>
      </c>
      <c r="L199">
        <v>18.149999999999999</v>
      </c>
      <c r="M199">
        <v>215.72</v>
      </c>
      <c r="N199">
        <v>128.4</v>
      </c>
      <c r="O199">
        <v>63.39</v>
      </c>
      <c r="P199">
        <v>54.06</v>
      </c>
      <c r="Q199">
        <v>20.25</v>
      </c>
      <c r="R199">
        <v>59.78</v>
      </c>
      <c r="S199">
        <v>24</v>
      </c>
      <c r="T199">
        <v>211.13</v>
      </c>
      <c r="U199">
        <v>269.91000000000003</v>
      </c>
    </row>
    <row r="200" spans="1:21">
      <c r="A200" s="1">
        <v>44460</v>
      </c>
      <c r="B200">
        <v>171.44</v>
      </c>
      <c r="C200">
        <v>143.41999999999999</v>
      </c>
      <c r="D200">
        <v>38.82</v>
      </c>
      <c r="E200">
        <v>150.16999999999999</v>
      </c>
      <c r="F200">
        <v>66.94</v>
      </c>
      <c r="G200">
        <v>74.510000000000005</v>
      </c>
      <c r="H200">
        <v>171.17</v>
      </c>
      <c r="I200">
        <v>271.16000000000003</v>
      </c>
      <c r="J200">
        <v>12.77</v>
      </c>
      <c r="K200">
        <v>53.78</v>
      </c>
      <c r="L200">
        <v>18.149999999999999</v>
      </c>
      <c r="M200">
        <v>214.89</v>
      </c>
      <c r="N200">
        <v>127.12</v>
      </c>
      <c r="O200">
        <v>62.78</v>
      </c>
      <c r="P200">
        <v>54.05</v>
      </c>
      <c r="Q200">
        <v>19.45</v>
      </c>
      <c r="R200">
        <v>62.03</v>
      </c>
      <c r="S200">
        <v>26.8</v>
      </c>
      <c r="T200">
        <v>212.46</v>
      </c>
      <c r="U200">
        <v>269.49</v>
      </c>
    </row>
    <row r="201" spans="1:21">
      <c r="A201" s="1">
        <v>44461</v>
      </c>
      <c r="B201">
        <v>172.44</v>
      </c>
      <c r="C201">
        <v>145.85</v>
      </c>
      <c r="D201">
        <v>40.08</v>
      </c>
      <c r="E201">
        <v>151.88</v>
      </c>
      <c r="F201">
        <v>68.239999999999995</v>
      </c>
      <c r="G201">
        <v>74.84</v>
      </c>
      <c r="H201">
        <v>173.65</v>
      </c>
      <c r="I201">
        <v>274.04000000000002</v>
      </c>
      <c r="J201">
        <v>13.23</v>
      </c>
      <c r="K201">
        <v>53.05</v>
      </c>
      <c r="L201">
        <v>18.23</v>
      </c>
      <c r="M201">
        <v>217.02</v>
      </c>
      <c r="N201">
        <v>128.69999999999999</v>
      </c>
      <c r="O201">
        <v>63.22</v>
      </c>
      <c r="P201">
        <v>54.13</v>
      </c>
      <c r="Q201">
        <v>19.34</v>
      </c>
      <c r="R201">
        <v>62.35</v>
      </c>
      <c r="S201">
        <v>24.9</v>
      </c>
      <c r="T201">
        <v>219.41</v>
      </c>
      <c r="U201">
        <v>272.33999999999997</v>
      </c>
    </row>
    <row r="202" spans="1:21">
      <c r="A202" s="1">
        <v>44462</v>
      </c>
      <c r="B202">
        <v>172.77</v>
      </c>
      <c r="C202">
        <v>146.83000000000001</v>
      </c>
      <c r="D202">
        <v>39.979999999999997</v>
      </c>
      <c r="E202">
        <v>151.19</v>
      </c>
      <c r="F202">
        <v>70.88</v>
      </c>
      <c r="G202">
        <v>74.260000000000005</v>
      </c>
      <c r="H202">
        <v>176.25</v>
      </c>
      <c r="I202">
        <v>273.7</v>
      </c>
      <c r="J202">
        <v>13.71</v>
      </c>
      <c r="K202">
        <v>51.77</v>
      </c>
      <c r="L202">
        <v>18.260000000000002</v>
      </c>
      <c r="M202">
        <v>219.69</v>
      </c>
      <c r="N202">
        <v>130.71</v>
      </c>
      <c r="O202">
        <v>63.15</v>
      </c>
      <c r="P202">
        <v>54.04</v>
      </c>
      <c r="Q202">
        <v>18.23</v>
      </c>
      <c r="R202">
        <v>65.930000000000007</v>
      </c>
      <c r="S202">
        <v>25.4</v>
      </c>
      <c r="T202">
        <v>224.82</v>
      </c>
      <c r="U202">
        <v>279.10000000000002</v>
      </c>
    </row>
    <row r="203" spans="1:21">
      <c r="A203" s="1">
        <v>44463</v>
      </c>
      <c r="B203">
        <v>172.4</v>
      </c>
      <c r="C203">
        <v>146.91</v>
      </c>
      <c r="D203">
        <v>40.01</v>
      </c>
      <c r="E203">
        <v>145.08000000000001</v>
      </c>
      <c r="F203">
        <v>71.180000000000007</v>
      </c>
      <c r="G203">
        <v>74.58</v>
      </c>
      <c r="H203">
        <v>176</v>
      </c>
      <c r="I203">
        <v>272.37</v>
      </c>
      <c r="J203">
        <v>13.78</v>
      </c>
      <c r="K203">
        <v>51.96</v>
      </c>
      <c r="L203">
        <v>18.260000000000002</v>
      </c>
      <c r="M203">
        <v>219.19</v>
      </c>
      <c r="N203">
        <v>131.44</v>
      </c>
      <c r="O203">
        <v>63.78</v>
      </c>
      <c r="P203">
        <v>53.89</v>
      </c>
      <c r="Q203">
        <v>19.32</v>
      </c>
      <c r="R203">
        <v>61.88</v>
      </c>
      <c r="S203">
        <v>25.4</v>
      </c>
      <c r="T203">
        <v>220.81</v>
      </c>
      <c r="U203">
        <v>278.11</v>
      </c>
    </row>
    <row r="204" spans="1:21">
      <c r="A204" s="1">
        <v>44466</v>
      </c>
      <c r="B204">
        <v>166.38</v>
      </c>
      <c r="C204">
        <v>145.36000000000001</v>
      </c>
      <c r="D204">
        <v>39.299999999999997</v>
      </c>
      <c r="E204">
        <v>150.16999999999999</v>
      </c>
      <c r="F204">
        <v>72.260000000000005</v>
      </c>
      <c r="G204">
        <v>73.81</v>
      </c>
      <c r="H204">
        <v>178.26</v>
      </c>
      <c r="I204">
        <v>263.82</v>
      </c>
      <c r="J204">
        <v>14.16</v>
      </c>
      <c r="K204">
        <v>52.1</v>
      </c>
      <c r="L204">
        <v>18.170000000000002</v>
      </c>
      <c r="M204">
        <v>217.89</v>
      </c>
      <c r="N204">
        <v>132.46</v>
      </c>
      <c r="O204">
        <v>64</v>
      </c>
      <c r="P204">
        <v>53.61</v>
      </c>
      <c r="Q204">
        <v>18.600000000000001</v>
      </c>
      <c r="R204">
        <v>63.97</v>
      </c>
      <c r="S204">
        <v>25.8</v>
      </c>
      <c r="T204">
        <v>216.6</v>
      </c>
      <c r="U204">
        <v>273.39</v>
      </c>
    </row>
    <row r="205" spans="1:21">
      <c r="A205" s="1">
        <v>44467</v>
      </c>
      <c r="B205">
        <v>159.9</v>
      </c>
      <c r="C205">
        <v>141.91</v>
      </c>
      <c r="D205">
        <v>36.99</v>
      </c>
      <c r="E205">
        <v>152.38</v>
      </c>
      <c r="F205">
        <v>71.37</v>
      </c>
      <c r="G205">
        <v>73.14</v>
      </c>
      <c r="H205">
        <v>174.52</v>
      </c>
      <c r="I205">
        <v>259</v>
      </c>
      <c r="J205">
        <v>14.31</v>
      </c>
      <c r="K205">
        <v>52.17</v>
      </c>
      <c r="L205">
        <v>17.98</v>
      </c>
      <c r="M205">
        <v>214.97</v>
      </c>
      <c r="N205">
        <v>131.41999999999999</v>
      </c>
      <c r="O205">
        <v>64</v>
      </c>
      <c r="P205">
        <v>52.64</v>
      </c>
      <c r="Q205">
        <v>20.32</v>
      </c>
      <c r="R205">
        <v>58.28</v>
      </c>
      <c r="S205">
        <v>24.5</v>
      </c>
      <c r="T205">
        <v>206.99</v>
      </c>
      <c r="U205">
        <v>262.19</v>
      </c>
    </row>
    <row r="206" spans="1:21">
      <c r="A206" s="1">
        <v>44468</v>
      </c>
      <c r="B206">
        <v>160</v>
      </c>
      <c r="C206">
        <v>142.83000000000001</v>
      </c>
      <c r="D206">
        <v>35.54</v>
      </c>
      <c r="E206">
        <v>147.58000000000001</v>
      </c>
      <c r="F206">
        <v>71.53</v>
      </c>
      <c r="G206">
        <v>74.349999999999994</v>
      </c>
      <c r="H206">
        <v>172.68</v>
      </c>
      <c r="I206">
        <v>256.89</v>
      </c>
      <c r="J206">
        <v>14.3</v>
      </c>
      <c r="K206">
        <v>52.53</v>
      </c>
      <c r="L206">
        <v>18.05</v>
      </c>
      <c r="M206">
        <v>214.91</v>
      </c>
      <c r="N206">
        <v>133.05000000000001</v>
      </c>
      <c r="O206">
        <v>65.3</v>
      </c>
      <c r="P206">
        <v>52.96</v>
      </c>
      <c r="Q206">
        <v>21.41</v>
      </c>
      <c r="R206">
        <v>55.05</v>
      </c>
      <c r="S206">
        <v>26.2</v>
      </c>
      <c r="T206">
        <v>205.17</v>
      </c>
      <c r="U206">
        <v>259</v>
      </c>
    </row>
    <row r="207" spans="1:21">
      <c r="A207" s="1">
        <v>44469</v>
      </c>
      <c r="B207">
        <v>157.53</v>
      </c>
      <c r="C207">
        <v>141.5</v>
      </c>
      <c r="D207">
        <v>38.06</v>
      </c>
      <c r="E207">
        <v>148.05000000000001</v>
      </c>
      <c r="F207">
        <v>70.180000000000007</v>
      </c>
      <c r="G207">
        <v>73.02</v>
      </c>
      <c r="H207">
        <v>169.17</v>
      </c>
      <c r="I207">
        <v>257.43</v>
      </c>
      <c r="J207">
        <v>14.16</v>
      </c>
      <c r="K207">
        <v>52.49</v>
      </c>
      <c r="L207">
        <v>17.93</v>
      </c>
      <c r="M207">
        <v>212.27</v>
      </c>
      <c r="N207">
        <v>132.82</v>
      </c>
      <c r="O207">
        <v>63.92</v>
      </c>
      <c r="P207">
        <v>52.47</v>
      </c>
      <c r="Q207">
        <v>21.29</v>
      </c>
      <c r="R207">
        <v>55.3</v>
      </c>
      <c r="S207">
        <v>25.3</v>
      </c>
      <c r="T207">
        <v>207.16</v>
      </c>
      <c r="U207">
        <v>260.20999999999998</v>
      </c>
    </row>
    <row r="208" spans="1:21">
      <c r="A208" s="1">
        <v>44470</v>
      </c>
      <c r="B208">
        <v>155.99</v>
      </c>
      <c r="C208">
        <v>142.63999999999999</v>
      </c>
      <c r="D208">
        <v>38.46</v>
      </c>
      <c r="E208">
        <v>144.19</v>
      </c>
      <c r="F208">
        <v>71.180000000000007</v>
      </c>
      <c r="G208">
        <v>72.290000000000006</v>
      </c>
      <c r="H208">
        <v>176.01</v>
      </c>
      <c r="I208">
        <v>257.77</v>
      </c>
      <c r="J208">
        <v>14.16</v>
      </c>
      <c r="K208">
        <v>52.98</v>
      </c>
      <c r="L208">
        <v>17.989999999999998</v>
      </c>
      <c r="M208">
        <v>215.64</v>
      </c>
      <c r="N208">
        <v>137.01</v>
      </c>
      <c r="O208">
        <v>63.87</v>
      </c>
      <c r="P208">
        <v>53.02</v>
      </c>
      <c r="Q208">
        <v>21.11</v>
      </c>
      <c r="R208">
        <v>55.65</v>
      </c>
      <c r="S208">
        <v>24.6</v>
      </c>
      <c r="T208">
        <v>207.42</v>
      </c>
      <c r="U208">
        <v>264.64999999999998</v>
      </c>
    </row>
    <row r="209" spans="1:21">
      <c r="A209" s="1">
        <v>44473</v>
      </c>
      <c r="B209">
        <v>152.36000000000001</v>
      </c>
      <c r="C209">
        <v>139.13</v>
      </c>
      <c r="D209">
        <v>36.770000000000003</v>
      </c>
      <c r="E209">
        <v>139.63</v>
      </c>
      <c r="F209">
        <v>71.290000000000006</v>
      </c>
      <c r="G209">
        <v>73.349999999999994</v>
      </c>
      <c r="H209">
        <v>173.46</v>
      </c>
      <c r="I209">
        <v>246.57</v>
      </c>
      <c r="J209">
        <v>14.35</v>
      </c>
      <c r="K209">
        <v>52.81</v>
      </c>
      <c r="L209">
        <v>17.89</v>
      </c>
      <c r="M209">
        <v>214.21</v>
      </c>
      <c r="N209">
        <v>137.77000000000001</v>
      </c>
      <c r="O209">
        <v>64.53</v>
      </c>
      <c r="P209">
        <v>52.99</v>
      </c>
      <c r="Q209">
        <v>22.55</v>
      </c>
      <c r="R209">
        <v>51.9</v>
      </c>
      <c r="S209">
        <v>24.1</v>
      </c>
      <c r="T209">
        <v>197.32</v>
      </c>
      <c r="U209">
        <v>255.01</v>
      </c>
    </row>
    <row r="210" spans="1:21">
      <c r="A210" s="1">
        <v>44474</v>
      </c>
      <c r="B210">
        <v>153.03</v>
      </c>
      <c r="C210">
        <v>141.11000000000001</v>
      </c>
      <c r="D210">
        <v>37.06</v>
      </c>
      <c r="E210">
        <v>143.13</v>
      </c>
      <c r="F210">
        <v>72.53</v>
      </c>
      <c r="G210">
        <v>72.78</v>
      </c>
      <c r="H210">
        <v>174.61</v>
      </c>
      <c r="I210">
        <v>256.2</v>
      </c>
      <c r="J210">
        <v>14.29</v>
      </c>
      <c r="K210">
        <v>54.31</v>
      </c>
      <c r="L210">
        <v>17.96</v>
      </c>
      <c r="M210">
        <v>215.72</v>
      </c>
      <c r="N210">
        <v>136.85</v>
      </c>
      <c r="O210">
        <v>64.02</v>
      </c>
      <c r="P210">
        <v>53.08</v>
      </c>
      <c r="Q210">
        <v>22.4</v>
      </c>
      <c r="R210">
        <v>52.36</v>
      </c>
      <c r="S210">
        <v>24</v>
      </c>
      <c r="T210">
        <v>204.51</v>
      </c>
      <c r="U210">
        <v>260.14999999999998</v>
      </c>
    </row>
    <row r="211" spans="1:21">
      <c r="A211" s="1">
        <v>44475</v>
      </c>
      <c r="B211">
        <v>153.65</v>
      </c>
      <c r="C211">
        <v>142</v>
      </c>
      <c r="D211">
        <v>36.83</v>
      </c>
      <c r="E211">
        <v>144.1</v>
      </c>
      <c r="F211">
        <v>72.42</v>
      </c>
      <c r="G211">
        <v>74.17</v>
      </c>
      <c r="H211">
        <v>175.48</v>
      </c>
      <c r="I211">
        <v>265.12</v>
      </c>
      <c r="J211">
        <v>14.12</v>
      </c>
      <c r="K211">
        <v>54.85</v>
      </c>
      <c r="L211">
        <v>18.03</v>
      </c>
      <c r="M211">
        <v>216.86</v>
      </c>
      <c r="N211">
        <v>136.09</v>
      </c>
      <c r="O211">
        <v>64.400000000000006</v>
      </c>
      <c r="P211">
        <v>53.71</v>
      </c>
      <c r="Q211">
        <v>23.05</v>
      </c>
      <c r="R211">
        <v>50.7</v>
      </c>
      <c r="S211">
        <v>24.2</v>
      </c>
      <c r="T211">
        <v>207</v>
      </c>
      <c r="U211">
        <v>264.06</v>
      </c>
    </row>
    <row r="212" spans="1:21">
      <c r="A212" s="1">
        <v>44476</v>
      </c>
      <c r="B212">
        <v>155.32</v>
      </c>
      <c r="C212">
        <v>143.28</v>
      </c>
      <c r="D212">
        <v>38.14</v>
      </c>
      <c r="E212">
        <v>156</v>
      </c>
      <c r="F212">
        <v>72.19</v>
      </c>
      <c r="G212">
        <v>73.849999999999994</v>
      </c>
      <c r="H212">
        <v>177.71</v>
      </c>
      <c r="I212">
        <v>267.83</v>
      </c>
      <c r="J212">
        <v>14.89</v>
      </c>
      <c r="K212">
        <v>55.52</v>
      </c>
      <c r="L212">
        <v>18.11</v>
      </c>
      <c r="M212">
        <v>218.36</v>
      </c>
      <c r="N212">
        <v>135.57</v>
      </c>
      <c r="O212">
        <v>63.11</v>
      </c>
      <c r="P212">
        <v>53.88</v>
      </c>
      <c r="Q212">
        <v>22.12</v>
      </c>
      <c r="R212">
        <v>52.7</v>
      </c>
      <c r="S212">
        <v>24.3</v>
      </c>
      <c r="T212">
        <v>210.75</v>
      </c>
      <c r="U212">
        <v>263.54000000000002</v>
      </c>
    </row>
    <row r="213" spans="1:21">
      <c r="A213" s="1">
        <v>44477</v>
      </c>
      <c r="B213">
        <v>152.47</v>
      </c>
      <c r="C213">
        <v>142.88999999999999</v>
      </c>
      <c r="D213">
        <v>37.19</v>
      </c>
      <c r="E213">
        <v>161.52000000000001</v>
      </c>
      <c r="F213">
        <v>72.349999999999994</v>
      </c>
      <c r="G213">
        <v>72.7</v>
      </c>
      <c r="H213">
        <v>176.74</v>
      </c>
      <c r="I213">
        <v>263.02999999999997</v>
      </c>
      <c r="J213">
        <v>15.12</v>
      </c>
      <c r="K213">
        <v>54.9</v>
      </c>
      <c r="L213">
        <v>18.079999999999998</v>
      </c>
      <c r="M213">
        <v>217.69</v>
      </c>
      <c r="N213">
        <v>136.91999999999999</v>
      </c>
      <c r="O213">
        <v>62.69</v>
      </c>
      <c r="P213">
        <v>54.12</v>
      </c>
      <c r="Q213">
        <v>22.42</v>
      </c>
      <c r="R213">
        <v>52.07</v>
      </c>
      <c r="S213">
        <v>23.2</v>
      </c>
      <c r="T213">
        <v>208.31</v>
      </c>
      <c r="U213">
        <v>260.06</v>
      </c>
    </row>
    <row r="214" spans="1:21">
      <c r="A214" s="1">
        <v>44480</v>
      </c>
      <c r="B214">
        <v>150.02000000000001</v>
      </c>
      <c r="C214">
        <v>142.80000000000001</v>
      </c>
      <c r="D214">
        <v>37.25</v>
      </c>
      <c r="E214">
        <v>163.94</v>
      </c>
      <c r="F214">
        <v>71.680000000000007</v>
      </c>
      <c r="G214">
        <v>72.12</v>
      </c>
      <c r="H214">
        <v>173.52</v>
      </c>
      <c r="I214">
        <v>261.5</v>
      </c>
      <c r="J214">
        <v>15.09</v>
      </c>
      <c r="K214">
        <v>54.93</v>
      </c>
      <c r="L214">
        <v>18</v>
      </c>
      <c r="M214">
        <v>215.28</v>
      </c>
      <c r="N214">
        <v>136.16</v>
      </c>
      <c r="O214">
        <v>62.76</v>
      </c>
      <c r="P214">
        <v>54.23</v>
      </c>
      <c r="Q214">
        <v>22.03</v>
      </c>
      <c r="R214">
        <v>52.93</v>
      </c>
      <c r="S214">
        <v>22.8</v>
      </c>
      <c r="T214">
        <v>206.95</v>
      </c>
      <c r="U214">
        <v>255.05</v>
      </c>
    </row>
    <row r="215" spans="1:21">
      <c r="A215" s="1">
        <v>44481</v>
      </c>
      <c r="B215">
        <v>147.94999999999999</v>
      </c>
      <c r="C215">
        <v>141.5</v>
      </c>
      <c r="D215">
        <v>36.82</v>
      </c>
      <c r="E215">
        <v>163</v>
      </c>
      <c r="F215">
        <v>70.64</v>
      </c>
      <c r="G215">
        <v>72.52</v>
      </c>
      <c r="H215">
        <v>173.13</v>
      </c>
      <c r="I215">
        <v>254.69</v>
      </c>
      <c r="J215">
        <v>15.64</v>
      </c>
      <c r="K215">
        <v>54.9</v>
      </c>
      <c r="L215">
        <v>18.02</v>
      </c>
      <c r="M215">
        <v>214.33</v>
      </c>
      <c r="N215">
        <v>134.29</v>
      </c>
      <c r="O215">
        <v>62.36</v>
      </c>
      <c r="P215">
        <v>54.23</v>
      </c>
      <c r="Q215">
        <v>21.7</v>
      </c>
      <c r="R215">
        <v>53.68</v>
      </c>
      <c r="S215">
        <v>23</v>
      </c>
      <c r="T215">
        <v>206.71</v>
      </c>
      <c r="U215">
        <v>255.85</v>
      </c>
    </row>
    <row r="216" spans="1:21">
      <c r="A216" s="1">
        <v>44482</v>
      </c>
      <c r="B216">
        <v>150.22</v>
      </c>
      <c r="C216">
        <v>140.91</v>
      </c>
      <c r="D216">
        <v>37.909999999999997</v>
      </c>
      <c r="E216">
        <v>167.39</v>
      </c>
      <c r="F216">
        <v>70.260000000000005</v>
      </c>
      <c r="G216">
        <v>73.37</v>
      </c>
      <c r="H216">
        <v>172.96</v>
      </c>
      <c r="I216">
        <v>259.31</v>
      </c>
      <c r="J216">
        <v>15.51</v>
      </c>
      <c r="K216">
        <v>55.89</v>
      </c>
      <c r="L216">
        <v>18.059999999999999</v>
      </c>
      <c r="M216">
        <v>215.58</v>
      </c>
      <c r="N216">
        <v>134.56</v>
      </c>
      <c r="O216">
        <v>61.69</v>
      </c>
      <c r="P216">
        <v>54.24</v>
      </c>
      <c r="Q216">
        <v>21.46</v>
      </c>
      <c r="R216">
        <v>54.25</v>
      </c>
      <c r="S216">
        <v>22.5</v>
      </c>
      <c r="T216">
        <v>209.39</v>
      </c>
      <c r="U216">
        <v>256.36</v>
      </c>
    </row>
    <row r="217" spans="1:21">
      <c r="A217" s="1">
        <v>44483</v>
      </c>
      <c r="B217">
        <v>152.59</v>
      </c>
      <c r="C217">
        <v>143.75</v>
      </c>
      <c r="D217">
        <v>40.07</v>
      </c>
      <c r="E217">
        <v>166.77</v>
      </c>
      <c r="F217">
        <v>70.8</v>
      </c>
      <c r="G217">
        <v>73.650000000000006</v>
      </c>
      <c r="H217">
        <v>174.41</v>
      </c>
      <c r="I217">
        <v>261.17</v>
      </c>
      <c r="J217">
        <v>15.45</v>
      </c>
      <c r="K217">
        <v>56.87</v>
      </c>
      <c r="L217">
        <v>18.23</v>
      </c>
      <c r="M217">
        <v>218.58</v>
      </c>
      <c r="N217">
        <v>137.08000000000001</v>
      </c>
      <c r="O217">
        <v>62.16</v>
      </c>
      <c r="P217">
        <v>54.61</v>
      </c>
      <c r="Q217">
        <v>20.45</v>
      </c>
      <c r="R217">
        <v>56.8</v>
      </c>
      <c r="S217">
        <v>24</v>
      </c>
      <c r="T217">
        <v>217.46</v>
      </c>
      <c r="U217">
        <v>266.45</v>
      </c>
    </row>
    <row r="218" spans="1:21">
      <c r="A218" s="1">
        <v>44484</v>
      </c>
      <c r="B218">
        <v>153.27000000000001</v>
      </c>
      <c r="C218">
        <v>144.83000000000001</v>
      </c>
      <c r="D218">
        <v>40.74</v>
      </c>
      <c r="E218">
        <v>168</v>
      </c>
      <c r="F218">
        <v>72.290000000000006</v>
      </c>
      <c r="G218">
        <v>73.099999999999994</v>
      </c>
      <c r="H218">
        <v>176.46</v>
      </c>
      <c r="I218">
        <v>260.47000000000003</v>
      </c>
      <c r="J218">
        <v>15.7</v>
      </c>
      <c r="K218">
        <v>55.18</v>
      </c>
      <c r="L218">
        <v>18.23</v>
      </c>
      <c r="M218">
        <v>220.72</v>
      </c>
      <c r="N218">
        <v>138.25</v>
      </c>
      <c r="O218">
        <v>61.79</v>
      </c>
      <c r="P218">
        <v>54.48</v>
      </c>
      <c r="Q218">
        <v>21.42</v>
      </c>
      <c r="R218">
        <v>54.09</v>
      </c>
      <c r="S218">
        <v>24</v>
      </c>
      <c r="T218">
        <v>218.62</v>
      </c>
      <c r="U218">
        <v>268.35000000000002</v>
      </c>
    </row>
    <row r="219" spans="1:21">
      <c r="A219" s="1">
        <v>44487</v>
      </c>
      <c r="B219">
        <v>154.78</v>
      </c>
      <c r="C219">
        <v>146.55000000000001</v>
      </c>
      <c r="D219">
        <v>43.03</v>
      </c>
      <c r="E219">
        <v>166.82</v>
      </c>
      <c r="F219">
        <v>71.61</v>
      </c>
      <c r="G219">
        <v>71.959999999999994</v>
      </c>
      <c r="H219">
        <v>171.14</v>
      </c>
      <c r="I219">
        <v>269.7</v>
      </c>
      <c r="J219">
        <v>15.56</v>
      </c>
      <c r="K219">
        <v>56.72</v>
      </c>
      <c r="L219">
        <v>18.25</v>
      </c>
      <c r="M219">
        <v>220.63</v>
      </c>
      <c r="N219">
        <v>136.06</v>
      </c>
      <c r="O219">
        <v>61.48</v>
      </c>
      <c r="P219">
        <v>53.94</v>
      </c>
      <c r="Q219">
        <v>22.79</v>
      </c>
      <c r="R219">
        <v>50.93</v>
      </c>
      <c r="S219">
        <v>25.3</v>
      </c>
      <c r="T219">
        <v>222.22</v>
      </c>
      <c r="U219">
        <v>270.33</v>
      </c>
    </row>
    <row r="220" spans="1:21">
      <c r="A220" s="1">
        <v>44488</v>
      </c>
      <c r="B220">
        <v>155.62</v>
      </c>
      <c r="C220">
        <v>148.75</v>
      </c>
      <c r="D220">
        <v>40.799999999999997</v>
      </c>
      <c r="E220">
        <v>177</v>
      </c>
      <c r="F220">
        <v>71.760000000000005</v>
      </c>
      <c r="G220">
        <v>75.22</v>
      </c>
      <c r="H220">
        <v>171.18</v>
      </c>
      <c r="I220">
        <v>272.89</v>
      </c>
      <c r="J220">
        <v>15.42</v>
      </c>
      <c r="K220">
        <v>56.85</v>
      </c>
      <c r="L220">
        <v>18.329999999999998</v>
      </c>
      <c r="M220">
        <v>221.77</v>
      </c>
      <c r="N220">
        <v>135.72999999999999</v>
      </c>
      <c r="O220">
        <v>61.5</v>
      </c>
      <c r="P220">
        <v>54.15</v>
      </c>
      <c r="Q220">
        <v>22.04</v>
      </c>
      <c r="R220">
        <v>52.31</v>
      </c>
      <c r="S220">
        <v>24.7</v>
      </c>
      <c r="T220">
        <v>222.9</v>
      </c>
      <c r="U220">
        <v>271.7</v>
      </c>
    </row>
    <row r="221" spans="1:21">
      <c r="A221" s="1">
        <v>44489</v>
      </c>
      <c r="B221">
        <v>157.59</v>
      </c>
      <c r="C221">
        <v>149.25</v>
      </c>
      <c r="D221">
        <v>40.880000000000003</v>
      </c>
      <c r="E221">
        <v>177.17</v>
      </c>
      <c r="F221">
        <v>71.819999999999993</v>
      </c>
      <c r="G221">
        <v>76.59</v>
      </c>
      <c r="H221">
        <v>170.55</v>
      </c>
      <c r="I221">
        <v>271.26</v>
      </c>
      <c r="J221">
        <v>16.04</v>
      </c>
      <c r="K221">
        <v>56.53</v>
      </c>
      <c r="L221">
        <v>18.41</v>
      </c>
      <c r="M221">
        <v>223.63</v>
      </c>
      <c r="N221">
        <v>135.65</v>
      </c>
      <c r="O221">
        <v>62.01</v>
      </c>
      <c r="P221">
        <v>54.63</v>
      </c>
      <c r="Q221">
        <v>22.32</v>
      </c>
      <c r="R221">
        <v>51.69</v>
      </c>
      <c r="S221">
        <v>24.2</v>
      </c>
      <c r="T221">
        <v>221.03</v>
      </c>
      <c r="U221">
        <v>258.36</v>
      </c>
    </row>
    <row r="222" spans="1:21">
      <c r="A222" s="1">
        <v>44490</v>
      </c>
      <c r="B222">
        <v>156.94</v>
      </c>
      <c r="C222">
        <v>149.47</v>
      </c>
      <c r="D222">
        <v>39.24</v>
      </c>
      <c r="E222">
        <v>177.41</v>
      </c>
      <c r="F222">
        <v>70.510000000000005</v>
      </c>
      <c r="G222">
        <v>77.290000000000006</v>
      </c>
      <c r="H222">
        <v>171.34</v>
      </c>
      <c r="I222">
        <v>279.87</v>
      </c>
      <c r="J222">
        <v>16.55</v>
      </c>
      <c r="K222">
        <v>56.27</v>
      </c>
      <c r="L222">
        <v>18.440000000000001</v>
      </c>
      <c r="M222">
        <v>224.52</v>
      </c>
      <c r="N222">
        <v>122.68</v>
      </c>
      <c r="O222">
        <v>61.68</v>
      </c>
      <c r="P222">
        <v>54.35</v>
      </c>
      <c r="Q222">
        <v>21.9</v>
      </c>
      <c r="R222">
        <v>52.63</v>
      </c>
      <c r="S222">
        <v>24.4</v>
      </c>
      <c r="T222">
        <v>226.92</v>
      </c>
      <c r="U222">
        <v>243.21</v>
      </c>
    </row>
    <row r="223" spans="1:21">
      <c r="A223" s="1">
        <v>44491</v>
      </c>
      <c r="B223">
        <v>157.97</v>
      </c>
      <c r="C223">
        <v>148.69</v>
      </c>
      <c r="D223">
        <v>36.6</v>
      </c>
      <c r="E223">
        <v>177.69</v>
      </c>
      <c r="F223">
        <v>71.37</v>
      </c>
      <c r="G223">
        <v>77.290000000000006</v>
      </c>
      <c r="H223">
        <v>169.42</v>
      </c>
      <c r="I223">
        <v>274.73</v>
      </c>
      <c r="J223">
        <v>16.28</v>
      </c>
      <c r="K223">
        <v>56.92</v>
      </c>
      <c r="L223">
        <v>18.47</v>
      </c>
      <c r="M223">
        <v>217.39</v>
      </c>
      <c r="N223">
        <v>122.25</v>
      </c>
      <c r="O223">
        <v>62.12</v>
      </c>
      <c r="P223">
        <v>54.45</v>
      </c>
      <c r="Q223">
        <v>21.85</v>
      </c>
      <c r="R223">
        <v>52.86</v>
      </c>
      <c r="S223">
        <v>24.1</v>
      </c>
      <c r="T223">
        <v>227.26</v>
      </c>
      <c r="U223">
        <v>240.4</v>
      </c>
    </row>
    <row r="224" spans="1:21">
      <c r="A224" s="1">
        <v>44494</v>
      </c>
      <c r="B224">
        <v>158.34</v>
      </c>
      <c r="C224">
        <v>148.63</v>
      </c>
      <c r="D224">
        <v>36.83</v>
      </c>
      <c r="E224">
        <v>176.16</v>
      </c>
      <c r="F224">
        <v>70.83</v>
      </c>
      <c r="G224">
        <v>76.5</v>
      </c>
      <c r="H224">
        <v>172.01</v>
      </c>
      <c r="I224">
        <v>277.86</v>
      </c>
      <c r="J224">
        <v>16</v>
      </c>
      <c r="K224">
        <v>57.87</v>
      </c>
      <c r="L224">
        <v>18.5</v>
      </c>
      <c r="M224">
        <v>217.53</v>
      </c>
      <c r="N224">
        <v>122.02</v>
      </c>
      <c r="O224">
        <v>61.73</v>
      </c>
      <c r="P224">
        <v>54.23</v>
      </c>
      <c r="Q224">
        <v>21.65</v>
      </c>
      <c r="R224">
        <v>53.16</v>
      </c>
      <c r="S224">
        <v>26.8</v>
      </c>
      <c r="T224">
        <v>231.66</v>
      </c>
      <c r="U224">
        <v>246.88</v>
      </c>
    </row>
    <row r="225" spans="1:21">
      <c r="A225" s="1">
        <v>44495</v>
      </c>
      <c r="B225">
        <v>158.19</v>
      </c>
      <c r="C225">
        <v>149.32</v>
      </c>
      <c r="D225">
        <v>36.049999999999997</v>
      </c>
      <c r="E225">
        <v>169.99</v>
      </c>
      <c r="F225">
        <v>70.650000000000006</v>
      </c>
      <c r="G225">
        <v>76.59</v>
      </c>
      <c r="H225">
        <v>172.04</v>
      </c>
      <c r="I225">
        <v>280.58</v>
      </c>
      <c r="J225">
        <v>15.94</v>
      </c>
      <c r="K225">
        <v>56.93</v>
      </c>
      <c r="L225">
        <v>18.52</v>
      </c>
      <c r="M225">
        <v>218.32</v>
      </c>
      <c r="N225">
        <v>121.53</v>
      </c>
      <c r="O225">
        <v>61.6</v>
      </c>
      <c r="P225">
        <v>54.47</v>
      </c>
      <c r="Q225">
        <v>21.91</v>
      </c>
      <c r="R225">
        <v>52.6</v>
      </c>
      <c r="S225">
        <v>26.3</v>
      </c>
      <c r="T225">
        <v>247.17</v>
      </c>
      <c r="U225">
        <v>243</v>
      </c>
    </row>
    <row r="226" spans="1:21">
      <c r="A226" s="1">
        <v>44496</v>
      </c>
      <c r="B226">
        <v>155.26</v>
      </c>
      <c r="C226">
        <v>148.85</v>
      </c>
      <c r="D226">
        <v>34.76</v>
      </c>
      <c r="E226">
        <v>169.22</v>
      </c>
      <c r="F226">
        <v>70.31</v>
      </c>
      <c r="G226">
        <v>75.989999999999995</v>
      </c>
      <c r="H226">
        <v>169.55</v>
      </c>
      <c r="I226">
        <v>277.95999999999998</v>
      </c>
      <c r="J226">
        <v>15.51</v>
      </c>
      <c r="K226">
        <v>56.17</v>
      </c>
      <c r="L226">
        <v>18.420000000000002</v>
      </c>
      <c r="M226">
        <v>215.72</v>
      </c>
      <c r="N226">
        <v>119.66</v>
      </c>
      <c r="O226">
        <v>61.3</v>
      </c>
      <c r="P226">
        <v>55.52</v>
      </c>
      <c r="Q226">
        <v>22.87</v>
      </c>
      <c r="R226">
        <v>50.27</v>
      </c>
      <c r="S226">
        <v>27</v>
      </c>
      <c r="T226">
        <v>244.51</v>
      </c>
      <c r="U226">
        <v>234.94</v>
      </c>
    </row>
    <row r="227" spans="1:21">
      <c r="A227" s="1">
        <v>44497</v>
      </c>
      <c r="B227">
        <v>155.76</v>
      </c>
      <c r="C227">
        <v>152.57</v>
      </c>
      <c r="D227">
        <v>35.229999999999997</v>
      </c>
      <c r="E227">
        <v>169.78</v>
      </c>
      <c r="F227">
        <v>70.88</v>
      </c>
      <c r="G227">
        <v>76.34</v>
      </c>
      <c r="H227">
        <v>169.68</v>
      </c>
      <c r="I227">
        <v>275.91000000000003</v>
      </c>
      <c r="J227">
        <v>16.86</v>
      </c>
      <c r="K227">
        <v>56.05</v>
      </c>
      <c r="L227">
        <v>18.5</v>
      </c>
      <c r="M227">
        <v>218.47</v>
      </c>
      <c r="N227">
        <v>120.3</v>
      </c>
      <c r="O227">
        <v>61.69</v>
      </c>
      <c r="P227">
        <v>56.04</v>
      </c>
      <c r="Q227">
        <v>20.62</v>
      </c>
      <c r="R227">
        <v>55</v>
      </c>
      <c r="S227">
        <v>35.4</v>
      </c>
      <c r="T227">
        <v>249.41</v>
      </c>
      <c r="U227">
        <v>236.83</v>
      </c>
    </row>
    <row r="228" spans="1:21">
      <c r="A228" s="1">
        <v>44498</v>
      </c>
      <c r="B228">
        <v>157.49</v>
      </c>
      <c r="C228">
        <v>149.80000000000001</v>
      </c>
      <c r="D228">
        <v>35.369999999999997</v>
      </c>
      <c r="E228">
        <v>164.94</v>
      </c>
      <c r="F228">
        <v>69.16</v>
      </c>
      <c r="G228">
        <v>75.930000000000007</v>
      </c>
      <c r="H228">
        <v>169.07</v>
      </c>
      <c r="I228">
        <v>278.29000000000002</v>
      </c>
      <c r="J228">
        <v>17.079999999999998</v>
      </c>
      <c r="K228">
        <v>56.4</v>
      </c>
      <c r="L228">
        <v>18.57</v>
      </c>
      <c r="M228">
        <v>218.61</v>
      </c>
      <c r="N228">
        <v>119.59</v>
      </c>
      <c r="O228">
        <v>61.3</v>
      </c>
      <c r="P228">
        <v>56.37</v>
      </c>
      <c r="Q228">
        <v>21.32</v>
      </c>
      <c r="R228">
        <v>53.4</v>
      </c>
      <c r="S228">
        <v>36.9</v>
      </c>
      <c r="T228">
        <v>255.67</v>
      </c>
      <c r="U228">
        <v>232.59</v>
      </c>
    </row>
    <row r="229" spans="1:21">
      <c r="A229" s="1">
        <v>44501</v>
      </c>
      <c r="B229">
        <v>157.06</v>
      </c>
      <c r="C229">
        <v>148.96</v>
      </c>
      <c r="D229">
        <v>37.07</v>
      </c>
      <c r="E229">
        <v>170.16</v>
      </c>
      <c r="F229">
        <v>69.61</v>
      </c>
      <c r="G229">
        <v>75.41</v>
      </c>
      <c r="H229">
        <v>170.19</v>
      </c>
      <c r="I229">
        <v>277.95999999999998</v>
      </c>
      <c r="J229">
        <v>17.95</v>
      </c>
      <c r="K229">
        <v>56.99</v>
      </c>
      <c r="L229">
        <v>18.54</v>
      </c>
      <c r="M229">
        <v>219.75</v>
      </c>
      <c r="N229">
        <v>120.72</v>
      </c>
      <c r="O229">
        <v>62.16</v>
      </c>
      <c r="P229">
        <v>56.17</v>
      </c>
      <c r="Q229">
        <v>18.86</v>
      </c>
      <c r="R229">
        <v>59.36</v>
      </c>
      <c r="S229">
        <v>36.5</v>
      </c>
      <c r="T229">
        <v>258.27</v>
      </c>
      <c r="U229">
        <v>231.28</v>
      </c>
    </row>
    <row r="230" spans="1:21">
      <c r="A230" s="1">
        <v>44502</v>
      </c>
      <c r="B230">
        <v>157.85</v>
      </c>
      <c r="C230">
        <v>150.02000000000001</v>
      </c>
      <c r="D230">
        <v>38.79</v>
      </c>
      <c r="E230">
        <v>162.88999999999999</v>
      </c>
      <c r="F230">
        <v>68.599999999999994</v>
      </c>
      <c r="G230">
        <v>75.489999999999995</v>
      </c>
      <c r="H230">
        <v>169.83</v>
      </c>
      <c r="I230">
        <v>281.86</v>
      </c>
      <c r="J230">
        <v>18.010000000000002</v>
      </c>
      <c r="K230">
        <v>59.38</v>
      </c>
      <c r="L230">
        <v>18.63</v>
      </c>
      <c r="M230">
        <v>221.19</v>
      </c>
      <c r="N230">
        <v>120.63</v>
      </c>
      <c r="O230">
        <v>62.53</v>
      </c>
      <c r="P230">
        <v>56.1</v>
      </c>
      <c r="Q230">
        <v>18.149999999999999</v>
      </c>
      <c r="R230">
        <v>61.76</v>
      </c>
      <c r="S230">
        <v>35.1</v>
      </c>
      <c r="T230">
        <v>264.01</v>
      </c>
      <c r="U230">
        <v>229.46</v>
      </c>
    </row>
    <row r="231" spans="1:21">
      <c r="A231" s="1">
        <v>44503</v>
      </c>
      <c r="B231">
        <v>158.19999999999999</v>
      </c>
      <c r="C231">
        <v>151.49</v>
      </c>
      <c r="D231">
        <v>40.79</v>
      </c>
      <c r="E231">
        <v>166.24</v>
      </c>
      <c r="F231">
        <v>69</v>
      </c>
      <c r="G231">
        <v>75.48</v>
      </c>
      <c r="H231">
        <v>170.08</v>
      </c>
      <c r="I231">
        <v>283.20999999999998</v>
      </c>
      <c r="J231">
        <v>18.63</v>
      </c>
      <c r="K231">
        <v>61.62</v>
      </c>
      <c r="L231">
        <v>18.64</v>
      </c>
      <c r="M231">
        <v>222.8</v>
      </c>
      <c r="N231">
        <v>121.53</v>
      </c>
      <c r="O231">
        <v>63.34</v>
      </c>
      <c r="P231">
        <v>56.29</v>
      </c>
      <c r="Q231">
        <v>16.899999999999999</v>
      </c>
      <c r="R231">
        <v>65.930000000000007</v>
      </c>
      <c r="S231">
        <v>36.5</v>
      </c>
      <c r="T231">
        <v>265.98</v>
      </c>
      <c r="U231">
        <v>230.38</v>
      </c>
    </row>
    <row r="232" spans="1:21">
      <c r="A232" s="1">
        <v>44504</v>
      </c>
      <c r="B232">
        <v>157.65</v>
      </c>
      <c r="C232">
        <v>150.96</v>
      </c>
      <c r="D232">
        <v>40.049999999999997</v>
      </c>
      <c r="E232">
        <v>164.78</v>
      </c>
      <c r="F232">
        <v>67</v>
      </c>
      <c r="G232">
        <v>75.44</v>
      </c>
      <c r="H232">
        <v>170.28</v>
      </c>
      <c r="I232">
        <v>284.11</v>
      </c>
      <c r="J232">
        <v>19.420000000000002</v>
      </c>
      <c r="K232">
        <v>60.56</v>
      </c>
      <c r="L232">
        <v>18.670000000000002</v>
      </c>
      <c r="M232">
        <v>222.49</v>
      </c>
      <c r="N232">
        <v>120.84</v>
      </c>
      <c r="O232">
        <v>62.91</v>
      </c>
      <c r="P232">
        <v>56.6</v>
      </c>
      <c r="Q232">
        <v>17.260000000000002</v>
      </c>
      <c r="R232">
        <v>64.489999999999995</v>
      </c>
      <c r="S232">
        <v>37.1</v>
      </c>
      <c r="T232">
        <v>298.01</v>
      </c>
      <c r="U232">
        <v>228.22</v>
      </c>
    </row>
    <row r="233" spans="1:21">
      <c r="A233" s="1">
        <v>44505</v>
      </c>
      <c r="B233">
        <v>156.41</v>
      </c>
      <c r="C233">
        <v>151.27000000000001</v>
      </c>
      <c r="D233">
        <v>41.7</v>
      </c>
      <c r="E233">
        <v>158.72</v>
      </c>
      <c r="F233">
        <v>66.989999999999995</v>
      </c>
      <c r="G233">
        <v>76.53</v>
      </c>
      <c r="H233">
        <v>175.63</v>
      </c>
      <c r="I233">
        <v>267.49</v>
      </c>
      <c r="J233">
        <v>19.29</v>
      </c>
      <c r="K233">
        <v>62.28</v>
      </c>
      <c r="L233">
        <v>18.7</v>
      </c>
      <c r="M233">
        <v>226.05</v>
      </c>
      <c r="N233">
        <v>123.61</v>
      </c>
      <c r="O233">
        <v>62.56</v>
      </c>
      <c r="P233">
        <v>56.84</v>
      </c>
      <c r="Q233">
        <v>17.98</v>
      </c>
      <c r="R233">
        <v>61.7</v>
      </c>
      <c r="S233">
        <v>41.7</v>
      </c>
      <c r="T233">
        <v>297.52</v>
      </c>
      <c r="U233">
        <v>225.78</v>
      </c>
    </row>
    <row r="234" spans="1:21">
      <c r="A234" s="1">
        <v>44508</v>
      </c>
      <c r="B234">
        <v>160.94</v>
      </c>
      <c r="C234">
        <v>150.44</v>
      </c>
      <c r="D234">
        <v>45.06</v>
      </c>
      <c r="E234">
        <v>162.16</v>
      </c>
      <c r="F234">
        <v>68.45</v>
      </c>
      <c r="G234">
        <v>74.58</v>
      </c>
      <c r="H234">
        <v>176.87</v>
      </c>
      <c r="I234">
        <v>273.91000000000003</v>
      </c>
      <c r="J234">
        <v>20.149999999999999</v>
      </c>
      <c r="K234">
        <v>61.15</v>
      </c>
      <c r="L234">
        <v>18.670000000000002</v>
      </c>
      <c r="M234">
        <v>225.72</v>
      </c>
      <c r="N234">
        <v>124.54</v>
      </c>
      <c r="O234">
        <v>62.25</v>
      </c>
      <c r="P234">
        <v>56.33</v>
      </c>
      <c r="Q234">
        <v>18.34</v>
      </c>
      <c r="R234">
        <v>60.49</v>
      </c>
      <c r="S234">
        <v>45.9</v>
      </c>
      <c r="T234">
        <v>308.04000000000002</v>
      </c>
      <c r="U234">
        <v>229.42</v>
      </c>
    </row>
    <row r="235" spans="1:21">
      <c r="A235" s="1">
        <v>44509</v>
      </c>
      <c r="B235">
        <v>159.81</v>
      </c>
      <c r="C235">
        <v>150.80000000000001</v>
      </c>
      <c r="D235">
        <v>39.93</v>
      </c>
      <c r="E235">
        <v>160.19</v>
      </c>
      <c r="F235">
        <v>67.989999999999995</v>
      </c>
      <c r="G235">
        <v>74.58</v>
      </c>
      <c r="H235">
        <v>175.11</v>
      </c>
      <c r="I235">
        <v>275.17</v>
      </c>
      <c r="J235">
        <v>20.12</v>
      </c>
      <c r="K235">
        <v>61.92</v>
      </c>
      <c r="L235">
        <v>18.68</v>
      </c>
      <c r="M235">
        <v>227.75</v>
      </c>
      <c r="N235">
        <v>120.84</v>
      </c>
      <c r="O235">
        <v>62.94</v>
      </c>
      <c r="P235">
        <v>56.49</v>
      </c>
      <c r="Q235">
        <v>19.04</v>
      </c>
      <c r="R235">
        <v>58.14</v>
      </c>
      <c r="S235">
        <v>44.7</v>
      </c>
      <c r="T235">
        <v>306.57</v>
      </c>
      <c r="U235">
        <v>205.42</v>
      </c>
    </row>
    <row r="236" spans="1:21">
      <c r="A236" s="1">
        <v>44510</v>
      </c>
      <c r="B236">
        <v>159.28</v>
      </c>
      <c r="C236">
        <v>147.91</v>
      </c>
      <c r="D236">
        <v>38.29</v>
      </c>
      <c r="E236">
        <v>163.97</v>
      </c>
      <c r="F236">
        <v>68.209999999999994</v>
      </c>
      <c r="G236">
        <v>75.680000000000007</v>
      </c>
      <c r="H236">
        <v>174.45</v>
      </c>
      <c r="I236">
        <v>255.66</v>
      </c>
      <c r="J236">
        <v>19.36</v>
      </c>
      <c r="K236">
        <v>60.55</v>
      </c>
      <c r="L236">
        <v>18.59</v>
      </c>
      <c r="M236">
        <v>225.41</v>
      </c>
      <c r="N236">
        <v>120.22</v>
      </c>
      <c r="O236">
        <v>63.52</v>
      </c>
      <c r="P236">
        <v>56.72</v>
      </c>
      <c r="Q236">
        <v>20.190000000000001</v>
      </c>
      <c r="R236">
        <v>54.66</v>
      </c>
      <c r="S236">
        <v>40.700000000000003</v>
      </c>
      <c r="T236">
        <v>294.58999999999997</v>
      </c>
      <c r="U236">
        <v>204.64</v>
      </c>
    </row>
    <row r="237" spans="1:21">
      <c r="A237" s="1">
        <v>44511</v>
      </c>
      <c r="B237">
        <v>158.79</v>
      </c>
      <c r="C237">
        <v>147.86000000000001</v>
      </c>
      <c r="D237">
        <v>39.46</v>
      </c>
      <c r="E237">
        <v>167.85</v>
      </c>
      <c r="F237">
        <v>68.87</v>
      </c>
      <c r="G237">
        <v>75.069999999999993</v>
      </c>
      <c r="H237">
        <v>162.11000000000001</v>
      </c>
      <c r="I237">
        <v>254.55</v>
      </c>
      <c r="J237">
        <v>19.55</v>
      </c>
      <c r="K237">
        <v>62.83</v>
      </c>
      <c r="L237">
        <v>18.600000000000001</v>
      </c>
      <c r="M237">
        <v>221</v>
      </c>
      <c r="N237">
        <v>120.26</v>
      </c>
      <c r="O237">
        <v>63.26</v>
      </c>
      <c r="P237">
        <v>56.74</v>
      </c>
      <c r="Q237">
        <v>20.149999999999999</v>
      </c>
      <c r="R237">
        <v>54.82</v>
      </c>
      <c r="S237">
        <v>44.9</v>
      </c>
      <c r="T237">
        <v>303.89999999999998</v>
      </c>
      <c r="U237">
        <v>202.03</v>
      </c>
    </row>
    <row r="238" spans="1:21">
      <c r="A238" s="1">
        <v>44512</v>
      </c>
      <c r="B238">
        <v>160.88</v>
      </c>
      <c r="C238">
        <v>149.99</v>
      </c>
      <c r="D238">
        <v>40</v>
      </c>
      <c r="E238">
        <v>166.8</v>
      </c>
      <c r="F238">
        <v>69.16</v>
      </c>
      <c r="G238">
        <v>74.739999999999995</v>
      </c>
      <c r="H238">
        <v>159.63</v>
      </c>
      <c r="I238">
        <v>264.66000000000003</v>
      </c>
      <c r="J238">
        <v>19.5</v>
      </c>
      <c r="K238">
        <v>62.75</v>
      </c>
      <c r="L238">
        <v>18.649999999999999</v>
      </c>
      <c r="M238">
        <v>222.38</v>
      </c>
      <c r="N238">
        <v>118.95</v>
      </c>
      <c r="O238">
        <v>63.22</v>
      </c>
      <c r="P238">
        <v>56.61</v>
      </c>
      <c r="Q238">
        <v>20.07</v>
      </c>
      <c r="R238">
        <v>55.01</v>
      </c>
      <c r="S238">
        <v>43.9</v>
      </c>
      <c r="T238">
        <v>303.89999999999998</v>
      </c>
      <c r="U238">
        <v>208.3</v>
      </c>
    </row>
    <row r="239" spans="1:21">
      <c r="A239" s="1">
        <v>44515</v>
      </c>
      <c r="B239">
        <v>157.78</v>
      </c>
      <c r="C239">
        <v>150</v>
      </c>
      <c r="D239">
        <v>42.68</v>
      </c>
      <c r="E239">
        <v>166.53</v>
      </c>
      <c r="F239">
        <v>68.739999999999995</v>
      </c>
      <c r="G239">
        <v>75.88</v>
      </c>
      <c r="H239">
        <v>158.43</v>
      </c>
      <c r="I239">
        <v>263.70999999999998</v>
      </c>
      <c r="J239">
        <v>19.86</v>
      </c>
      <c r="K239">
        <v>63.25</v>
      </c>
      <c r="L239">
        <v>18.66</v>
      </c>
      <c r="M239">
        <v>222.47</v>
      </c>
      <c r="N239">
        <v>118.87</v>
      </c>
      <c r="O239">
        <v>63.91</v>
      </c>
      <c r="P239">
        <v>56.62</v>
      </c>
      <c r="Q239">
        <v>21.36</v>
      </c>
      <c r="R239">
        <v>51.59</v>
      </c>
      <c r="S239">
        <v>44.8</v>
      </c>
      <c r="T239">
        <v>300.25</v>
      </c>
      <c r="U239">
        <v>212.54</v>
      </c>
    </row>
    <row r="240" spans="1:21">
      <c r="A240" s="1">
        <v>44516</v>
      </c>
      <c r="B240">
        <v>161.38999999999999</v>
      </c>
      <c r="C240">
        <v>151</v>
      </c>
      <c r="D240">
        <v>42.6</v>
      </c>
      <c r="E240">
        <v>168.42</v>
      </c>
      <c r="F240">
        <v>67.739999999999995</v>
      </c>
      <c r="G240">
        <v>75.41</v>
      </c>
      <c r="H240">
        <v>158.83000000000001</v>
      </c>
      <c r="I240">
        <v>267.74</v>
      </c>
      <c r="J240">
        <v>19.79</v>
      </c>
      <c r="K240">
        <v>62.43</v>
      </c>
      <c r="L240">
        <v>18.649999999999999</v>
      </c>
      <c r="M240">
        <v>221.36</v>
      </c>
      <c r="N240">
        <v>118.45</v>
      </c>
      <c r="O240">
        <v>63.35</v>
      </c>
      <c r="P240">
        <v>56.22</v>
      </c>
      <c r="Q240">
        <v>20.91</v>
      </c>
      <c r="R240">
        <v>52.51</v>
      </c>
      <c r="S240">
        <v>55.5</v>
      </c>
      <c r="T240">
        <v>302.02999999999997</v>
      </c>
      <c r="U240">
        <v>215.67</v>
      </c>
    </row>
    <row r="241" spans="1:21">
      <c r="A241" s="1">
        <v>44517</v>
      </c>
      <c r="B241">
        <v>161.54</v>
      </c>
      <c r="C241">
        <v>153.49</v>
      </c>
      <c r="D241">
        <v>42.13</v>
      </c>
      <c r="E241">
        <v>161.58000000000001</v>
      </c>
      <c r="F241">
        <v>66.849999999999994</v>
      </c>
      <c r="G241">
        <v>75.349999999999994</v>
      </c>
      <c r="H241">
        <v>157.33000000000001</v>
      </c>
      <c r="I241">
        <v>267.12</v>
      </c>
      <c r="J241">
        <v>19.96</v>
      </c>
      <c r="K241">
        <v>61.87</v>
      </c>
      <c r="L241">
        <v>18.66</v>
      </c>
      <c r="M241">
        <v>220.49</v>
      </c>
      <c r="N241">
        <v>118.05</v>
      </c>
      <c r="O241">
        <v>62.96</v>
      </c>
      <c r="P241">
        <v>55.91</v>
      </c>
      <c r="Q241">
        <v>21.76</v>
      </c>
      <c r="R241">
        <v>50.43</v>
      </c>
      <c r="S241">
        <v>52.5</v>
      </c>
      <c r="T241">
        <v>292.61</v>
      </c>
      <c r="U241">
        <v>206.27</v>
      </c>
    </row>
    <row r="242" spans="1:21">
      <c r="A242" s="1">
        <v>44518</v>
      </c>
      <c r="B242">
        <v>162.16</v>
      </c>
      <c r="C242">
        <v>157.86000000000001</v>
      </c>
      <c r="D242">
        <v>40.409999999999997</v>
      </c>
      <c r="E242">
        <v>143.6</v>
      </c>
      <c r="F242">
        <v>67.11</v>
      </c>
      <c r="G242">
        <v>75.19</v>
      </c>
      <c r="H242">
        <v>155.58000000000001</v>
      </c>
      <c r="I242">
        <v>264.18</v>
      </c>
      <c r="J242">
        <v>19.559999999999999</v>
      </c>
      <c r="K242">
        <v>60.01</v>
      </c>
      <c r="L242">
        <v>18.66</v>
      </c>
      <c r="M242">
        <v>220.69</v>
      </c>
      <c r="N242">
        <v>116.66</v>
      </c>
      <c r="O242">
        <v>62.41</v>
      </c>
      <c r="P242">
        <v>55.41</v>
      </c>
      <c r="Q242">
        <v>22.04</v>
      </c>
      <c r="R242">
        <v>49.7</v>
      </c>
      <c r="S242">
        <v>47</v>
      </c>
      <c r="T242">
        <v>316.75</v>
      </c>
      <c r="U242">
        <v>200.5</v>
      </c>
    </row>
    <row r="243" spans="1:21">
      <c r="A243" s="1">
        <v>44519</v>
      </c>
      <c r="B243">
        <v>164.3</v>
      </c>
      <c r="C243">
        <v>160.55000000000001</v>
      </c>
      <c r="D243">
        <v>40.869999999999997</v>
      </c>
      <c r="E243">
        <v>140.33000000000001</v>
      </c>
      <c r="F243">
        <v>66.34</v>
      </c>
      <c r="G243">
        <v>74.19</v>
      </c>
      <c r="H243">
        <v>154</v>
      </c>
      <c r="I243">
        <v>263.33999999999997</v>
      </c>
      <c r="J243">
        <v>19.39</v>
      </c>
      <c r="K243">
        <v>60.09</v>
      </c>
      <c r="L243">
        <v>18.63</v>
      </c>
      <c r="M243">
        <v>218.49</v>
      </c>
      <c r="N243">
        <v>116.05</v>
      </c>
      <c r="O243">
        <v>61.93</v>
      </c>
      <c r="P243">
        <v>55.13</v>
      </c>
      <c r="Q243">
        <v>22.28</v>
      </c>
      <c r="R243">
        <v>49.31</v>
      </c>
      <c r="S243">
        <v>55.2</v>
      </c>
      <c r="T243">
        <v>329.85</v>
      </c>
      <c r="U243">
        <v>193.61</v>
      </c>
    </row>
    <row r="244" spans="1:21">
      <c r="A244" s="1">
        <v>44522</v>
      </c>
      <c r="B244">
        <v>162.78</v>
      </c>
      <c r="C244">
        <v>161.02000000000001</v>
      </c>
      <c r="D244">
        <v>41.24</v>
      </c>
      <c r="E244">
        <v>136.61000000000001</v>
      </c>
      <c r="F244">
        <v>67.040000000000006</v>
      </c>
      <c r="G244">
        <v>74.040000000000006</v>
      </c>
      <c r="H244">
        <v>154.16</v>
      </c>
      <c r="I244">
        <v>247.75</v>
      </c>
      <c r="J244">
        <v>20.48</v>
      </c>
      <c r="K244">
        <v>59.98</v>
      </c>
      <c r="L244">
        <v>18.579999999999998</v>
      </c>
      <c r="M244">
        <v>218.13</v>
      </c>
      <c r="N244">
        <v>116.47</v>
      </c>
      <c r="O244">
        <v>62.39</v>
      </c>
      <c r="P244">
        <v>55.47</v>
      </c>
      <c r="Q244">
        <v>23.7</v>
      </c>
      <c r="R244">
        <v>46.08</v>
      </c>
      <c r="S244">
        <v>51.1</v>
      </c>
      <c r="T244">
        <v>319.56</v>
      </c>
      <c r="U244">
        <v>189.48</v>
      </c>
    </row>
    <row r="245" spans="1:21">
      <c r="A245" s="1">
        <v>44523</v>
      </c>
      <c r="B245">
        <v>154.78</v>
      </c>
      <c r="C245">
        <v>161.41</v>
      </c>
      <c r="D245">
        <v>39.159999999999997</v>
      </c>
      <c r="E245">
        <v>133.66</v>
      </c>
      <c r="F245">
        <v>68.069999999999993</v>
      </c>
      <c r="G245">
        <v>74.819999999999993</v>
      </c>
      <c r="H245">
        <v>151.03</v>
      </c>
      <c r="I245">
        <v>242.65</v>
      </c>
      <c r="J245">
        <v>20.2</v>
      </c>
      <c r="K245">
        <v>57.77</v>
      </c>
      <c r="L245">
        <v>18.600000000000001</v>
      </c>
      <c r="M245">
        <v>216</v>
      </c>
      <c r="N245">
        <v>116.79</v>
      </c>
      <c r="O245">
        <v>63.38</v>
      </c>
      <c r="P245">
        <v>55.88</v>
      </c>
      <c r="Q245">
        <v>23.63</v>
      </c>
      <c r="R245">
        <v>46.12</v>
      </c>
      <c r="S245">
        <v>52.4</v>
      </c>
      <c r="T245">
        <v>317.45999999999998</v>
      </c>
      <c r="U245">
        <v>188.05</v>
      </c>
    </row>
    <row r="246" spans="1:21">
      <c r="A246" s="1">
        <v>44524</v>
      </c>
      <c r="B246">
        <v>152.97</v>
      </c>
      <c r="C246">
        <v>161.94</v>
      </c>
      <c r="D246">
        <v>38.89</v>
      </c>
      <c r="E246">
        <v>136.52000000000001</v>
      </c>
      <c r="F246">
        <v>67.28</v>
      </c>
      <c r="G246">
        <v>74.900000000000006</v>
      </c>
      <c r="H246">
        <v>151.34</v>
      </c>
      <c r="I246">
        <v>243.47</v>
      </c>
      <c r="J246">
        <v>20.25</v>
      </c>
      <c r="K246">
        <v>56.85</v>
      </c>
      <c r="L246">
        <v>18.64</v>
      </c>
      <c r="M246">
        <v>212.21</v>
      </c>
      <c r="N246">
        <v>116.73</v>
      </c>
      <c r="O246">
        <v>63.2</v>
      </c>
      <c r="P246">
        <v>55.43</v>
      </c>
      <c r="Q246">
        <v>23.29</v>
      </c>
      <c r="R246">
        <v>46.99</v>
      </c>
      <c r="S246">
        <v>52.5</v>
      </c>
      <c r="T246">
        <v>326.74</v>
      </c>
      <c r="U246">
        <v>188.71</v>
      </c>
    </row>
    <row r="247" spans="1:21">
      <c r="A247" s="1">
        <v>44526</v>
      </c>
      <c r="B247">
        <v>152.07</v>
      </c>
      <c r="C247">
        <v>156.80000000000001</v>
      </c>
      <c r="D247">
        <v>37.630000000000003</v>
      </c>
      <c r="E247">
        <v>133.35</v>
      </c>
      <c r="F247">
        <v>65.5</v>
      </c>
      <c r="G247">
        <v>73.67</v>
      </c>
      <c r="H247">
        <v>148.11000000000001</v>
      </c>
      <c r="I247">
        <v>249.63</v>
      </c>
      <c r="J247">
        <v>19.75</v>
      </c>
      <c r="K247">
        <v>56.05</v>
      </c>
      <c r="L247">
        <v>18.420000000000002</v>
      </c>
      <c r="M247">
        <v>208.21</v>
      </c>
      <c r="N247">
        <v>115.8</v>
      </c>
      <c r="O247">
        <v>63.64</v>
      </c>
      <c r="P247">
        <v>53.73</v>
      </c>
      <c r="Q247">
        <v>25.16</v>
      </c>
      <c r="R247">
        <v>43.05</v>
      </c>
      <c r="S247">
        <v>51.7</v>
      </c>
      <c r="T247">
        <v>315.02999999999997</v>
      </c>
      <c r="U247">
        <v>187.79</v>
      </c>
    </row>
    <row r="248" spans="1:21">
      <c r="A248" s="1">
        <v>44529</v>
      </c>
      <c r="B248">
        <v>153.41999999999999</v>
      </c>
      <c r="C248">
        <v>160.24</v>
      </c>
      <c r="D248">
        <v>36.840000000000003</v>
      </c>
      <c r="E248">
        <v>131.61000000000001</v>
      </c>
      <c r="F248">
        <v>65.040000000000006</v>
      </c>
      <c r="G248">
        <v>74.42</v>
      </c>
      <c r="H248">
        <v>147.81</v>
      </c>
      <c r="I248">
        <v>251.5</v>
      </c>
      <c r="J248">
        <v>19.670000000000002</v>
      </c>
      <c r="K248">
        <v>54.34</v>
      </c>
      <c r="L248">
        <v>18.54</v>
      </c>
      <c r="M248">
        <v>207.66</v>
      </c>
      <c r="N248">
        <v>118.5</v>
      </c>
      <c r="O248">
        <v>63.87</v>
      </c>
      <c r="P248">
        <v>54.58</v>
      </c>
      <c r="Q248">
        <v>26.29</v>
      </c>
      <c r="R248">
        <v>41.17</v>
      </c>
      <c r="S248">
        <v>55</v>
      </c>
      <c r="T248">
        <v>333.76</v>
      </c>
      <c r="U248">
        <v>187.24</v>
      </c>
    </row>
    <row r="249" spans="1:21">
      <c r="A249" s="1">
        <v>44530</v>
      </c>
      <c r="B249">
        <v>150.9</v>
      </c>
      <c r="C249">
        <v>165.3</v>
      </c>
      <c r="D249">
        <v>33.94</v>
      </c>
      <c r="E249">
        <v>127.52</v>
      </c>
      <c r="F249">
        <v>63.7</v>
      </c>
      <c r="G249">
        <v>71.2</v>
      </c>
      <c r="H249">
        <v>144.9</v>
      </c>
      <c r="I249">
        <v>246.36</v>
      </c>
      <c r="J249">
        <v>19.190000000000001</v>
      </c>
      <c r="K249">
        <v>51.94</v>
      </c>
      <c r="L249">
        <v>18.350000000000001</v>
      </c>
      <c r="M249">
        <v>202.24</v>
      </c>
      <c r="N249">
        <v>117.09</v>
      </c>
      <c r="O249">
        <v>61.18</v>
      </c>
      <c r="P249">
        <v>52.45</v>
      </c>
      <c r="Q249">
        <v>25.37</v>
      </c>
      <c r="R249">
        <v>42.49</v>
      </c>
      <c r="S249">
        <v>52.9</v>
      </c>
      <c r="T249">
        <v>326.76</v>
      </c>
      <c r="U249">
        <v>184.89</v>
      </c>
    </row>
    <row r="250" spans="1:21">
      <c r="A250" s="1">
        <v>44531</v>
      </c>
      <c r="B250">
        <v>148.21</v>
      </c>
      <c r="C250">
        <v>164.77</v>
      </c>
      <c r="D250">
        <v>28.57</v>
      </c>
      <c r="E250">
        <v>122.48</v>
      </c>
      <c r="F250">
        <v>62.52</v>
      </c>
      <c r="G250">
        <v>70.849999999999994</v>
      </c>
      <c r="H250">
        <v>142.15</v>
      </c>
      <c r="I250">
        <v>230.79</v>
      </c>
      <c r="J250">
        <v>19.579999999999998</v>
      </c>
      <c r="K250">
        <v>51.31</v>
      </c>
      <c r="L250">
        <v>18.25</v>
      </c>
      <c r="M250">
        <v>199.41</v>
      </c>
      <c r="N250">
        <v>116.91</v>
      </c>
      <c r="O250">
        <v>61.03</v>
      </c>
      <c r="P250">
        <v>52.3</v>
      </c>
      <c r="Q250">
        <v>28.1</v>
      </c>
      <c r="R250">
        <v>38.159999999999997</v>
      </c>
      <c r="S250">
        <v>51.1</v>
      </c>
      <c r="T250">
        <v>314.35000000000002</v>
      </c>
      <c r="U250">
        <v>179.32</v>
      </c>
    </row>
    <row r="251" spans="1:21">
      <c r="A251" s="1">
        <v>44532</v>
      </c>
      <c r="B251">
        <v>150.99</v>
      </c>
      <c r="C251">
        <v>163.75</v>
      </c>
      <c r="D251">
        <v>30.28</v>
      </c>
      <c r="E251">
        <v>122</v>
      </c>
      <c r="F251">
        <v>63.81</v>
      </c>
      <c r="G251">
        <v>71.84</v>
      </c>
      <c r="H251">
        <v>147.19999999999999</v>
      </c>
      <c r="I251">
        <v>233.82</v>
      </c>
      <c r="J251">
        <v>19.87</v>
      </c>
      <c r="K251">
        <v>51.12</v>
      </c>
      <c r="L251">
        <v>18.420000000000002</v>
      </c>
      <c r="M251">
        <v>204</v>
      </c>
      <c r="N251">
        <v>116.9</v>
      </c>
      <c r="O251">
        <v>61.93</v>
      </c>
      <c r="P251">
        <v>53.07</v>
      </c>
      <c r="Q251">
        <v>26.28</v>
      </c>
      <c r="R251">
        <v>40.5</v>
      </c>
      <c r="S251">
        <v>48.4</v>
      </c>
      <c r="T251">
        <v>321.26</v>
      </c>
      <c r="U251">
        <v>187.15</v>
      </c>
    </row>
    <row r="252" spans="1:21">
      <c r="A252" s="1">
        <v>44533</v>
      </c>
      <c r="B252">
        <v>149.33000000000001</v>
      </c>
      <c r="C252">
        <v>161.83000000000001</v>
      </c>
      <c r="D252">
        <v>29.01</v>
      </c>
      <c r="E252">
        <v>111.95</v>
      </c>
      <c r="F252">
        <v>62.76</v>
      </c>
      <c r="G252">
        <v>73.040000000000006</v>
      </c>
      <c r="H252">
        <v>146.22</v>
      </c>
      <c r="I252">
        <v>135.09</v>
      </c>
      <c r="J252">
        <v>19.14</v>
      </c>
      <c r="K252">
        <v>51.78</v>
      </c>
      <c r="L252">
        <v>18.399999999999999</v>
      </c>
      <c r="M252">
        <v>203.5</v>
      </c>
      <c r="N252">
        <v>118.83</v>
      </c>
      <c r="O252">
        <v>63</v>
      </c>
      <c r="P252">
        <v>53.54</v>
      </c>
      <c r="Q252">
        <v>29.71</v>
      </c>
      <c r="R252">
        <v>34.97</v>
      </c>
      <c r="S252">
        <v>47.2</v>
      </c>
      <c r="T252">
        <v>306.93</v>
      </c>
      <c r="U252">
        <v>183.93</v>
      </c>
    </row>
    <row r="253" spans="1:21">
      <c r="A253" s="1">
        <v>44536</v>
      </c>
      <c r="B253">
        <v>148.47</v>
      </c>
      <c r="C253">
        <v>165.46</v>
      </c>
      <c r="D253">
        <v>28.58</v>
      </c>
      <c r="E253">
        <v>119.52</v>
      </c>
      <c r="F253">
        <v>63.22</v>
      </c>
      <c r="G253">
        <v>74.77</v>
      </c>
      <c r="H253">
        <v>150.09</v>
      </c>
      <c r="I253">
        <v>144.13</v>
      </c>
      <c r="J253">
        <v>19.21</v>
      </c>
      <c r="K253">
        <v>51.93</v>
      </c>
      <c r="L253">
        <v>18.36</v>
      </c>
      <c r="M253">
        <v>206.33</v>
      </c>
      <c r="N253">
        <v>120.3</v>
      </c>
      <c r="O253">
        <v>64.040000000000006</v>
      </c>
      <c r="P253">
        <v>55.07</v>
      </c>
      <c r="Q253">
        <v>30.92</v>
      </c>
      <c r="R253">
        <v>33.770000000000003</v>
      </c>
      <c r="S253">
        <v>43</v>
      </c>
      <c r="T253">
        <v>292.74</v>
      </c>
      <c r="U253">
        <v>182.77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N253"/>
  <sheetViews>
    <sheetView tabSelected="1" topLeftCell="B1" zoomScale="70" zoomScaleNormal="70" workbookViewId="0">
      <selection activeCell="W19" sqref="W19"/>
    </sheetView>
  </sheetViews>
  <sheetFormatPr defaultColWidth="10.796875" defaultRowHeight="15.6"/>
  <cols>
    <col min="1" max="2" width="9.5" customWidth="1"/>
    <col min="23" max="23" width="33.296875" customWidth="1"/>
    <col min="24" max="44" width="9.09765625" customWidth="1"/>
    <col min="45" max="45" width="33" customWidth="1"/>
    <col min="46" max="48" width="8.296875" customWidth="1"/>
    <col min="49" max="49" width="8.8984375" bestFit="1" customWidth="1"/>
    <col min="50" max="50" width="8.296875" customWidth="1"/>
    <col min="51" max="51" width="8.8984375" bestFit="1" customWidth="1"/>
    <col min="52" max="52" width="8.296875" customWidth="1"/>
    <col min="53" max="53" width="8.8984375" bestFit="1" customWidth="1"/>
    <col min="54" max="56" width="8.296875" customWidth="1"/>
    <col min="57" max="57" width="8.8984375" bestFit="1" customWidth="1"/>
    <col min="58" max="58" width="11.5" customWidth="1"/>
    <col min="59" max="59" width="13.3984375" customWidth="1"/>
    <col min="60" max="60" width="9.8984375" bestFit="1" customWidth="1"/>
    <col min="61" max="61" width="16.3984375" customWidth="1"/>
    <col min="62" max="62" width="8.8984375" bestFit="1" customWidth="1"/>
    <col min="63" max="64" width="8.296875" customWidth="1"/>
    <col min="65" max="65" width="8.8984375" bestFit="1" customWidth="1"/>
    <col min="67" max="67" width="17.3984375" customWidth="1"/>
    <col min="68" max="68" width="15.69921875" bestFit="1" customWidth="1"/>
    <col min="69" max="69" width="10.796875" customWidth="1"/>
    <col min="70" max="70" width="13.3984375" customWidth="1"/>
    <col min="71" max="71" width="9.796875" bestFit="1" customWidth="1"/>
    <col min="72" max="72" width="6.19921875" bestFit="1" customWidth="1"/>
    <col min="75" max="75" width="5.09765625" bestFit="1" customWidth="1"/>
    <col min="76" max="76" width="5.69921875" bestFit="1" customWidth="1"/>
    <col min="77" max="77" width="6.09765625" customWidth="1"/>
    <col min="78" max="78" width="5.8984375" customWidth="1"/>
    <col min="79" max="81" width="5.09765625" bestFit="1" customWidth="1"/>
    <col min="82" max="82" width="6.796875" bestFit="1" customWidth="1"/>
    <col min="83" max="84" width="5.09765625" bestFit="1" customWidth="1"/>
    <col min="85" max="85" width="7" bestFit="1" customWidth="1"/>
    <col min="86" max="86" width="5.3984375" bestFit="1" customWidth="1"/>
    <col min="87" max="87" width="5.09765625" bestFit="1" customWidth="1"/>
    <col min="88" max="88" width="4.8984375" customWidth="1"/>
    <col min="89" max="89" width="5.09765625" bestFit="1" customWidth="1"/>
    <col min="90" max="91" width="6" bestFit="1" customWidth="1"/>
    <col min="92" max="92" width="5.19921875" bestFit="1" customWidth="1"/>
    <col min="93" max="93" width="6.3984375" bestFit="1" customWidth="1"/>
    <col min="94" max="94" width="5.3984375" bestFit="1" customWidth="1"/>
    <col min="97" max="97" width="6.8984375" customWidth="1"/>
    <col min="98" max="99" width="5.09765625" bestFit="1" customWidth="1"/>
    <col min="100" max="100" width="5.5" bestFit="1" customWidth="1"/>
    <col min="101" max="101" width="7.69921875" customWidth="1"/>
    <col min="102" max="102" width="7.09765625" customWidth="1"/>
    <col min="103" max="103" width="8.09765625" customWidth="1"/>
    <col min="104" max="104" width="8.19921875" customWidth="1"/>
    <col min="105" max="105" width="7.796875" customWidth="1"/>
    <col min="106" max="106" width="7.5" customWidth="1"/>
    <col min="107" max="107" width="7.3984375" customWidth="1"/>
    <col min="108" max="108" width="8.5" customWidth="1"/>
    <col min="109" max="109" width="7.09765625" customWidth="1"/>
    <col min="110" max="110" width="6.5" customWidth="1"/>
    <col min="111" max="111" width="7.69921875" customWidth="1"/>
    <col min="112" max="112" width="6.8984375" customWidth="1"/>
    <col min="113" max="113" width="7.5" customWidth="1"/>
    <col min="114" max="114" width="7.19921875" customWidth="1"/>
    <col min="115" max="115" width="7.3984375" customWidth="1"/>
    <col min="116" max="116" width="7.8984375" customWidth="1"/>
  </cols>
  <sheetData>
    <row r="1" spans="1:118" ht="18.600000000000001" thickBot="1">
      <c r="A1" t="s">
        <v>0</v>
      </c>
      <c r="B1" s="13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3" t="s">
        <v>20</v>
      </c>
      <c r="W1" s="20" t="s">
        <v>94</v>
      </c>
      <c r="X1" s="8" t="s">
        <v>28</v>
      </c>
      <c r="Y1" s="8" t="s">
        <v>29</v>
      </c>
      <c r="Z1" s="8" t="s">
        <v>30</v>
      </c>
      <c r="AA1" s="8" t="s">
        <v>31</v>
      </c>
      <c r="AB1" s="8" t="s">
        <v>32</v>
      </c>
      <c r="AC1" s="8" t="s">
        <v>33</v>
      </c>
      <c r="AD1" s="8" t="s">
        <v>34</v>
      </c>
      <c r="AE1" s="8" t="s">
        <v>35</v>
      </c>
      <c r="AF1" s="8" t="s">
        <v>36</v>
      </c>
      <c r="AG1" s="8" t="s">
        <v>37</v>
      </c>
      <c r="AH1" s="8" t="s">
        <v>38</v>
      </c>
      <c r="AI1" s="8" t="s">
        <v>39</v>
      </c>
      <c r="AJ1" s="8" t="s">
        <v>40</v>
      </c>
      <c r="AK1" s="8" t="s">
        <v>41</v>
      </c>
      <c r="AL1" s="8" t="s">
        <v>42</v>
      </c>
      <c r="AM1" s="8" t="s">
        <v>43</v>
      </c>
      <c r="AN1" s="8" t="s">
        <v>44</v>
      </c>
      <c r="AO1" s="8" t="s">
        <v>45</v>
      </c>
      <c r="AP1" s="8" t="s">
        <v>46</v>
      </c>
      <c r="AQ1" s="8" t="s">
        <v>47</v>
      </c>
      <c r="AR1" s="19"/>
      <c r="AS1" s="55"/>
      <c r="AT1" s="59" t="s">
        <v>1</v>
      </c>
      <c r="AU1" s="59" t="s">
        <v>2</v>
      </c>
      <c r="AV1" s="59" t="s">
        <v>3</v>
      </c>
      <c r="AW1" s="59" t="s">
        <v>4</v>
      </c>
      <c r="AX1" s="59" t="s">
        <v>5</v>
      </c>
      <c r="AY1" s="59" t="s">
        <v>6</v>
      </c>
      <c r="AZ1" s="59" t="s">
        <v>7</v>
      </c>
      <c r="BA1" s="59" t="s">
        <v>8</v>
      </c>
      <c r="BB1" s="59" t="s">
        <v>9</v>
      </c>
      <c r="BC1" s="59" t="s">
        <v>10</v>
      </c>
      <c r="BD1" s="59" t="s">
        <v>11</v>
      </c>
      <c r="BE1" s="59" t="s">
        <v>12</v>
      </c>
      <c r="BF1" s="59" t="s">
        <v>13</v>
      </c>
      <c r="BG1" s="59" t="s">
        <v>14</v>
      </c>
      <c r="BH1" s="59" t="s">
        <v>15</v>
      </c>
      <c r="BI1" s="59" t="s">
        <v>16</v>
      </c>
      <c r="BJ1" s="59" t="s">
        <v>17</v>
      </c>
      <c r="BK1" s="59" t="s">
        <v>18</v>
      </c>
      <c r="BL1" s="59" t="s">
        <v>19</v>
      </c>
      <c r="BM1" s="59" t="s">
        <v>20</v>
      </c>
      <c r="BN1" s="63"/>
      <c r="BO1" s="28" t="s">
        <v>95</v>
      </c>
      <c r="BP1" s="26"/>
      <c r="BQ1" s="25" t="s">
        <v>23</v>
      </c>
      <c r="CQ1" s="55"/>
      <c r="CR1" s="67" t="s">
        <v>119</v>
      </c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55"/>
    </row>
    <row r="2" spans="1:118" ht="24" thickTop="1">
      <c r="A2" s="1">
        <v>44172</v>
      </c>
      <c r="B2" s="14">
        <v>1</v>
      </c>
      <c r="C2" s="2">
        <v>114.4</v>
      </c>
      <c r="D2" s="2">
        <v>123.75</v>
      </c>
      <c r="E2" s="2">
        <v>3.56</v>
      </c>
      <c r="F2" s="2">
        <v>264</v>
      </c>
      <c r="G2" s="2">
        <v>58.13</v>
      </c>
      <c r="H2" s="2">
        <v>76.14</v>
      </c>
      <c r="I2" s="2">
        <v>153.68</v>
      </c>
      <c r="J2" s="2">
        <v>232.52</v>
      </c>
      <c r="K2" s="2">
        <v>9.2200000000000006</v>
      </c>
      <c r="L2" s="2">
        <v>47.25</v>
      </c>
      <c r="M2" s="2">
        <v>16.48</v>
      </c>
      <c r="N2" s="2">
        <v>211.1</v>
      </c>
      <c r="O2" s="2">
        <v>119.21</v>
      </c>
      <c r="P2" s="2">
        <v>61.95</v>
      </c>
      <c r="Q2" s="2">
        <v>52.99</v>
      </c>
      <c r="R2" s="2">
        <v>28.35</v>
      </c>
      <c r="S2" s="2">
        <v>95.14</v>
      </c>
      <c r="T2" s="2">
        <v>9.94</v>
      </c>
      <c r="U2" s="2">
        <v>136.07</v>
      </c>
      <c r="V2" s="15">
        <v>217.93</v>
      </c>
      <c r="W2" s="16" t="s">
        <v>27</v>
      </c>
      <c r="AS2" s="55"/>
      <c r="AT2" s="55" t="s">
        <v>160</v>
      </c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26">
        <f t="array" ref="BO2">MMULT(AT7:BM7,TRANSPOSE(AT4:BM4))</f>
        <v>3.7698412872569044E-3</v>
      </c>
      <c r="BP2" s="29" t="s">
        <v>96</v>
      </c>
      <c r="BQ2">
        <f>BQ3/252</f>
        <v>3.7698412698412695E-3</v>
      </c>
      <c r="CQ2" s="55"/>
      <c r="CR2" s="67" t="s">
        <v>161</v>
      </c>
      <c r="CS2" s="67" t="str">
        <f>C1</f>
        <v>A</v>
      </c>
      <c r="CT2" s="67" t="str">
        <f t="shared" ref="CT2:DJ2" si="0">D1</f>
        <v>AAPL</v>
      </c>
      <c r="CU2" s="67" t="str">
        <f t="shared" si="0"/>
        <v>AMC</v>
      </c>
      <c r="CV2" s="67" t="str">
        <f t="shared" si="0"/>
        <v>BABA</v>
      </c>
      <c r="CW2" s="67" t="str">
        <f t="shared" si="0"/>
        <v>C</v>
      </c>
      <c r="CX2" s="67" t="str">
        <f t="shared" si="0"/>
        <v>D</v>
      </c>
      <c r="CY2" s="67" t="str">
        <f t="shared" si="0"/>
        <v>DIS</v>
      </c>
      <c r="CZ2" s="67" t="str">
        <f t="shared" si="0"/>
        <v xml:space="preserve"> DOCU</v>
      </c>
      <c r="DA2" s="67" t="str">
        <f t="shared" si="0"/>
        <v>F</v>
      </c>
      <c r="DB2" s="67" t="str">
        <f t="shared" si="0"/>
        <v>FIZZ</v>
      </c>
      <c r="DC2" s="67" t="str">
        <f t="shared" si="0"/>
        <v>HCYAX</v>
      </c>
      <c r="DD2" s="67" t="str">
        <f t="shared" si="0"/>
        <v>HON</v>
      </c>
      <c r="DE2" s="67" t="str">
        <f t="shared" si="0"/>
        <v>IBM</v>
      </c>
      <c r="DF2" s="67" t="str">
        <f t="shared" si="0"/>
        <v>K</v>
      </c>
      <c r="DG2" s="67" t="str">
        <f t="shared" si="0"/>
        <v>KO</v>
      </c>
      <c r="DH2" s="67" t="str">
        <f t="shared" si="0"/>
        <v>LABD</v>
      </c>
      <c r="DI2" s="67" t="str">
        <f t="shared" si="0"/>
        <v>LABU</v>
      </c>
      <c r="DJ2" s="67" t="str">
        <f t="shared" si="0"/>
        <v>LCID</v>
      </c>
      <c r="DK2" s="67" t="str">
        <f t="shared" ref="DK2" si="1">U1</f>
        <v>NVDA</v>
      </c>
      <c r="DL2" s="67" t="str">
        <f t="shared" ref="DL2" si="2">V1</f>
        <v>PYPL</v>
      </c>
      <c r="DM2" s="55"/>
    </row>
    <row r="3" spans="1:118" ht="21">
      <c r="A3" s="1">
        <v>44173</v>
      </c>
      <c r="B3" s="14">
        <v>2</v>
      </c>
      <c r="C3" s="2">
        <v>117.01</v>
      </c>
      <c r="D3" s="2">
        <v>124.37</v>
      </c>
      <c r="E3" s="2">
        <v>3.98</v>
      </c>
      <c r="F3" s="2">
        <v>266.08</v>
      </c>
      <c r="G3" s="2">
        <v>58.36</v>
      </c>
      <c r="H3" s="2">
        <v>74.75</v>
      </c>
      <c r="I3" s="2">
        <v>153.72</v>
      </c>
      <c r="J3" s="2">
        <v>234.82</v>
      </c>
      <c r="K3" s="2">
        <v>9.25</v>
      </c>
      <c r="L3" s="2">
        <v>46.59</v>
      </c>
      <c r="M3" s="2">
        <v>16.510000000000002</v>
      </c>
      <c r="N3" s="2">
        <v>212.07</v>
      </c>
      <c r="O3" s="2">
        <v>120.18</v>
      </c>
      <c r="P3" s="2">
        <v>62.55</v>
      </c>
      <c r="Q3" s="2">
        <v>53.18</v>
      </c>
      <c r="R3" s="2">
        <v>26.66</v>
      </c>
      <c r="S3" s="2">
        <v>100.84</v>
      </c>
      <c r="T3" s="2">
        <v>9.86</v>
      </c>
      <c r="U3" s="2">
        <v>133.5</v>
      </c>
      <c r="V3" s="15">
        <v>216.94</v>
      </c>
      <c r="X3">
        <f>(C3-C2)/C2</f>
        <v>2.281468531468531E-2</v>
      </c>
      <c r="Y3">
        <f t="shared" ref="Y3:AJ18" si="3">(D3-D2)/D2</f>
        <v>5.010101010101047E-3</v>
      </c>
      <c r="Z3">
        <f t="shared" si="3"/>
        <v>0.11797752808988762</v>
      </c>
      <c r="AA3">
        <f t="shared" si="3"/>
        <v>7.8787878787878185E-3</v>
      </c>
      <c r="AB3">
        <f t="shared" si="3"/>
        <v>3.9566488904179747E-3</v>
      </c>
      <c r="AC3">
        <f t="shared" si="3"/>
        <v>-1.8255844496979257E-2</v>
      </c>
      <c r="AD3">
        <f t="shared" si="3"/>
        <v>2.6028110359182746E-4</v>
      </c>
      <c r="AE3">
        <f t="shared" si="3"/>
        <v>9.8916222260449979E-3</v>
      </c>
      <c r="AF3">
        <f t="shared" si="3"/>
        <v>3.253796095444616E-3</v>
      </c>
      <c r="AG3">
        <f t="shared" si="3"/>
        <v>-1.3968253968253895E-2</v>
      </c>
      <c r="AH3">
        <f t="shared" si="3"/>
        <v>1.8203883495146321E-3</v>
      </c>
      <c r="AI3">
        <f t="shared" si="3"/>
        <v>4.5949786830885783E-3</v>
      </c>
      <c r="AJ3">
        <f t="shared" si="3"/>
        <v>8.1369012666723684E-3</v>
      </c>
      <c r="AK3">
        <f>(P3-P2)/P2</f>
        <v>9.6852300242129836E-3</v>
      </c>
      <c r="AL3">
        <f t="shared" ref="AL3:AL66" si="4">(Q3-Q2)/Q2</f>
        <v>3.5855821853179415E-3</v>
      </c>
      <c r="AM3">
        <f t="shared" ref="AM3:AM66" si="5">(R3-R2)/R2</f>
        <v>-5.961199294532632E-2</v>
      </c>
      <c r="AN3">
        <f t="shared" ref="AN3:AN66" si="6">(S3-S2)/S2</f>
        <v>5.991170906033217E-2</v>
      </c>
      <c r="AO3">
        <f t="shared" ref="AO3:AO66" si="7">(T3-T2)/T2</f>
        <v>-8.0482897384305911E-3</v>
      </c>
      <c r="AP3">
        <f t="shared" ref="AP3:AP66" si="8">(U3-U2)/U2</f>
        <v>-1.8887337399867667E-2</v>
      </c>
      <c r="AQ3">
        <f t="shared" ref="AQ3:AQ66" si="9">(V3-V2)/V2</f>
        <v>-4.5427430826412568E-3</v>
      </c>
      <c r="AS3" s="55"/>
      <c r="AT3" s="60" t="s">
        <v>68</v>
      </c>
      <c r="AU3" s="60" t="s">
        <v>69</v>
      </c>
      <c r="AV3" s="60" t="s">
        <v>70</v>
      </c>
      <c r="AW3" s="60" t="s">
        <v>71</v>
      </c>
      <c r="AX3" s="60" t="s">
        <v>72</v>
      </c>
      <c r="AY3" s="60" t="s">
        <v>73</v>
      </c>
      <c r="AZ3" s="60" t="s">
        <v>74</v>
      </c>
      <c r="BA3" s="60" t="s">
        <v>75</v>
      </c>
      <c r="BB3" s="60" t="s">
        <v>76</v>
      </c>
      <c r="BC3" s="60" t="s">
        <v>77</v>
      </c>
      <c r="BD3" s="60" t="s">
        <v>78</v>
      </c>
      <c r="BE3" s="60" t="s">
        <v>79</v>
      </c>
      <c r="BF3" s="60" t="s">
        <v>80</v>
      </c>
      <c r="BG3" s="60" t="s">
        <v>81</v>
      </c>
      <c r="BH3" s="60" t="s">
        <v>82</v>
      </c>
      <c r="BI3" s="60" t="s">
        <v>83</v>
      </c>
      <c r="BJ3" s="60" t="s">
        <v>84</v>
      </c>
      <c r="BK3" s="60" t="s">
        <v>85</v>
      </c>
      <c r="BL3" s="60" t="s">
        <v>86</v>
      </c>
      <c r="BM3" s="60" t="s">
        <v>87</v>
      </c>
      <c r="BN3" s="55"/>
      <c r="BO3" s="27">
        <f>ROUND(BO2*252,4)</f>
        <v>0.95</v>
      </c>
      <c r="BP3" s="26" t="s">
        <v>97</v>
      </c>
      <c r="BQ3">
        <v>0.95</v>
      </c>
      <c r="CQ3" s="55"/>
      <c r="CR3" s="67">
        <v>2</v>
      </c>
      <c r="CS3" s="95">
        <f ca="1">SUMPRODUCT(OFFSET(C$2:C$253,0,0,COUNT(C$2:C$253)-$CR3)-AVERAGE(C$2:C$253),OFFSET(C$2:C$253,$CR3,0,COUNT(C$2:C$253)-$CR3)-AVERAGE(C$2:C$253))/DEVSQ(C$2:C$253)</f>
        <v>0.97938204567441578</v>
      </c>
      <c r="CT3" s="95">
        <f t="shared" ref="CT3:DL3" ca="1" si="10">SUMPRODUCT(OFFSET(D$2:D$253,0,0,COUNT(D$2:D$253)-$CR3)-AVERAGE(D$2:D$253),OFFSET(D$2:D$253,$CR3,0,COUNT(D$2:D$253)-$CR3)-AVERAGE(D$2:D$253))/DEVSQ(D$2:D$253)</f>
        <v>0.93940742466783289</v>
      </c>
      <c r="CU3" s="95">
        <f t="shared" ca="1" si="10"/>
        <v>0.96582601862116513</v>
      </c>
      <c r="CV3" s="95">
        <f t="shared" ca="1" si="10"/>
        <v>0.94901057277428869</v>
      </c>
      <c r="CW3" s="95">
        <f t="shared" ca="1" si="10"/>
        <v>0.92446965057797958</v>
      </c>
      <c r="CX3" s="95">
        <f t="shared" ca="1" si="10"/>
        <v>0.87678572498645924</v>
      </c>
      <c r="CY3" s="95">
        <f t="shared" ca="1" si="10"/>
        <v>0.86165281459189114</v>
      </c>
      <c r="CZ3" s="95">
        <f t="shared" ca="1" si="10"/>
        <v>0.88964943444194589</v>
      </c>
      <c r="DA3" s="95">
        <f t="shared" ca="1" si="10"/>
        <v>0.95724365362584163</v>
      </c>
      <c r="DB3" s="95">
        <f t="shared" ca="1" si="10"/>
        <v>0.85367528319017671</v>
      </c>
      <c r="DC3" s="95">
        <f t="shared" ca="1" si="10"/>
        <v>0.97189112952336976</v>
      </c>
      <c r="DD3" s="95">
        <f t="shared" ca="1" si="10"/>
        <v>0.92184393211700844</v>
      </c>
      <c r="DE3" s="95">
        <f t="shared" ca="1" si="10"/>
        <v>0.94827302512734724</v>
      </c>
      <c r="DF3" s="95">
        <f t="shared" ca="1" si="10"/>
        <v>0.90973956866805084</v>
      </c>
      <c r="DG3" s="95">
        <f t="shared" ca="1" si="10"/>
        <v>0.95526663724037031</v>
      </c>
      <c r="DH3" s="95">
        <f t="shared" ca="1" si="10"/>
        <v>0.77942200628960867</v>
      </c>
      <c r="DI3" s="95">
        <f t="shared" ca="1" si="10"/>
        <v>0.95705305954622955</v>
      </c>
      <c r="DJ3" s="95">
        <f t="shared" ca="1" si="10"/>
        <v>0.90859452988062184</v>
      </c>
      <c r="DK3" s="95">
        <f t="shared" ca="1" si="10"/>
        <v>0.96776511808391175</v>
      </c>
      <c r="DL3" s="95">
        <f t="shared" ca="1" si="10"/>
        <v>0.91748224897283992</v>
      </c>
      <c r="DM3" s="67"/>
      <c r="DN3" s="3"/>
    </row>
    <row r="4" spans="1:118" ht="18">
      <c r="A4" s="1">
        <v>44174</v>
      </c>
      <c r="B4" s="14">
        <v>3</v>
      </c>
      <c r="C4" s="2">
        <v>116.4</v>
      </c>
      <c r="D4" s="2">
        <v>121.77</v>
      </c>
      <c r="E4" s="2">
        <v>3.86</v>
      </c>
      <c r="F4" s="2">
        <v>263.79000000000002</v>
      </c>
      <c r="G4" s="2">
        <v>58.95</v>
      </c>
      <c r="H4" s="2">
        <v>74.3</v>
      </c>
      <c r="I4" s="2">
        <v>154.43</v>
      </c>
      <c r="J4" s="2">
        <v>220.97</v>
      </c>
      <c r="K4" s="2">
        <v>9.4499999999999993</v>
      </c>
      <c r="L4" s="2">
        <v>43.99</v>
      </c>
      <c r="M4" s="2">
        <v>16.46</v>
      </c>
      <c r="N4" s="2">
        <v>212.24</v>
      </c>
      <c r="O4" s="2">
        <v>121.21</v>
      </c>
      <c r="P4" s="2">
        <v>62</v>
      </c>
      <c r="Q4" s="2">
        <v>53.33</v>
      </c>
      <c r="R4" s="2">
        <v>28.34</v>
      </c>
      <c r="S4" s="2">
        <v>94.61</v>
      </c>
      <c r="T4" s="2">
        <v>9.92</v>
      </c>
      <c r="U4" s="2">
        <v>129.31</v>
      </c>
      <c r="V4" s="15">
        <v>210.8</v>
      </c>
      <c r="X4">
        <f t="shared" ref="X4:X67" si="11">(C4-C3)/C3</f>
        <v>-5.2132296384924314E-3</v>
      </c>
      <c r="Y4">
        <f t="shared" si="3"/>
        <v>-2.0905363029669603E-2</v>
      </c>
      <c r="Z4">
        <f t="shared" si="3"/>
        <v>-3.0150753768844248E-2</v>
      </c>
      <c r="AA4">
        <f t="shared" si="3"/>
        <v>-8.6064341551411738E-3</v>
      </c>
      <c r="AB4">
        <f t="shared" si="3"/>
        <v>1.0109664153529874E-2</v>
      </c>
      <c r="AC4">
        <f t="shared" si="3"/>
        <v>-6.020066889632145E-3</v>
      </c>
      <c r="AD4">
        <f t="shared" si="3"/>
        <v>4.618787405672703E-3</v>
      </c>
      <c r="AE4">
        <f t="shared" si="3"/>
        <v>-5.8981347415041283E-2</v>
      </c>
      <c r="AF4">
        <f t="shared" si="3"/>
        <v>2.1621621621621546E-2</v>
      </c>
      <c r="AG4">
        <f t="shared" si="3"/>
        <v>-5.5805966945696527E-2</v>
      </c>
      <c r="AH4">
        <f t="shared" si="3"/>
        <v>-3.0284675953967722E-3</v>
      </c>
      <c r="AI4">
        <f t="shared" si="3"/>
        <v>8.0162210590850158E-4</v>
      </c>
      <c r="AJ4">
        <f t="shared" si="3"/>
        <v>8.5704776169078616E-3</v>
      </c>
      <c r="AK4">
        <f t="shared" ref="AK4:AK67" si="12">(P4-P3)/P3</f>
        <v>-8.7929656274979562E-3</v>
      </c>
      <c r="AL4">
        <f t="shared" si="4"/>
        <v>2.8206092515983185E-3</v>
      </c>
      <c r="AM4">
        <f t="shared" si="5"/>
        <v>6.3015753938484603E-2</v>
      </c>
      <c r="AN4">
        <f t="shared" si="6"/>
        <v>-6.1781039270130934E-2</v>
      </c>
      <c r="AO4">
        <f t="shared" si="7"/>
        <v>6.0851926977688138E-3</v>
      </c>
      <c r="AP4">
        <f t="shared" si="8"/>
        <v>-3.1385767790262156E-2</v>
      </c>
      <c r="AQ4">
        <f t="shared" si="9"/>
        <v>-2.8302756522540731E-2</v>
      </c>
      <c r="AS4" s="61" t="s">
        <v>159</v>
      </c>
      <c r="AT4" s="62">
        <f>AVERAGE(X3:X253)</f>
        <v>1.1203663702999821E-3</v>
      </c>
      <c r="AU4" s="62">
        <f t="shared" ref="AU4:BM4" si="13">AVERAGE(Y3:Y253)</f>
        <v>1.2815463380699049E-3</v>
      </c>
      <c r="AV4" s="62">
        <f t="shared" si="13"/>
        <v>2.1184981655865624E-2</v>
      </c>
      <c r="AW4" s="62">
        <f t="shared" si="13"/>
        <v>-2.7731505042045477E-3</v>
      </c>
      <c r="AX4" s="62">
        <f t="shared" si="13"/>
        <v>4.7394537243207485E-4</v>
      </c>
      <c r="AY4" s="62">
        <f t="shared" si="13"/>
        <v>-4.5940812571109485E-6</v>
      </c>
      <c r="AZ4" s="62">
        <f t="shared" si="13"/>
        <v>6.4859522529667427E-5</v>
      </c>
      <c r="BA4" s="62">
        <f t="shared" si="13"/>
        <v>-9.595575111446226E-4</v>
      </c>
      <c r="BB4" s="62">
        <f t="shared" si="13"/>
        <v>3.2481670452292506E-3</v>
      </c>
      <c r="BC4" s="62">
        <f t="shared" si="13"/>
        <v>1.1421363421290035E-3</v>
      </c>
      <c r="BD4" s="62">
        <f t="shared" si="13"/>
        <v>4.4088640712772913E-4</v>
      </c>
      <c r="BE4" s="62">
        <f t="shared" si="13"/>
        <v>-2.1154870327263089E-5</v>
      </c>
      <c r="BF4" s="62">
        <f t="shared" si="13"/>
        <v>1.4511951236188735E-4</v>
      </c>
      <c r="BG4" s="62">
        <f t="shared" si="13"/>
        <v>2.0147968889319887E-4</v>
      </c>
      <c r="BH4" s="62">
        <f t="shared" si="13"/>
        <v>1.9990964537932015E-4</v>
      </c>
      <c r="BI4" s="62">
        <f t="shared" si="13"/>
        <v>2.078439907611019E-3</v>
      </c>
      <c r="BJ4" s="62">
        <f t="shared" si="13"/>
        <v>-2.3999438849462758E-3</v>
      </c>
      <c r="BK4" s="62">
        <f t="shared" si="13"/>
        <v>8.6149342405424378E-3</v>
      </c>
      <c r="BL4" s="62">
        <f t="shared" si="13"/>
        <v>3.407397079196562E-3</v>
      </c>
      <c r="BM4" s="62">
        <f t="shared" si="13"/>
        <v>-4.3588176989938269E-4</v>
      </c>
      <c r="BN4" s="55"/>
      <c r="CQ4" s="55"/>
      <c r="CR4" s="67">
        <v>3</v>
      </c>
      <c r="CS4" s="95">
        <f t="shared" ref="CS4:CS9" ca="1" si="14">SUMPRODUCT(OFFSET(C$2:C$253,0,0,COUNT(C$2:C$253)-$CR4)-AVERAGE(C$2:C$253),OFFSET(C$2:C$253,$CR4,0,COUNT(C$2:C$253)-$CR4)-AVERAGE(C$2:C$253))/DEVSQ(C$2:C$253)</f>
        <v>0.96817176847899367</v>
      </c>
      <c r="CT4" s="95">
        <f t="shared" ref="CT4:CT9" ca="1" si="15">SUMPRODUCT(OFFSET(D$2:D$253,0,0,COUNT(D$2:D$253)-$CR4)-AVERAGE(D$2:D$253),OFFSET(D$2:D$253,$CR4,0,COUNT(D$2:D$253)-$CR4)-AVERAGE(D$2:D$253))/DEVSQ(D$2:D$253)</f>
        <v>0.90953082864940638</v>
      </c>
      <c r="CU4" s="95">
        <f t="shared" ref="CU4:CU9" ca="1" si="16">SUMPRODUCT(OFFSET(E$2:E$253,0,0,COUNT(E$2:E$253)-$CR4)-AVERAGE(E$2:E$253),OFFSET(E$2:E$253,$CR4,0,COUNT(E$2:E$253)-$CR4)-AVERAGE(E$2:E$253))/DEVSQ(E$2:E$253)</f>
        <v>0.95473729296605991</v>
      </c>
      <c r="CV4" s="95">
        <f t="shared" ref="CV4:CV9" ca="1" si="17">SUMPRODUCT(OFFSET(F$2:F$253,0,0,COUNT(F$2:F$253)-$CR4)-AVERAGE(F$2:F$253),OFFSET(F$2:F$253,$CR4,0,COUNT(F$2:F$253)-$CR4)-AVERAGE(F$2:F$253))/DEVSQ(F$2:F$253)</f>
        <v>0.92579486993456805</v>
      </c>
      <c r="CW4" s="95">
        <f t="shared" ref="CW4:CW9" ca="1" si="18">SUMPRODUCT(OFFSET(G$2:G$253,0,0,COUNT(G$2:G$253)-$CR4)-AVERAGE(G$2:G$253),OFFSET(G$2:G$253,$CR4,0,COUNT(G$2:G$253)-$CR4)-AVERAGE(G$2:G$253))/DEVSQ(G$2:G$253)</f>
        <v>0.88460441406824719</v>
      </c>
      <c r="CX4" s="95">
        <f t="shared" ref="CX4:CX9" ca="1" si="19">SUMPRODUCT(OFFSET(H$2:H$253,0,0,COUNT(H$2:H$253)-$CR4)-AVERAGE(H$2:H$253),OFFSET(H$2:H$253,$CR4,0,COUNT(H$2:H$253)-$CR4)-AVERAGE(H$2:H$253))/DEVSQ(H$2:H$253)</f>
        <v>0.83379048646290355</v>
      </c>
      <c r="CY4" s="95">
        <f t="shared" ref="CY4:CY9" ca="1" si="20">SUMPRODUCT(OFFSET(I$2:I$253,0,0,COUNT(I$2:I$253)-$CR4)-AVERAGE(I$2:I$253),OFFSET(I$2:I$253,$CR4,0,COUNT(I$2:I$253)-$CR4)-AVERAGE(I$2:I$253))/DEVSQ(I$2:I$253)</f>
        <v>0.79587011750926617</v>
      </c>
      <c r="CZ4" s="95">
        <f t="shared" ref="CZ4:CZ9" ca="1" si="21">SUMPRODUCT(OFFSET(J$2:J$253,0,0,COUNT(J$2:J$253)-$CR4)-AVERAGE(J$2:J$253),OFFSET(J$2:J$253,$CR4,0,COUNT(J$2:J$253)-$CR4)-AVERAGE(J$2:J$253))/DEVSQ(J$2:J$253)</f>
        <v>0.86437835760717152</v>
      </c>
      <c r="DA4" s="95">
        <f t="shared" ref="DA4:DA9" ca="1" si="22">SUMPRODUCT(OFFSET(K$2:K$253,0,0,COUNT(K$2:K$253)-$CR4)-AVERAGE(K$2:K$253),OFFSET(K$2:K$253,$CR4,0,COUNT(K$2:K$253)-$CR4)-AVERAGE(K$2:K$253))/DEVSQ(K$2:K$253)</f>
        <v>0.93530924890608069</v>
      </c>
      <c r="DB4" s="95">
        <f t="shared" ref="DB4:DB9" ca="1" si="23">SUMPRODUCT(OFFSET(L$2:L$253,0,0,COUNT(L$2:L$253)-$CR4)-AVERAGE(L$2:L$253),OFFSET(L$2:L$253,$CR4,0,COUNT(L$2:L$253)-$CR4)-AVERAGE(L$2:L$253))/DEVSQ(L$2:L$253)</f>
        <v>0.75998116536530691</v>
      </c>
      <c r="DC4" s="95">
        <f t="shared" ref="DC4:DC9" ca="1" si="24">SUMPRODUCT(OFFSET(M$2:M$253,0,0,COUNT(M$2:M$253)-$CR4)-AVERAGE(M$2:M$253),OFFSET(M$2:M$253,$CR4,0,COUNT(M$2:M$253)-$CR4)-AVERAGE(M$2:M$253))/DEVSQ(M$2:M$253)</f>
        <v>0.95924182956177551</v>
      </c>
      <c r="DD4" s="95">
        <f t="shared" ref="DD4:DD9" ca="1" si="25">SUMPRODUCT(OFFSET(N$2:N$253,0,0,COUNT(N$2:N$253)-$CR4)-AVERAGE(N$2:N$253),OFFSET(N$2:N$253,$CR4,0,COUNT(N$2:N$253)-$CR4)-AVERAGE(N$2:N$253))/DEVSQ(N$2:N$253)</f>
        <v>0.8956260824433534</v>
      </c>
      <c r="DE4" s="95">
        <f t="shared" ref="DE4:DE9" ca="1" si="26">SUMPRODUCT(OFFSET(O$2:O$253,0,0,COUNT(O$2:O$253)-$CR4)-AVERAGE(O$2:O$253),OFFSET(O$2:O$253,$CR4,0,COUNT(O$2:O$253)-$CR4)-AVERAGE(O$2:O$253))/DEVSQ(O$2:O$253)</f>
        <v>0.92905247659371326</v>
      </c>
      <c r="DF4" s="95">
        <f t="shared" ref="DF4:DF9" ca="1" si="27">SUMPRODUCT(OFFSET(P$2:P$253,0,0,COUNT(P$2:P$253)-$CR4)-AVERAGE(P$2:P$253),OFFSET(P$2:P$253,$CR4,0,COUNT(P$2:P$253)-$CR4)-AVERAGE(P$2:P$253))/DEVSQ(P$2:P$253)</f>
        <v>0.8690953811852774</v>
      </c>
      <c r="DG4" s="95">
        <f t="shared" ref="DG4:DG9" ca="1" si="28">SUMPRODUCT(OFFSET(Q$2:Q$253,0,0,COUNT(Q$2:Q$253)-$CR4)-AVERAGE(Q$2:Q$253),OFFSET(Q$2:Q$253,$CR4,0,COUNT(Q$2:Q$253)-$CR4)-AVERAGE(Q$2:Q$253))/DEVSQ(Q$2:Q$253)</f>
        <v>0.93374662079502746</v>
      </c>
      <c r="DH4" s="95">
        <f t="shared" ref="DH4:DH9" ca="1" si="29">SUMPRODUCT(OFFSET(R$2:R$253,0,0,COUNT(R$2:R$253)-$CR4)-AVERAGE(R$2:R$253),OFFSET(R$2:R$253,$CR4,0,COUNT(R$2:R$253)-$CR4)-AVERAGE(R$2:R$253))/DEVSQ(R$2:R$253)</f>
        <v>0.68582609716309351</v>
      </c>
      <c r="DI4" s="95">
        <f t="shared" ref="DI4:DI9" ca="1" si="30">SUMPRODUCT(OFFSET(S$2:S$253,0,0,COUNT(S$2:S$253)-$CR4)-AVERAGE(S$2:S$253),OFFSET(S$2:S$253,$CR4,0,COUNT(S$2:S$253)-$CR4)-AVERAGE(S$2:S$253))/DEVSQ(S$2:S$253)</f>
        <v>0.93710390891104778</v>
      </c>
      <c r="DJ4" s="95">
        <f t="shared" ref="DJ4:DJ9" ca="1" si="31">SUMPRODUCT(OFFSET(T$2:T$253,0,0,COUNT(T$2:T$253)-$CR4)-AVERAGE(T$2:T$253),OFFSET(T$2:T$253,$CR4,0,COUNT(T$2:T$253)-$CR4)-AVERAGE(T$2:T$253))/DEVSQ(T$2:T$253)</f>
        <v>0.85745980868737781</v>
      </c>
      <c r="DK4" s="95">
        <f t="shared" ref="DK4:DK9" ca="1" si="32">SUMPRODUCT(OFFSET(U$2:U$253,0,0,COUNT(U$2:U$253)-$CR4)-AVERAGE(U$2:U$253),OFFSET(U$2:U$253,$CR4,0,COUNT(U$2:U$253)-$CR4)-AVERAGE(U$2:U$253))/DEVSQ(U$2:U$253)</f>
        <v>0.9478325291346188</v>
      </c>
      <c r="DL4" s="95">
        <f t="shared" ref="DL4:DL9" ca="1" si="33">SUMPRODUCT(OFFSET(V$2:V$253,0,0,COUNT(V$2:V$253)-$CR4)-AVERAGE(V$2:V$253),OFFSET(V$2:V$253,$CR4,0,COUNT(V$2:V$253)-$CR4)-AVERAGE(V$2:V$253))/DEVSQ(V$2:V$253)</f>
        <v>0.87110712915677313</v>
      </c>
      <c r="DM4" s="67"/>
      <c r="DN4" s="3"/>
    </row>
    <row r="5" spans="1:118">
      <c r="A5" s="1">
        <v>44175</v>
      </c>
      <c r="B5" s="14">
        <v>4</v>
      </c>
      <c r="C5" s="2">
        <v>118.81</v>
      </c>
      <c r="D5" s="2">
        <v>123.23</v>
      </c>
      <c r="E5" s="2">
        <v>4.09</v>
      </c>
      <c r="F5" s="2">
        <v>264.86</v>
      </c>
      <c r="G5" s="2">
        <v>60.5</v>
      </c>
      <c r="H5" s="2">
        <v>74.319999999999993</v>
      </c>
      <c r="I5" s="2">
        <v>154.69</v>
      </c>
      <c r="J5" s="2">
        <v>222.59</v>
      </c>
      <c r="K5" s="2">
        <v>9.1199999999999992</v>
      </c>
      <c r="L5" s="2">
        <v>44</v>
      </c>
      <c r="M5" s="2">
        <v>16.45</v>
      </c>
      <c r="N5" s="2">
        <v>211.97</v>
      </c>
      <c r="O5" s="2">
        <v>119.46</v>
      </c>
      <c r="P5" s="2">
        <v>61.98</v>
      </c>
      <c r="Q5" s="2">
        <v>53.05</v>
      </c>
      <c r="R5" s="2">
        <v>25.15</v>
      </c>
      <c r="S5" s="2">
        <v>104.89</v>
      </c>
      <c r="T5" s="2">
        <v>9.91</v>
      </c>
      <c r="U5" s="2">
        <v>129.72</v>
      </c>
      <c r="V5" s="15">
        <v>215.34</v>
      </c>
      <c r="X5">
        <f t="shared" si="11"/>
        <v>2.0704467353951858E-2</v>
      </c>
      <c r="Y5">
        <f t="shared" si="3"/>
        <v>1.1989816867865714E-2</v>
      </c>
      <c r="Z5">
        <f t="shared" si="3"/>
        <v>5.9585492227979271E-2</v>
      </c>
      <c r="AA5">
        <f t="shared" si="3"/>
        <v>4.0562568709958417E-3</v>
      </c>
      <c r="AB5">
        <f t="shared" si="3"/>
        <v>2.6293469041560595E-2</v>
      </c>
      <c r="AC5">
        <f t="shared" si="3"/>
        <v>2.6917900403763154E-4</v>
      </c>
      <c r="AD5">
        <f t="shared" si="3"/>
        <v>1.6836106974032954E-3</v>
      </c>
      <c r="AE5">
        <f t="shared" si="3"/>
        <v>7.3313119427976855E-3</v>
      </c>
      <c r="AF5">
        <f t="shared" si="3"/>
        <v>-3.4920634920634928E-2</v>
      </c>
      <c r="AG5">
        <f t="shared" si="3"/>
        <v>2.2732439190720642E-4</v>
      </c>
      <c r="AH5">
        <f t="shared" si="3"/>
        <v>-6.075334143378835E-4</v>
      </c>
      <c r="AI5">
        <f t="shared" si="3"/>
        <v>-1.2721447418017821E-3</v>
      </c>
      <c r="AJ5">
        <f t="shared" si="3"/>
        <v>-1.4437752660671562E-2</v>
      </c>
      <c r="AK5">
        <f t="shared" si="12"/>
        <v>-3.2258064516134074E-4</v>
      </c>
      <c r="AL5">
        <f t="shared" si="4"/>
        <v>-5.2503281455091155E-3</v>
      </c>
      <c r="AM5">
        <f t="shared" si="5"/>
        <v>-0.11256175017642912</v>
      </c>
      <c r="AN5">
        <f t="shared" si="6"/>
        <v>0.10865659021245112</v>
      </c>
      <c r="AO5">
        <f t="shared" si="7"/>
        <v>-1.0080645161290108E-3</v>
      </c>
      <c r="AP5">
        <f t="shared" si="8"/>
        <v>3.1706751218002985E-3</v>
      </c>
      <c r="AQ5">
        <f t="shared" si="9"/>
        <v>2.1537001897533169E-2</v>
      </c>
      <c r="AS5" s="55"/>
      <c r="AT5" s="62">
        <f>AT4*251</f>
        <v>0.28121195894529549</v>
      </c>
      <c r="AU5" s="62">
        <f t="shared" ref="AU5:BM5" si="34">AU4*251</f>
        <v>0.32166813085554613</v>
      </c>
      <c r="AV5" s="62">
        <f t="shared" si="34"/>
        <v>5.3174303956222717</v>
      </c>
      <c r="AW5" s="62">
        <f t="shared" si="34"/>
        <v>-0.69606077655534149</v>
      </c>
      <c r="AX5" s="62">
        <f t="shared" si="34"/>
        <v>0.11896028848045079</v>
      </c>
      <c r="AY5" s="62">
        <f t="shared" si="34"/>
        <v>-1.1531143955348482E-3</v>
      </c>
      <c r="AZ5" s="62">
        <f t="shared" si="34"/>
        <v>1.6279740154946525E-2</v>
      </c>
      <c r="BA5" s="62">
        <f t="shared" si="34"/>
        <v>-0.24084893529730028</v>
      </c>
      <c r="BB5" s="62">
        <f t="shared" si="34"/>
        <v>0.81528992835254188</v>
      </c>
      <c r="BC5" s="62">
        <f t="shared" si="34"/>
        <v>0.28667622187437986</v>
      </c>
      <c r="BD5" s="62">
        <f t="shared" si="34"/>
        <v>0.11066248818906001</v>
      </c>
      <c r="BE5" s="62">
        <f t="shared" si="34"/>
        <v>-5.309872452143035E-3</v>
      </c>
      <c r="BF5" s="62">
        <f t="shared" si="34"/>
        <v>3.6424997602833728E-2</v>
      </c>
      <c r="BG5" s="62">
        <f t="shared" si="34"/>
        <v>5.057140191219292E-2</v>
      </c>
      <c r="BH5" s="62">
        <f t="shared" si="34"/>
        <v>5.0177320990209356E-2</v>
      </c>
      <c r="BI5" s="62">
        <f t="shared" si="34"/>
        <v>0.52168841681036571</v>
      </c>
      <c r="BJ5" s="62">
        <f t="shared" si="34"/>
        <v>-0.60238591512151529</v>
      </c>
      <c r="BK5" s="62">
        <f t="shared" si="34"/>
        <v>2.1623484943761517</v>
      </c>
      <c r="BL5" s="62">
        <f t="shared" si="34"/>
        <v>0.85525666687833701</v>
      </c>
      <c r="BM5" s="62">
        <f t="shared" si="34"/>
        <v>-0.10940632424474506</v>
      </c>
      <c r="BN5" s="55"/>
      <c r="BO5" t="s">
        <v>101</v>
      </c>
      <c r="BQ5">
        <v>0.2</v>
      </c>
      <c r="BR5">
        <v>1</v>
      </c>
      <c r="CQ5" s="55"/>
      <c r="CR5" s="67">
        <v>4</v>
      </c>
      <c r="CS5" s="95">
        <f t="shared" ca="1" si="14"/>
        <v>0.95782177295261306</v>
      </c>
      <c r="CT5" s="95">
        <f t="shared" ca="1" si="15"/>
        <v>0.88162186538714005</v>
      </c>
      <c r="CU5" s="95">
        <f t="shared" ca="1" si="16"/>
        <v>0.93813086589528694</v>
      </c>
      <c r="CV5" s="95">
        <f t="shared" ca="1" si="17"/>
        <v>0.90273236898970666</v>
      </c>
      <c r="CW5" s="95">
        <f t="shared" ca="1" si="18"/>
        <v>0.84822063046331253</v>
      </c>
      <c r="CX5" s="95">
        <f t="shared" ca="1" si="19"/>
        <v>0.80099439476801315</v>
      </c>
      <c r="CY5" s="95">
        <f t="shared" ca="1" si="20"/>
        <v>0.72837005927419785</v>
      </c>
      <c r="CZ5" s="95">
        <f t="shared" ca="1" si="21"/>
        <v>0.83593108176128228</v>
      </c>
      <c r="DA5" s="95">
        <f t="shared" ca="1" si="22"/>
        <v>0.91278301787470628</v>
      </c>
      <c r="DB5" s="95">
        <f t="shared" ca="1" si="23"/>
        <v>0.68138777566254405</v>
      </c>
      <c r="DC5" s="95">
        <f t="shared" ca="1" si="24"/>
        <v>0.947797005821302</v>
      </c>
      <c r="DD5" s="95">
        <f t="shared" ca="1" si="25"/>
        <v>0.86380017940831977</v>
      </c>
      <c r="DE5" s="95">
        <f t="shared" ca="1" si="26"/>
        <v>0.90694994731975886</v>
      </c>
      <c r="DF5" s="95">
        <f t="shared" ca="1" si="27"/>
        <v>0.83446630345834749</v>
      </c>
      <c r="DG5" s="95">
        <f t="shared" ca="1" si="28"/>
        <v>0.91178642860727055</v>
      </c>
      <c r="DH5" s="95">
        <f t="shared" ca="1" si="29"/>
        <v>0.59824193310091678</v>
      </c>
      <c r="DI5" s="95">
        <f t="shared" ca="1" si="30"/>
        <v>0.9157225102367591</v>
      </c>
      <c r="DJ5" s="95">
        <f t="shared" ca="1" si="31"/>
        <v>0.80184915230435327</v>
      </c>
      <c r="DK5" s="95">
        <f t="shared" ca="1" si="32"/>
        <v>0.92780024766328273</v>
      </c>
      <c r="DL5" s="95">
        <f t="shared" ca="1" si="33"/>
        <v>0.82426994978671031</v>
      </c>
      <c r="DM5" s="67"/>
      <c r="DN5" s="3"/>
    </row>
    <row r="6" spans="1:118" ht="18.600000000000001">
      <c r="A6" s="1">
        <v>44176</v>
      </c>
      <c r="B6" s="14">
        <v>5</v>
      </c>
      <c r="C6" s="2">
        <v>118.48</v>
      </c>
      <c r="D6" s="2">
        <v>122.41</v>
      </c>
      <c r="E6" s="2">
        <v>3.92</v>
      </c>
      <c r="F6" s="2">
        <v>264.54000000000002</v>
      </c>
      <c r="G6" s="2">
        <v>58.93</v>
      </c>
      <c r="H6" s="2">
        <v>74.91</v>
      </c>
      <c r="I6" s="2">
        <v>175.72</v>
      </c>
      <c r="J6" s="2">
        <v>225.49</v>
      </c>
      <c r="K6" s="2">
        <v>9.02</v>
      </c>
      <c r="L6" s="2">
        <v>42.2</v>
      </c>
      <c r="M6" s="2">
        <v>16.45</v>
      </c>
      <c r="N6" s="2">
        <v>214.63</v>
      </c>
      <c r="O6" s="2">
        <v>118.8</v>
      </c>
      <c r="P6" s="2">
        <v>62.11</v>
      </c>
      <c r="Q6" s="2">
        <v>53.35</v>
      </c>
      <c r="R6" s="2">
        <v>25.17</v>
      </c>
      <c r="S6" s="2">
        <v>104.35</v>
      </c>
      <c r="T6" s="2">
        <v>9.94</v>
      </c>
      <c r="U6" s="2">
        <v>130.13</v>
      </c>
      <c r="V6" s="15">
        <v>214.06</v>
      </c>
      <c r="X6">
        <f t="shared" si="11"/>
        <v>-2.7775439777796337E-3</v>
      </c>
      <c r="Y6">
        <f t="shared" si="3"/>
        <v>-6.6542238091374453E-3</v>
      </c>
      <c r="Z6">
        <f t="shared" si="3"/>
        <v>-4.1564792176039103E-2</v>
      </c>
      <c r="AA6">
        <f t="shared" si="3"/>
        <v>-1.208185456467542E-3</v>
      </c>
      <c r="AB6">
        <f t="shared" si="3"/>
        <v>-2.5950413223140501E-2</v>
      </c>
      <c r="AC6">
        <f t="shared" si="3"/>
        <v>7.9386437029063967E-3</v>
      </c>
      <c r="AD6">
        <f t="shared" si="3"/>
        <v>0.13594931799082036</v>
      </c>
      <c r="AE6">
        <f t="shared" si="3"/>
        <v>1.3028437935217241E-2</v>
      </c>
      <c r="AF6">
        <f t="shared" si="3"/>
        <v>-1.0964912280701716E-2</v>
      </c>
      <c r="AG6">
        <f t="shared" si="3"/>
        <v>-4.0909090909090846E-2</v>
      </c>
      <c r="AH6">
        <f t="shared" si="3"/>
        <v>0</v>
      </c>
      <c r="AI6">
        <f t="shared" si="3"/>
        <v>1.2548945605510198E-2</v>
      </c>
      <c r="AJ6">
        <f t="shared" si="3"/>
        <v>-5.5248618784530107E-3</v>
      </c>
      <c r="AK6">
        <f t="shared" si="12"/>
        <v>2.097450790577647E-3</v>
      </c>
      <c r="AL6">
        <f t="shared" si="4"/>
        <v>5.6550424128181771E-3</v>
      </c>
      <c r="AM6">
        <f t="shared" si="5"/>
        <v>7.9522862823074069E-4</v>
      </c>
      <c r="AN6">
        <f t="shared" si="6"/>
        <v>-5.1482505481934048E-3</v>
      </c>
      <c r="AO6">
        <f t="shared" si="7"/>
        <v>3.0272452068616914E-3</v>
      </c>
      <c r="AP6">
        <f t="shared" si="8"/>
        <v>3.1606537156953175E-3</v>
      </c>
      <c r="AQ6">
        <f t="shared" si="9"/>
        <v>-5.9440884183152272E-3</v>
      </c>
      <c r="AT6" s="60" t="s">
        <v>48</v>
      </c>
      <c r="AU6" s="60" t="s">
        <v>49</v>
      </c>
      <c r="AV6" s="60" t="s">
        <v>50</v>
      </c>
      <c r="AW6" s="60" t="s">
        <v>51</v>
      </c>
      <c r="AX6" s="60" t="s">
        <v>52</v>
      </c>
      <c r="AY6" s="60" t="s">
        <v>53</v>
      </c>
      <c r="AZ6" s="60" t="s">
        <v>54</v>
      </c>
      <c r="BA6" s="60" t="s">
        <v>55</v>
      </c>
      <c r="BB6" s="60" t="s">
        <v>56</v>
      </c>
      <c r="BC6" s="60" t="s">
        <v>57</v>
      </c>
      <c r="BD6" s="60" t="s">
        <v>58</v>
      </c>
      <c r="BE6" s="60" t="s">
        <v>59</v>
      </c>
      <c r="BF6" s="60" t="s">
        <v>60</v>
      </c>
      <c r="BG6" s="60" t="s">
        <v>61</v>
      </c>
      <c r="BH6" s="60" t="s">
        <v>62</v>
      </c>
      <c r="BI6" s="60" t="s">
        <v>63</v>
      </c>
      <c r="BJ6" s="60" t="s">
        <v>64</v>
      </c>
      <c r="BK6" s="60" t="s">
        <v>65</v>
      </c>
      <c r="BL6" s="60" t="s">
        <v>66</v>
      </c>
      <c r="BM6" s="60" t="s">
        <v>67</v>
      </c>
      <c r="BN6" s="55"/>
      <c r="BO6" s="22">
        <f t="array" ref="BO6">MMULT(AT7:BM7,MMULT(AT12:BM31,TRANSPOSE(AT7:BM7)))</f>
        <v>1.9076769791790091E-4</v>
      </c>
      <c r="BP6">
        <f>BO6*252</f>
        <v>4.8073459875311031E-2</v>
      </c>
      <c r="BQ6" s="69">
        <v>2.7666122665707255E-3</v>
      </c>
      <c r="BR6" s="69">
        <v>5.397625421619473E-2</v>
      </c>
      <c r="CQ6" s="55"/>
      <c r="CR6" s="67">
        <v>5</v>
      </c>
      <c r="CS6" s="95">
        <f t="shared" ca="1" si="14"/>
        <v>0.94614669781565963</v>
      </c>
      <c r="CT6" s="95">
        <f t="shared" ca="1" si="15"/>
        <v>0.85100506698184586</v>
      </c>
      <c r="CU6" s="95">
        <f t="shared" ca="1" si="16"/>
        <v>0.91906458916327916</v>
      </c>
      <c r="CV6" s="95">
        <f t="shared" ca="1" si="17"/>
        <v>0.87842146166984125</v>
      </c>
      <c r="CW6" s="95">
        <f t="shared" ca="1" si="18"/>
        <v>0.81028848843586754</v>
      </c>
      <c r="CX6" s="95">
        <f t="shared" ca="1" si="19"/>
        <v>0.77216214311127629</v>
      </c>
      <c r="CY6" s="95">
        <f t="shared" ca="1" si="20"/>
        <v>0.68695213159991197</v>
      </c>
      <c r="CZ6" s="95">
        <f t="shared" ca="1" si="21"/>
        <v>0.81282742567664301</v>
      </c>
      <c r="DA6" s="95">
        <f t="shared" ca="1" si="22"/>
        <v>0.8903693586828012</v>
      </c>
      <c r="DB6" s="95">
        <f t="shared" ca="1" si="23"/>
        <v>0.61923530109925973</v>
      </c>
      <c r="DC6" s="95">
        <f t="shared" ca="1" si="24"/>
        <v>0.93542280748458706</v>
      </c>
      <c r="DD6" s="95">
        <f t="shared" ca="1" si="25"/>
        <v>0.82844206578872326</v>
      </c>
      <c r="DE6" s="95">
        <f t="shared" ca="1" si="26"/>
        <v>0.88307079707751512</v>
      </c>
      <c r="DF6" s="95">
        <f t="shared" ca="1" si="27"/>
        <v>0.81667024522676823</v>
      </c>
      <c r="DG6" s="95">
        <f t="shared" ca="1" si="28"/>
        <v>0.89709375606859099</v>
      </c>
      <c r="DH6" s="95">
        <f t="shared" ca="1" si="29"/>
        <v>0.51111973175145708</v>
      </c>
      <c r="DI6" s="95">
        <f t="shared" ca="1" si="30"/>
        <v>0.89256891822682116</v>
      </c>
      <c r="DJ6" s="95">
        <f t="shared" ca="1" si="31"/>
        <v>0.75076842600879889</v>
      </c>
      <c r="DK6" s="95">
        <f t="shared" ca="1" si="32"/>
        <v>0.90681362579237557</v>
      </c>
      <c r="DL6" s="95">
        <f t="shared" ca="1" si="33"/>
        <v>0.78058281415694142</v>
      </c>
      <c r="DM6" s="67"/>
      <c r="DN6" s="3"/>
    </row>
    <row r="7" spans="1:118" ht="18">
      <c r="A7" s="1">
        <v>44179</v>
      </c>
      <c r="B7" s="14">
        <v>6</v>
      </c>
      <c r="C7" s="2">
        <v>116.74</v>
      </c>
      <c r="D7" s="2">
        <v>121.77</v>
      </c>
      <c r="E7" s="2">
        <v>3.19</v>
      </c>
      <c r="F7" s="2">
        <v>256.02</v>
      </c>
      <c r="G7" s="2">
        <v>58.74</v>
      </c>
      <c r="H7" s="2">
        <v>74.47</v>
      </c>
      <c r="I7" s="2">
        <v>169.3</v>
      </c>
      <c r="J7" s="2">
        <v>228.33</v>
      </c>
      <c r="K7" s="2">
        <v>8.91</v>
      </c>
      <c r="L7" s="2">
        <v>40.6</v>
      </c>
      <c r="M7" s="2">
        <v>16.39</v>
      </c>
      <c r="N7" s="2">
        <v>211.85</v>
      </c>
      <c r="O7" s="2">
        <v>118.09</v>
      </c>
      <c r="P7" s="2">
        <v>61.92</v>
      </c>
      <c r="Q7" s="2">
        <v>53.27</v>
      </c>
      <c r="R7" s="2">
        <v>23.12</v>
      </c>
      <c r="S7" s="2">
        <v>113.13</v>
      </c>
      <c r="T7" s="2">
        <v>9.98</v>
      </c>
      <c r="U7" s="2">
        <v>133.09</v>
      </c>
      <c r="V7" s="15">
        <v>220.79</v>
      </c>
      <c r="X7">
        <f t="shared" si="11"/>
        <v>-1.4686022957461251E-2</v>
      </c>
      <c r="Y7">
        <f t="shared" si="3"/>
        <v>-5.2283310187076267E-3</v>
      </c>
      <c r="Z7">
        <f t="shared" si="3"/>
        <v>-0.18622448979591838</v>
      </c>
      <c r="AA7">
        <f t="shared" si="3"/>
        <v>-3.2206849625765623E-2</v>
      </c>
      <c r="AB7">
        <f t="shared" si="3"/>
        <v>-3.2241642626845025E-3</v>
      </c>
      <c r="AC7">
        <f t="shared" si="3"/>
        <v>-5.8737151248164166E-3</v>
      </c>
      <c r="AD7">
        <f t="shared" si="3"/>
        <v>-3.6535397222854468E-2</v>
      </c>
      <c r="AE7">
        <f t="shared" si="3"/>
        <v>1.2594793560690067E-2</v>
      </c>
      <c r="AF7">
        <f t="shared" si="3"/>
        <v>-1.219512195121945E-2</v>
      </c>
      <c r="AG7">
        <f t="shared" si="3"/>
        <v>-3.7914691943127993E-2</v>
      </c>
      <c r="AH7">
        <f t="shared" si="3"/>
        <v>-3.6474164133737828E-3</v>
      </c>
      <c r="AI7">
        <f t="shared" si="3"/>
        <v>-1.2952522946466018E-2</v>
      </c>
      <c r="AJ7">
        <f t="shared" si="3"/>
        <v>-5.9764309764309236E-3</v>
      </c>
      <c r="AK7">
        <f t="shared" si="12"/>
        <v>-3.0590887135726569E-3</v>
      </c>
      <c r="AL7">
        <f t="shared" si="4"/>
        <v>-1.4995313964385809E-3</v>
      </c>
      <c r="AM7">
        <f t="shared" si="5"/>
        <v>-8.1446166070719139E-2</v>
      </c>
      <c r="AN7">
        <f t="shared" si="6"/>
        <v>8.4139913751796858E-2</v>
      </c>
      <c r="AO7">
        <f t="shared" si="7"/>
        <v>4.0241448692153849E-3</v>
      </c>
      <c r="AP7">
        <f t="shared" si="8"/>
        <v>2.2746484284945884E-2</v>
      </c>
      <c r="AQ7">
        <f t="shared" si="9"/>
        <v>3.1439783238344343E-2</v>
      </c>
      <c r="AS7" s="18" t="s">
        <v>88</v>
      </c>
      <c r="AT7" s="5">
        <v>0.15148260068650327</v>
      </c>
      <c r="AU7" s="5">
        <v>8.504500894211661E-4</v>
      </c>
      <c r="AV7" s="5">
        <v>3.1250766640664673E-2</v>
      </c>
      <c r="AW7" s="5">
        <v>0</v>
      </c>
      <c r="AX7" s="5">
        <v>6.14011070596082E-3</v>
      </c>
      <c r="AY7" s="5">
        <v>0</v>
      </c>
      <c r="AZ7" s="5">
        <v>0</v>
      </c>
      <c r="BA7" s="5">
        <v>0</v>
      </c>
      <c r="BB7" s="5">
        <v>0.26681093452558985</v>
      </c>
      <c r="BC7" s="5">
        <v>0</v>
      </c>
      <c r="BD7" s="5">
        <v>0</v>
      </c>
      <c r="BE7" s="5">
        <v>0</v>
      </c>
      <c r="BF7" s="5">
        <v>0</v>
      </c>
      <c r="BG7" s="5">
        <v>1.7711951103390863E-3</v>
      </c>
      <c r="BH7" s="5">
        <v>0</v>
      </c>
      <c r="BI7" s="5">
        <v>0.15857358096773674</v>
      </c>
      <c r="BJ7" s="5">
        <v>0</v>
      </c>
      <c r="BK7" s="5">
        <v>8.2964931787066626E-2</v>
      </c>
      <c r="BL7" s="5">
        <v>0.30015637463378469</v>
      </c>
      <c r="BM7" s="5">
        <v>0</v>
      </c>
      <c r="BO7" s="32">
        <f t="array" ref="BO7">MMULT(TRANSPOSE(BO12:BO31),MMULT(AT12:BM31,BO12:BO31))</f>
        <v>1.9076769791790091E-4</v>
      </c>
      <c r="BP7" s="31"/>
      <c r="CQ7" s="55"/>
      <c r="CR7" s="67">
        <v>6</v>
      </c>
      <c r="CS7" s="95">
        <f t="shared" ca="1" si="14"/>
        <v>0.93271381017845778</v>
      </c>
      <c r="CT7" s="95">
        <f t="shared" ca="1" si="15"/>
        <v>0.82631412787058656</v>
      </c>
      <c r="CU7" s="95">
        <f t="shared" ca="1" si="16"/>
        <v>0.89956482943842286</v>
      </c>
      <c r="CV7" s="95">
        <f t="shared" ca="1" si="17"/>
        <v>0.85899805877016222</v>
      </c>
      <c r="CW7" s="95">
        <f t="shared" ca="1" si="18"/>
        <v>0.77509359519633658</v>
      </c>
      <c r="CX7" s="95">
        <f t="shared" ca="1" si="19"/>
        <v>0.72810481236405322</v>
      </c>
      <c r="CY7" s="95">
        <f t="shared" ca="1" si="20"/>
        <v>0.64011482699639377</v>
      </c>
      <c r="CZ7" s="95">
        <f t="shared" ca="1" si="21"/>
        <v>0.79591044266525124</v>
      </c>
      <c r="DA7" s="95">
        <f t="shared" ca="1" si="22"/>
        <v>0.86567249672677915</v>
      </c>
      <c r="DB7" s="95">
        <f t="shared" ca="1" si="23"/>
        <v>0.56305590403480088</v>
      </c>
      <c r="DC7" s="95">
        <f t="shared" ca="1" si="24"/>
        <v>0.92041996882862076</v>
      </c>
      <c r="DD7" s="95">
        <f t="shared" ca="1" si="25"/>
        <v>0.79258454835829384</v>
      </c>
      <c r="DE7" s="95">
        <f t="shared" ca="1" si="26"/>
        <v>0.86064389541024455</v>
      </c>
      <c r="DF7" s="95">
        <f t="shared" ca="1" si="27"/>
        <v>0.7869976532088574</v>
      </c>
      <c r="DG7" s="95">
        <f t="shared" ca="1" si="28"/>
        <v>0.87539794256278147</v>
      </c>
      <c r="DH7" s="95">
        <f t="shared" ca="1" si="29"/>
        <v>0.43369665609372848</v>
      </c>
      <c r="DI7" s="95">
        <f t="shared" ca="1" si="30"/>
        <v>0.86822966597540774</v>
      </c>
      <c r="DJ7" s="95">
        <f t="shared" ca="1" si="31"/>
        <v>0.70520164196919233</v>
      </c>
      <c r="DK7" s="95">
        <f t="shared" ca="1" si="32"/>
        <v>0.8834721670871496</v>
      </c>
      <c r="DL7" s="95">
        <f t="shared" ca="1" si="33"/>
        <v>0.74339828520656337</v>
      </c>
      <c r="DM7" s="67"/>
      <c r="DN7" s="3"/>
    </row>
    <row r="8" spans="1:118">
      <c r="A8" s="1">
        <v>44180</v>
      </c>
      <c r="B8" s="14">
        <v>7</v>
      </c>
      <c r="C8" s="2">
        <v>117.39</v>
      </c>
      <c r="D8" s="2">
        <v>127.87</v>
      </c>
      <c r="E8" s="2">
        <v>2.86</v>
      </c>
      <c r="F8" s="2">
        <v>255.11</v>
      </c>
      <c r="G8" s="2">
        <v>59.67</v>
      </c>
      <c r="H8" s="2">
        <v>75.48</v>
      </c>
      <c r="I8" s="2">
        <v>173.94</v>
      </c>
      <c r="J8" s="2">
        <v>233.7</v>
      </c>
      <c r="K8" s="2">
        <v>9.15</v>
      </c>
      <c r="L8" s="2">
        <v>41.21</v>
      </c>
      <c r="M8" s="2">
        <v>16.510000000000002</v>
      </c>
      <c r="N8" s="2">
        <v>214.16</v>
      </c>
      <c r="O8" s="2">
        <v>120.39</v>
      </c>
      <c r="P8" s="2">
        <v>61.24</v>
      </c>
      <c r="Q8" s="2">
        <v>53.84</v>
      </c>
      <c r="R8" s="2">
        <v>23.04</v>
      </c>
      <c r="S8" s="2">
        <v>113.5</v>
      </c>
      <c r="T8" s="2">
        <v>9.9700000000000006</v>
      </c>
      <c r="U8" s="2">
        <v>133.6</v>
      </c>
      <c r="V8" s="15">
        <v>221.6</v>
      </c>
      <c r="X8">
        <f t="shared" si="11"/>
        <v>5.567928730512298E-3</v>
      </c>
      <c r="Y8">
        <f t="shared" si="3"/>
        <v>5.0094440338342851E-2</v>
      </c>
      <c r="Z8">
        <f t="shared" si="3"/>
        <v>-0.10344827586206899</v>
      </c>
      <c r="AA8">
        <f t="shared" si="3"/>
        <v>-3.5544098117333343E-3</v>
      </c>
      <c r="AB8">
        <f t="shared" si="3"/>
        <v>1.5832482124616951E-2</v>
      </c>
      <c r="AC8">
        <f t="shared" si="3"/>
        <v>1.3562508392641401E-2</v>
      </c>
      <c r="AD8">
        <f t="shared" si="3"/>
        <v>2.7406969875959752E-2</v>
      </c>
      <c r="AE8">
        <f t="shared" si="3"/>
        <v>2.3518591512284744E-2</v>
      </c>
      <c r="AF8">
        <f t="shared" si="3"/>
        <v>2.6936026936026959E-2</v>
      </c>
      <c r="AG8">
        <f t="shared" si="3"/>
        <v>1.5024630541871907E-2</v>
      </c>
      <c r="AH8">
        <f t="shared" si="3"/>
        <v>7.3215375228798656E-3</v>
      </c>
      <c r="AI8">
        <f t="shared" si="3"/>
        <v>1.0903941468019837E-2</v>
      </c>
      <c r="AJ8">
        <f t="shared" si="3"/>
        <v>1.9476670336184242E-2</v>
      </c>
      <c r="AK8">
        <f t="shared" si="12"/>
        <v>-1.0981912144702838E-2</v>
      </c>
      <c r="AL8">
        <f t="shared" si="4"/>
        <v>1.0700206495213071E-2</v>
      </c>
      <c r="AM8">
        <f t="shared" si="5"/>
        <v>-3.4602076124568273E-3</v>
      </c>
      <c r="AN8">
        <f t="shared" si="6"/>
        <v>3.2705736763016403E-3</v>
      </c>
      <c r="AO8">
        <f t="shared" si="7"/>
        <v>-1.0020040080160107E-3</v>
      </c>
      <c r="AP8">
        <f t="shared" si="8"/>
        <v>3.8319933879329094E-3</v>
      </c>
      <c r="AQ8">
        <f t="shared" si="9"/>
        <v>3.668644413243364E-3</v>
      </c>
      <c r="AS8">
        <f>SUM(AT7:BM7)</f>
        <v>1.0000009451470671</v>
      </c>
      <c r="BO8" s="31"/>
      <c r="BP8" s="31"/>
      <c r="CQ8" s="55"/>
      <c r="CR8" s="67">
        <v>7</v>
      </c>
      <c r="CS8" s="95">
        <f t="shared" ca="1" si="14"/>
        <v>0.91932564491206492</v>
      </c>
      <c r="CT8" s="95">
        <f t="shared" ca="1" si="15"/>
        <v>0.80606232774532161</v>
      </c>
      <c r="CU8" s="95">
        <f t="shared" ca="1" si="16"/>
        <v>0.88410651732764223</v>
      </c>
      <c r="CV8" s="95">
        <f t="shared" ca="1" si="17"/>
        <v>0.84116860611413957</v>
      </c>
      <c r="CW8" s="95">
        <f t="shared" ca="1" si="18"/>
        <v>0.74060955295187225</v>
      </c>
      <c r="CX8" s="95">
        <f t="shared" ca="1" si="19"/>
        <v>0.69308920055971956</v>
      </c>
      <c r="CY8" s="95">
        <f t="shared" ca="1" si="20"/>
        <v>0.60420259182918268</v>
      </c>
      <c r="CZ8" s="95">
        <f t="shared" ca="1" si="21"/>
        <v>0.77744559107032096</v>
      </c>
      <c r="DA8" s="95">
        <f t="shared" ca="1" si="22"/>
        <v>0.84056514531104831</v>
      </c>
      <c r="DB8" s="95">
        <f t="shared" ca="1" si="23"/>
        <v>0.52009438538993347</v>
      </c>
      <c r="DC8" s="95">
        <f t="shared" ca="1" si="24"/>
        <v>0.90750620571825358</v>
      </c>
      <c r="DD8" s="95">
        <f t="shared" ca="1" si="25"/>
        <v>0.76484176168363494</v>
      </c>
      <c r="DE8" s="95">
        <f t="shared" ca="1" si="26"/>
        <v>0.84110325336923308</v>
      </c>
      <c r="DF8" s="95">
        <f t="shared" ca="1" si="27"/>
        <v>0.7602088453568705</v>
      </c>
      <c r="DG8" s="95">
        <f t="shared" ca="1" si="28"/>
        <v>0.86012708576034402</v>
      </c>
      <c r="DH8" s="95">
        <f t="shared" ca="1" si="29"/>
        <v>0.36317902649439932</v>
      </c>
      <c r="DI8" s="95">
        <f t="shared" ca="1" si="30"/>
        <v>0.84469053945891226</v>
      </c>
      <c r="DJ8" s="95">
        <f t="shared" ca="1" si="31"/>
        <v>0.66222788163847224</v>
      </c>
      <c r="DK8" s="95">
        <f t="shared" ca="1" si="32"/>
        <v>0.86172124597553679</v>
      </c>
      <c r="DL8" s="95">
        <f t="shared" ca="1" si="33"/>
        <v>0.70512412737512753</v>
      </c>
      <c r="DM8" s="67"/>
      <c r="DN8" s="3"/>
    </row>
    <row r="9" spans="1:118">
      <c r="A9" s="1">
        <v>44181</v>
      </c>
      <c r="B9" s="14">
        <v>8</v>
      </c>
      <c r="C9" s="2">
        <v>117.24</v>
      </c>
      <c r="D9" s="2">
        <v>127.8</v>
      </c>
      <c r="E9" s="2">
        <v>2.78</v>
      </c>
      <c r="F9" s="2">
        <v>261.89</v>
      </c>
      <c r="G9" s="2">
        <v>59.75</v>
      </c>
      <c r="H9" s="2">
        <v>75.17</v>
      </c>
      <c r="I9" s="2">
        <v>173.12</v>
      </c>
      <c r="J9" s="2">
        <v>237.08</v>
      </c>
      <c r="K9" s="2">
        <v>9.0399999999999991</v>
      </c>
      <c r="L9" s="2">
        <v>42.2</v>
      </c>
      <c r="M9" s="2">
        <v>16.510000000000002</v>
      </c>
      <c r="N9" s="2">
        <v>210.3</v>
      </c>
      <c r="O9" s="2">
        <v>120.02</v>
      </c>
      <c r="P9" s="2">
        <v>61.5</v>
      </c>
      <c r="Q9" s="2">
        <v>53.06</v>
      </c>
      <c r="R9" s="2">
        <v>23.87</v>
      </c>
      <c r="S9" s="2">
        <v>109.42</v>
      </c>
      <c r="T9" s="2">
        <v>9.94</v>
      </c>
      <c r="U9" s="2">
        <v>132.43</v>
      </c>
      <c r="V9" s="15">
        <v>230.2</v>
      </c>
      <c r="W9" t="s">
        <v>90</v>
      </c>
      <c r="X9">
        <f t="shared" si="11"/>
        <v>-1.2777919754664426E-3</v>
      </c>
      <c r="Y9">
        <f t="shared" si="3"/>
        <v>-5.4743098459378574E-4</v>
      </c>
      <c r="Z9">
        <f t="shared" si="3"/>
        <v>-2.7972027972028E-2</v>
      </c>
      <c r="AA9">
        <f t="shared" si="3"/>
        <v>2.6576770804750783E-2</v>
      </c>
      <c r="AB9">
        <f t="shared" si="3"/>
        <v>1.3407072230601357E-3</v>
      </c>
      <c r="AC9">
        <f t="shared" si="3"/>
        <v>-4.107048224695313E-3</v>
      </c>
      <c r="AD9">
        <f t="shared" si="3"/>
        <v>-4.7142692882602803E-3</v>
      </c>
      <c r="AE9">
        <f t="shared" si="3"/>
        <v>1.4462986735130611E-2</v>
      </c>
      <c r="AF9">
        <f t="shared" si="3"/>
        <v>-1.2021857923497399E-2</v>
      </c>
      <c r="AG9">
        <f t="shared" si="3"/>
        <v>2.4023295316670759E-2</v>
      </c>
      <c r="AH9">
        <f t="shared" si="3"/>
        <v>0</v>
      </c>
      <c r="AI9">
        <f t="shared" si="3"/>
        <v>-1.8023907358983869E-2</v>
      </c>
      <c r="AJ9">
        <f t="shared" si="3"/>
        <v>-3.073344962206201E-3</v>
      </c>
      <c r="AK9">
        <f t="shared" si="12"/>
        <v>4.2455911169170151E-3</v>
      </c>
      <c r="AL9">
        <f t="shared" si="4"/>
        <v>-1.4487369985141179E-2</v>
      </c>
      <c r="AM9">
        <f t="shared" si="5"/>
        <v>3.6024305555555636E-2</v>
      </c>
      <c r="AN9">
        <f t="shared" si="6"/>
        <v>-3.5947136563876637E-2</v>
      </c>
      <c r="AO9">
        <f t="shared" si="7"/>
        <v>-3.009027081243845E-3</v>
      </c>
      <c r="AP9">
        <f t="shared" si="8"/>
        <v>-8.7574850299400268E-3</v>
      </c>
      <c r="AQ9">
        <f t="shared" si="9"/>
        <v>3.8808664259927773E-2</v>
      </c>
      <c r="BO9" s="31"/>
      <c r="BP9" s="31"/>
      <c r="CQ9" s="55"/>
      <c r="CR9" s="67">
        <v>14</v>
      </c>
      <c r="CS9" s="95">
        <f t="shared" ca="1" si="14"/>
        <v>0.81329905420687287</v>
      </c>
      <c r="CT9" s="95">
        <f t="shared" ca="1" si="15"/>
        <v>0.63962363314627013</v>
      </c>
      <c r="CU9" s="95">
        <f t="shared" ca="1" si="16"/>
        <v>0.74410781059260889</v>
      </c>
      <c r="CV9" s="95">
        <f t="shared" ca="1" si="17"/>
        <v>0.72580454588612131</v>
      </c>
      <c r="CW9" s="95">
        <f t="shared" ca="1" si="18"/>
        <v>0.52640186502210129</v>
      </c>
      <c r="CX9" s="95">
        <f t="shared" ca="1" si="19"/>
        <v>0.46251474950427085</v>
      </c>
      <c r="CY9" s="95">
        <f t="shared" ca="1" si="20"/>
        <v>0.35425103454405438</v>
      </c>
      <c r="CZ9" s="95">
        <f t="shared" ca="1" si="21"/>
        <v>0.62830969001241044</v>
      </c>
      <c r="DA9" s="95">
        <f t="shared" ca="1" si="22"/>
        <v>0.64331382738379539</v>
      </c>
      <c r="DB9" s="95">
        <f t="shared" ca="1" si="23"/>
        <v>0.2119369958815136</v>
      </c>
      <c r="DC9" s="95">
        <f t="shared" ca="1" si="24"/>
        <v>0.81005383779628048</v>
      </c>
      <c r="DD9" s="95">
        <f t="shared" ca="1" si="25"/>
        <v>0.60226329890422237</v>
      </c>
      <c r="DE9" s="95">
        <f t="shared" ca="1" si="26"/>
        <v>0.68882361056475316</v>
      </c>
      <c r="DF9" s="95">
        <f t="shared" ca="1" si="27"/>
        <v>0.6382705309546125</v>
      </c>
      <c r="DG9" s="95">
        <f t="shared" ca="1" si="28"/>
        <v>0.69702451278743127</v>
      </c>
      <c r="DH9" s="95">
        <f t="shared" ca="1" si="29"/>
        <v>0.14768391866422753</v>
      </c>
      <c r="DI9" s="95">
        <f t="shared" ca="1" si="30"/>
        <v>0.72772350847697687</v>
      </c>
      <c r="DJ9" s="95">
        <f t="shared" ca="1" si="31"/>
        <v>0.3368435753913816</v>
      </c>
      <c r="DK9" s="95">
        <f t="shared" ca="1" si="32"/>
        <v>0.70500942726979299</v>
      </c>
      <c r="DL9" s="95">
        <f t="shared" ca="1" si="33"/>
        <v>0.45151958176496071</v>
      </c>
      <c r="DM9" s="67"/>
      <c r="DN9" s="3"/>
    </row>
    <row r="10" spans="1:118">
      <c r="A10" s="1">
        <v>44182</v>
      </c>
      <c r="B10" s="14">
        <v>9</v>
      </c>
      <c r="C10" s="2">
        <v>118.97</v>
      </c>
      <c r="D10" s="2">
        <v>128.69</v>
      </c>
      <c r="E10" s="2">
        <v>2.85</v>
      </c>
      <c r="F10" s="2">
        <v>264.42</v>
      </c>
      <c r="G10" s="2">
        <v>60.05</v>
      </c>
      <c r="H10" s="2">
        <v>75.930000000000007</v>
      </c>
      <c r="I10" s="2">
        <v>173.55</v>
      </c>
      <c r="J10" s="2">
        <v>247</v>
      </c>
      <c r="K10" s="2">
        <v>9.08</v>
      </c>
      <c r="L10" s="2">
        <v>42.58</v>
      </c>
      <c r="M10" s="2">
        <v>16.57</v>
      </c>
      <c r="N10" s="2">
        <v>211.94</v>
      </c>
      <c r="O10" s="2">
        <v>120.02</v>
      </c>
      <c r="P10" s="2">
        <v>62.48</v>
      </c>
      <c r="Q10" s="2">
        <v>53.27</v>
      </c>
      <c r="R10" s="2">
        <v>22.78</v>
      </c>
      <c r="S10" s="2">
        <v>114.42</v>
      </c>
      <c r="T10" s="2">
        <v>9.9700000000000006</v>
      </c>
      <c r="U10" s="2">
        <v>133.41</v>
      </c>
      <c r="V10" s="15">
        <v>235.51</v>
      </c>
      <c r="W10" t="s">
        <v>91</v>
      </c>
      <c r="X10">
        <f t="shared" si="11"/>
        <v>1.4756055953599488E-2</v>
      </c>
      <c r="Y10">
        <f t="shared" si="3"/>
        <v>6.9640062597809121E-3</v>
      </c>
      <c r="Z10">
        <f t="shared" si="3"/>
        <v>2.5179856115108017E-2</v>
      </c>
      <c r="AA10">
        <f t="shared" si="3"/>
        <v>9.6605445034175785E-3</v>
      </c>
      <c r="AB10">
        <f t="shared" si="3"/>
        <v>5.0209205020920024E-3</v>
      </c>
      <c r="AC10">
        <f t="shared" si="3"/>
        <v>1.0110416389517162E-2</v>
      </c>
      <c r="AD10">
        <f t="shared" si="3"/>
        <v>2.4838262476895032E-3</v>
      </c>
      <c r="AE10">
        <f t="shared" si="3"/>
        <v>4.1842416062088689E-2</v>
      </c>
      <c r="AF10">
        <f t="shared" si="3"/>
        <v>4.4247787610620492E-3</v>
      </c>
      <c r="AG10">
        <f t="shared" si="3"/>
        <v>9.0047393364927827E-3</v>
      </c>
      <c r="AH10">
        <f t="shared" si="3"/>
        <v>3.6341611144759972E-3</v>
      </c>
      <c r="AI10">
        <f t="shared" si="3"/>
        <v>7.7983832620065916E-3</v>
      </c>
      <c r="AJ10">
        <f t="shared" si="3"/>
        <v>0</v>
      </c>
      <c r="AK10">
        <f t="shared" si="12"/>
        <v>1.5934959349593446E-2</v>
      </c>
      <c r="AL10">
        <f t="shared" si="4"/>
        <v>3.9577836411609658E-3</v>
      </c>
      <c r="AM10">
        <f t="shared" si="5"/>
        <v>-4.5664013405948882E-2</v>
      </c>
      <c r="AN10">
        <f t="shared" si="6"/>
        <v>4.5695485286053737E-2</v>
      </c>
      <c r="AO10">
        <f t="shared" si="7"/>
        <v>3.0181086519115831E-3</v>
      </c>
      <c r="AP10">
        <f t="shared" si="8"/>
        <v>7.4001359208637754E-3</v>
      </c>
      <c r="AQ10">
        <f t="shared" si="9"/>
        <v>2.3066898349261521E-2</v>
      </c>
      <c r="BO10" s="31"/>
      <c r="BP10" s="31"/>
      <c r="BR10" t="s">
        <v>102</v>
      </c>
      <c r="BV10" t="s">
        <v>104</v>
      </c>
      <c r="CQ10" s="55"/>
      <c r="CR10" s="67">
        <v>30</v>
      </c>
      <c r="CS10" s="95">
        <f t="shared" ref="CS10:DB12" ca="1" si="35">SUMPRODUCT(OFFSET(C$2:C$253,0,0,COUNT(C$2:C$253)-$CR10)-AVERAGE(C$2:C$253),OFFSET(C$2:C$253,$CR10,0,COUNT(C$2:C$253)-$CR10)-AVERAGE(C$2:C$253))/DEVSQ(C$2:C$253)</f>
        <v>0.62891261432141832</v>
      </c>
      <c r="CT10" s="95">
        <f t="shared" ca="1" si="35"/>
        <v>0.39629164081720442</v>
      </c>
      <c r="CU10" s="95">
        <f t="shared" ca="1" si="35"/>
        <v>0.45714673930836858</v>
      </c>
      <c r="CV10" s="95">
        <f t="shared" ca="1" si="35"/>
        <v>0.60595618942840412</v>
      </c>
      <c r="CW10" s="95">
        <f t="shared" ca="1" si="35"/>
        <v>0.22723139673447332</v>
      </c>
      <c r="CX10" s="95">
        <f t="shared" ca="1" si="35"/>
        <v>4.9781845832360533E-2</v>
      </c>
      <c r="CY10" s="95">
        <f t="shared" ca="1" si="35"/>
        <v>0.16802916156590067</v>
      </c>
      <c r="CZ10" s="95">
        <f t="shared" ca="1" si="35"/>
        <v>0.33340844553998256</v>
      </c>
      <c r="DA10" s="95">
        <f t="shared" ca="1" si="35"/>
        <v>0.2419161355621402</v>
      </c>
      <c r="DB10" s="95">
        <f t="shared" ca="1" si="35"/>
        <v>2.9017502443875496E-2</v>
      </c>
      <c r="DC10" s="95">
        <f t="shared" ref="DC10:DL12" ca="1" si="36">SUMPRODUCT(OFFSET(M$2:M$253,0,0,COUNT(M$2:M$253)-$CR10)-AVERAGE(M$2:M$253),OFFSET(M$2:M$253,$CR10,0,COUNT(M$2:M$253)-$CR10)-AVERAGE(M$2:M$253))/DEVSQ(M$2:M$253)</f>
        <v>0.61151923117739848</v>
      </c>
      <c r="DD10" s="95">
        <f t="shared" ca="1" si="36"/>
        <v>0.3108263430481793</v>
      </c>
      <c r="DE10" s="95">
        <f t="shared" ca="1" si="36"/>
        <v>0.42091578579574007</v>
      </c>
      <c r="DF10" s="95">
        <f t="shared" ca="1" si="36"/>
        <v>0.37444587787739353</v>
      </c>
      <c r="DG10" s="95">
        <f t="shared" ca="1" si="36"/>
        <v>0.43028341157552435</v>
      </c>
      <c r="DH10" s="95">
        <f t="shared" ca="1" si="36"/>
        <v>-0.11067184607315736</v>
      </c>
      <c r="DI10" s="95">
        <f t="shared" ca="1" si="36"/>
        <v>0.50364437957840091</v>
      </c>
      <c r="DJ10" s="95">
        <f t="shared" ca="1" si="36"/>
        <v>-0.14585389734026474</v>
      </c>
      <c r="DK10" s="95">
        <f t="shared" ca="1" si="36"/>
        <v>0.44100167144359809</v>
      </c>
      <c r="DL10" s="95">
        <f t="shared" ca="1" si="36"/>
        <v>9.1794256417604109E-2</v>
      </c>
      <c r="DM10" s="67"/>
      <c r="DN10" s="3"/>
    </row>
    <row r="11" spans="1:118" ht="18.600000000000001" thickBot="1">
      <c r="A11" s="1">
        <v>44183</v>
      </c>
      <c r="B11" s="14">
        <v>10</v>
      </c>
      <c r="C11" s="2">
        <v>119.3</v>
      </c>
      <c r="D11" s="2">
        <v>126.66</v>
      </c>
      <c r="E11" s="2">
        <v>2.8</v>
      </c>
      <c r="F11" s="2">
        <v>260</v>
      </c>
      <c r="G11" s="2">
        <v>59.06</v>
      </c>
      <c r="H11" s="2">
        <v>75.37</v>
      </c>
      <c r="I11" s="2">
        <v>172.89</v>
      </c>
      <c r="J11" s="2">
        <v>241</v>
      </c>
      <c r="K11" s="2">
        <v>8.9499999999999993</v>
      </c>
      <c r="L11" s="2">
        <v>42.28</v>
      </c>
      <c r="M11" s="2">
        <v>16.55</v>
      </c>
      <c r="N11" s="2">
        <v>210.03</v>
      </c>
      <c r="O11" s="2">
        <v>120.31</v>
      </c>
      <c r="P11" s="2">
        <v>62.08</v>
      </c>
      <c r="Q11" s="2">
        <v>53.74</v>
      </c>
      <c r="R11" s="2">
        <v>22.37</v>
      </c>
      <c r="S11" s="2">
        <v>116.53</v>
      </c>
      <c r="T11" s="2">
        <v>9.9600000000000009</v>
      </c>
      <c r="U11" s="2">
        <v>132.72</v>
      </c>
      <c r="V11" s="15">
        <v>236.45</v>
      </c>
      <c r="W11" t="s">
        <v>92</v>
      </c>
      <c r="X11">
        <f t="shared" si="11"/>
        <v>2.7738085231570841E-3</v>
      </c>
      <c r="Y11">
        <f t="shared" si="3"/>
        <v>-1.5774341440671389E-2</v>
      </c>
      <c r="Z11">
        <f t="shared" si="3"/>
        <v>-1.75438596491229E-2</v>
      </c>
      <c r="AA11">
        <f t="shared" si="3"/>
        <v>-1.6715830875122968E-2</v>
      </c>
      <c r="AB11">
        <f t="shared" si="3"/>
        <v>-1.6486261448792588E-2</v>
      </c>
      <c r="AC11">
        <f t="shared" si="3"/>
        <v>-7.3752140129066538E-3</v>
      </c>
      <c r="AD11">
        <f t="shared" si="3"/>
        <v>-3.8029386343994523E-3</v>
      </c>
      <c r="AE11">
        <f t="shared" si="3"/>
        <v>-2.4291497975708502E-2</v>
      </c>
      <c r="AF11">
        <f t="shared" si="3"/>
        <v>-1.4317180616740173E-2</v>
      </c>
      <c r="AG11">
        <f t="shared" si="3"/>
        <v>-7.0455612963832119E-3</v>
      </c>
      <c r="AH11">
        <f t="shared" si="3"/>
        <v>-1.207000603500276E-3</v>
      </c>
      <c r="AI11">
        <f t="shared" si="3"/>
        <v>-9.0119845239218493E-3</v>
      </c>
      <c r="AJ11">
        <f t="shared" si="3"/>
        <v>2.4162639560073845E-3</v>
      </c>
      <c r="AK11">
        <f t="shared" si="12"/>
        <v>-6.4020486555697595E-3</v>
      </c>
      <c r="AL11">
        <f t="shared" si="4"/>
        <v>8.8229772855265409E-3</v>
      </c>
      <c r="AM11">
        <f t="shared" si="5"/>
        <v>-1.7998244073748906E-2</v>
      </c>
      <c r="AN11">
        <f t="shared" si="6"/>
        <v>1.8440832022373704E-2</v>
      </c>
      <c r="AO11">
        <f t="shared" si="7"/>
        <v>-1.0030090270812223E-3</v>
      </c>
      <c r="AP11">
        <f t="shared" si="8"/>
        <v>-5.1720260850011074E-3</v>
      </c>
      <c r="AQ11">
        <f t="shared" si="9"/>
        <v>3.9913379474332206E-3</v>
      </c>
      <c r="AT11" s="68" t="s">
        <v>89</v>
      </c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O11" s="31" t="s">
        <v>99</v>
      </c>
      <c r="BP11" s="31" t="s">
        <v>100</v>
      </c>
      <c r="BR11" t="s">
        <v>103</v>
      </c>
      <c r="BS11" t="s">
        <v>110</v>
      </c>
      <c r="BT11" t="s">
        <v>111</v>
      </c>
      <c r="BV11" t="s">
        <v>105</v>
      </c>
      <c r="CQ11" s="55"/>
      <c r="CR11" s="67">
        <v>60</v>
      </c>
      <c r="CS11" s="95">
        <f t="shared" ca="1" si="35"/>
        <v>0.31354454726790548</v>
      </c>
      <c r="CT11" s="95">
        <f t="shared" ca="1" si="35"/>
        <v>0.32782655860148474</v>
      </c>
      <c r="CU11" s="95">
        <f t="shared" ca="1" si="35"/>
        <v>0.26820225864555741</v>
      </c>
      <c r="CV11" s="95">
        <f t="shared" ca="1" si="35"/>
        <v>0.26025506412149207</v>
      </c>
      <c r="CW11" s="95">
        <f t="shared" ca="1" si="35"/>
        <v>-0.12259016465569904</v>
      </c>
      <c r="CX11" s="95">
        <f t="shared" ca="1" si="35"/>
        <v>-0.18113833985117922</v>
      </c>
      <c r="CY11" s="95">
        <f t="shared" ca="1" si="35"/>
        <v>-0.18470534115891715</v>
      </c>
      <c r="CZ11" s="95">
        <f t="shared" ca="1" si="35"/>
        <v>-0.10789308998833817</v>
      </c>
      <c r="DA11" s="95">
        <f t="shared" ca="1" si="35"/>
        <v>5.3319613669407996E-2</v>
      </c>
      <c r="DB11" s="95">
        <f t="shared" ca="1" si="35"/>
        <v>-0.14447251938839598</v>
      </c>
      <c r="DC11" s="95">
        <f t="shared" ca="1" si="36"/>
        <v>0.29629985300461859</v>
      </c>
      <c r="DD11" s="95">
        <f t="shared" ca="1" si="36"/>
        <v>-5.8689751606392634E-3</v>
      </c>
      <c r="DE11" s="95">
        <f t="shared" ca="1" si="36"/>
        <v>-9.7493575731168527E-2</v>
      </c>
      <c r="DF11" s="95">
        <f t="shared" ca="1" si="36"/>
        <v>-0.16433109938808382</v>
      </c>
      <c r="DG11" s="95">
        <f t="shared" ca="1" si="36"/>
        <v>0.11953928694095244</v>
      </c>
      <c r="DH11" s="95">
        <f t="shared" ca="1" si="36"/>
        <v>-0.1172289351975747</v>
      </c>
      <c r="DI11" s="95">
        <f t="shared" ca="1" si="36"/>
        <v>7.3868755123457322E-2</v>
      </c>
      <c r="DJ11" s="95">
        <f t="shared" ca="1" si="36"/>
        <v>-0.11707105247166703</v>
      </c>
      <c r="DK11" s="95">
        <f t="shared" ca="1" si="36"/>
        <v>0.28842727454935702</v>
      </c>
      <c r="DL11" s="95">
        <f t="shared" ca="1" si="36"/>
        <v>-0.10346405617847446</v>
      </c>
      <c r="DM11" s="67"/>
      <c r="DN11" s="3"/>
    </row>
    <row r="12" spans="1:118" ht="16.8" thickTop="1" thickBot="1">
      <c r="A12" s="1">
        <v>44186</v>
      </c>
      <c r="B12" s="14">
        <v>11</v>
      </c>
      <c r="C12" s="2">
        <v>117.78</v>
      </c>
      <c r="D12" s="2">
        <v>128.22</v>
      </c>
      <c r="E12" s="2">
        <v>2.68</v>
      </c>
      <c r="F12" s="2">
        <v>260.42</v>
      </c>
      <c r="G12" s="2">
        <v>61.23</v>
      </c>
      <c r="H12" s="2">
        <v>74.52</v>
      </c>
      <c r="I12" s="2">
        <v>170.69</v>
      </c>
      <c r="J12" s="2">
        <v>248</v>
      </c>
      <c r="K12" s="2">
        <v>8.93</v>
      </c>
      <c r="L12" s="2">
        <v>42.87</v>
      </c>
      <c r="M12" s="2">
        <v>16.5</v>
      </c>
      <c r="N12" s="2">
        <v>210.66</v>
      </c>
      <c r="O12" s="2">
        <v>117.96</v>
      </c>
      <c r="P12" s="2">
        <v>61.53</v>
      </c>
      <c r="Q12" s="2">
        <v>52.81</v>
      </c>
      <c r="R12" s="2">
        <v>21.18</v>
      </c>
      <c r="S12" s="2">
        <v>122.78</v>
      </c>
      <c r="T12" s="2">
        <v>9.9700000000000006</v>
      </c>
      <c r="U12" s="2">
        <v>133.32</v>
      </c>
      <c r="V12" s="15">
        <v>237.72</v>
      </c>
      <c r="W12" t="s">
        <v>93</v>
      </c>
      <c r="X12">
        <f t="shared" si="11"/>
        <v>-1.2740989103101391E-2</v>
      </c>
      <c r="Y12">
        <f t="shared" si="3"/>
        <v>1.2316437707247769E-2</v>
      </c>
      <c r="Z12">
        <f t="shared" si="3"/>
        <v>-4.285714285714274E-2</v>
      </c>
      <c r="AA12">
        <f t="shared" si="3"/>
        <v>1.6153846153846767E-3</v>
      </c>
      <c r="AB12">
        <f t="shared" si="3"/>
        <v>3.6742295970199707E-2</v>
      </c>
      <c r="AC12">
        <f t="shared" si="3"/>
        <v>-1.1277696696298375E-2</v>
      </c>
      <c r="AD12">
        <f t="shared" si="3"/>
        <v>-1.2724853953380697E-2</v>
      </c>
      <c r="AE12">
        <f t="shared" si="3"/>
        <v>2.9045643153526972E-2</v>
      </c>
      <c r="AF12">
        <f t="shared" si="3"/>
        <v>-2.2346368715083324E-3</v>
      </c>
      <c r="AG12">
        <f t="shared" si="3"/>
        <v>1.3954588457899628E-2</v>
      </c>
      <c r="AH12">
        <f t="shared" si="3"/>
        <v>-3.0211480362538194E-3</v>
      </c>
      <c r="AI12">
        <f t="shared" si="3"/>
        <v>2.9995714897871517E-3</v>
      </c>
      <c r="AJ12">
        <f t="shared" si="3"/>
        <v>-1.9532873410356651E-2</v>
      </c>
      <c r="AK12">
        <f t="shared" si="12"/>
        <v>-8.8595360824741815E-3</v>
      </c>
      <c r="AL12">
        <f t="shared" si="4"/>
        <v>-1.7305545217714918E-2</v>
      </c>
      <c r="AM12">
        <f t="shared" si="5"/>
        <v>-5.3196244970943281E-2</v>
      </c>
      <c r="AN12">
        <f t="shared" si="6"/>
        <v>5.3634257272805283E-2</v>
      </c>
      <c r="AO12">
        <f t="shared" si="7"/>
        <v>1.0040160642570066E-3</v>
      </c>
      <c r="AP12">
        <f t="shared" si="8"/>
        <v>4.5207956600361232E-3</v>
      </c>
      <c r="AQ12">
        <f t="shared" si="9"/>
        <v>5.3711144005075505E-3</v>
      </c>
      <c r="AS12" s="17">
        <v>1</v>
      </c>
      <c r="AT12" s="30">
        <f>_xlfn.COVARIANCE.S($X$3:$X$253,X3:X253)</f>
        <v>1.6253797341985552E-4</v>
      </c>
      <c r="AU12" s="30">
        <f t="shared" ref="AU12:BM12" si="37">_xlfn.COVARIANCE.S($X$3:$X$253,Y3:Y253)</f>
        <v>7.1283424687557407E-5</v>
      </c>
      <c r="AV12" s="30">
        <f t="shared" si="37"/>
        <v>-4.2659058356402004E-4</v>
      </c>
      <c r="AW12" s="30">
        <f t="shared" si="37"/>
        <v>4.2136779793653143E-5</v>
      </c>
      <c r="AX12" s="30">
        <f t="shared" si="37"/>
        <v>3.4273629981322793E-5</v>
      </c>
      <c r="AY12" s="30">
        <f t="shared" si="37"/>
        <v>2.2104398738616121E-5</v>
      </c>
      <c r="AZ12" s="30">
        <f t="shared" si="37"/>
        <v>4.9920489021832587E-5</v>
      </c>
      <c r="BA12" s="30">
        <f t="shared" si="37"/>
        <v>1.8101231022408241E-4</v>
      </c>
      <c r="BB12" s="30">
        <f t="shared" si="37"/>
        <v>4.6950483914573475E-5</v>
      </c>
      <c r="BC12" s="30">
        <f t="shared" si="37"/>
        <v>-5.4679894971548893E-5</v>
      </c>
      <c r="BD12" s="30">
        <f t="shared" si="37"/>
        <v>3.38762646036382E-5</v>
      </c>
      <c r="BE12" s="30">
        <f t="shared" si="37"/>
        <v>5.3498276994856836E-5</v>
      </c>
      <c r="BF12" s="30">
        <f t="shared" si="37"/>
        <v>1.0746675307673051E-5</v>
      </c>
      <c r="BG12" s="30">
        <f t="shared" si="37"/>
        <v>-1.8804160037708724E-5</v>
      </c>
      <c r="BH12" s="30">
        <f t="shared" si="37"/>
        <v>1.6093200334559695E-5</v>
      </c>
      <c r="BI12" s="30">
        <f t="shared" si="37"/>
        <v>-2.6038829196147893E-4</v>
      </c>
      <c r="BJ12" s="30">
        <f t="shared" si="37"/>
        <v>2.6104320866780534E-4</v>
      </c>
      <c r="BK12" s="30">
        <f t="shared" si="37"/>
        <v>1.4422802195890707E-4</v>
      </c>
      <c r="BL12" s="30">
        <f t="shared" si="37"/>
        <v>1.4621957039638369E-4</v>
      </c>
      <c r="BM12" s="30">
        <f t="shared" si="37"/>
        <v>1.3851984564561024E-4</v>
      </c>
      <c r="BN12" s="70"/>
      <c r="BO12" s="31">
        <f>AT7</f>
        <v>0.15148260068650327</v>
      </c>
      <c r="BP12" s="32">
        <f>AT4</f>
        <v>1.1203663702999821E-3</v>
      </c>
      <c r="BR12" s="24">
        <f>AT12</f>
        <v>1.6253797341985552E-4</v>
      </c>
      <c r="BS12" s="33">
        <f>IF(BR12&lt;$BR$35,1,IF(BR12&gt;$BR$36,1,0))</f>
        <v>0</v>
      </c>
      <c r="BT12" s="33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67">
        <v>90</v>
      </c>
      <c r="CS12" s="95">
        <f t="shared" ca="1" si="35"/>
        <v>-8.4497664030969574E-2</v>
      </c>
      <c r="CT12" s="95">
        <f t="shared" ca="1" si="35"/>
        <v>-7.6982592624767671E-2</v>
      </c>
      <c r="CU12" s="95">
        <f t="shared" ca="1" si="35"/>
        <v>-6.4748636446997368E-2</v>
      </c>
      <c r="CV12" s="95">
        <f t="shared" ca="1" si="35"/>
        <v>-1.3192593167392238E-2</v>
      </c>
      <c r="CW12" s="95">
        <f t="shared" ca="1" si="35"/>
        <v>-0.21745702752186036</v>
      </c>
      <c r="CX12" s="95">
        <f t="shared" ca="1" si="35"/>
        <v>2.3666495100418069E-2</v>
      </c>
      <c r="CY12" s="95">
        <f t="shared" ca="1" si="35"/>
        <v>-2.481560520571045E-2</v>
      </c>
      <c r="CZ12" s="95">
        <f t="shared" ca="1" si="35"/>
        <v>-0.26521053230336644</v>
      </c>
      <c r="DA12" s="95">
        <f t="shared" ca="1" si="35"/>
        <v>0.14875081204101157</v>
      </c>
      <c r="DB12" s="95">
        <f t="shared" ca="1" si="35"/>
        <v>-0.10170209227804462</v>
      </c>
      <c r="DC12" s="95">
        <f t="shared" ca="1" si="36"/>
        <v>-2.7570988190131766E-2</v>
      </c>
      <c r="DD12" s="95">
        <f t="shared" ca="1" si="36"/>
        <v>-0.19978627408973107</v>
      </c>
      <c r="DE12" s="95">
        <f t="shared" ca="1" si="36"/>
        <v>-0.35439610185247805</v>
      </c>
      <c r="DF12" s="95">
        <f t="shared" ca="1" si="36"/>
        <v>-0.22203988490824816</v>
      </c>
      <c r="DG12" s="95">
        <f t="shared" ca="1" si="36"/>
        <v>-0.2031034785698479</v>
      </c>
      <c r="DH12" s="95">
        <f t="shared" ca="1" si="36"/>
        <v>0.1810764449944576</v>
      </c>
      <c r="DI12" s="95">
        <f t="shared" ca="1" si="36"/>
        <v>-2.7739579429384709E-2</v>
      </c>
      <c r="DJ12" s="95">
        <f t="shared" ca="1" si="36"/>
        <v>0.10616304787704599</v>
      </c>
      <c r="DK12" s="95">
        <f t="shared" ca="1" si="36"/>
        <v>4.1451840202281494E-2</v>
      </c>
      <c r="DL12" s="95">
        <f t="shared" ca="1" si="36"/>
        <v>-0.28287800903465488</v>
      </c>
      <c r="DM12" s="67"/>
      <c r="DN12" s="3"/>
    </row>
    <row r="13" spans="1:118">
      <c r="A13" s="1">
        <v>44187</v>
      </c>
      <c r="B13" s="14">
        <v>12</v>
      </c>
      <c r="C13" s="2">
        <v>117.37</v>
      </c>
      <c r="D13" s="2">
        <v>131.88</v>
      </c>
      <c r="E13" s="2">
        <v>2.59</v>
      </c>
      <c r="F13" s="2">
        <v>255.83</v>
      </c>
      <c r="G13" s="2">
        <v>59.26</v>
      </c>
      <c r="H13" s="2">
        <v>73.5</v>
      </c>
      <c r="I13" s="2">
        <v>170.45</v>
      </c>
      <c r="J13" s="2">
        <v>251.6</v>
      </c>
      <c r="K13" s="2">
        <v>8.7899999999999991</v>
      </c>
      <c r="L13" s="2">
        <v>43.06</v>
      </c>
      <c r="M13" s="2">
        <v>16.47</v>
      </c>
      <c r="N13" s="2">
        <v>207.94</v>
      </c>
      <c r="O13" s="2">
        <v>118.17</v>
      </c>
      <c r="P13" s="2">
        <v>61.19</v>
      </c>
      <c r="Q13" s="2">
        <v>52.76</v>
      </c>
      <c r="R13" s="2">
        <v>20.62</v>
      </c>
      <c r="S13" s="2">
        <v>125.54</v>
      </c>
      <c r="T13" s="2">
        <v>10</v>
      </c>
      <c r="U13" s="2">
        <v>132.78</v>
      </c>
      <c r="V13" s="15">
        <v>243.49</v>
      </c>
      <c r="X13">
        <f t="shared" si="11"/>
        <v>-3.4810663949736507E-3</v>
      </c>
      <c r="Y13">
        <f t="shared" si="3"/>
        <v>2.8544688816097306E-2</v>
      </c>
      <c r="Z13">
        <f t="shared" si="3"/>
        <v>-3.3582089552238917E-2</v>
      </c>
      <c r="AA13">
        <f t="shared" si="3"/>
        <v>-1.7625374395207755E-2</v>
      </c>
      <c r="AB13">
        <f t="shared" si="3"/>
        <v>-3.2173771027274194E-2</v>
      </c>
      <c r="AC13">
        <f t="shared" si="3"/>
        <v>-1.3687600644122331E-2</v>
      </c>
      <c r="AD13">
        <f t="shared" si="3"/>
        <v>-1.406057765539921E-3</v>
      </c>
      <c r="AE13">
        <f t="shared" si="3"/>
        <v>1.4516129032258041E-2</v>
      </c>
      <c r="AF13">
        <f t="shared" si="3"/>
        <v>-1.5677491601343848E-2</v>
      </c>
      <c r="AG13">
        <f t="shared" si="3"/>
        <v>4.4320037322137821E-3</v>
      </c>
      <c r="AH13">
        <f t="shared" si="3"/>
        <v>-1.8181818181818871E-3</v>
      </c>
      <c r="AI13">
        <f t="shared" si="3"/>
        <v>-1.2911801006360956E-2</v>
      </c>
      <c r="AJ13">
        <f t="shared" si="3"/>
        <v>1.7802644964395385E-3</v>
      </c>
      <c r="AK13">
        <f t="shared" si="12"/>
        <v>-5.525759791971451E-3</v>
      </c>
      <c r="AL13">
        <f t="shared" si="4"/>
        <v>-9.4679038060981372E-4</v>
      </c>
      <c r="AM13">
        <f t="shared" si="5"/>
        <v>-2.6440037771482471E-2</v>
      </c>
      <c r="AN13">
        <f t="shared" si="6"/>
        <v>2.2479231145137685E-2</v>
      </c>
      <c r="AO13">
        <f t="shared" si="7"/>
        <v>3.0090270812436668E-3</v>
      </c>
      <c r="AP13">
        <f t="shared" si="8"/>
        <v>-4.0504050405039908E-3</v>
      </c>
      <c r="AQ13">
        <f t="shared" si="9"/>
        <v>2.4272253070839685E-2</v>
      </c>
      <c r="AS13" s="17">
        <v>2</v>
      </c>
      <c r="AT13" s="21">
        <f>_xlfn.COVARIANCE.S($Y$3:$Y$253,X3:X253)</f>
        <v>7.1283424687557407E-5</v>
      </c>
      <c r="AU13" s="21">
        <f t="shared" ref="AU13:BM13" si="38">_xlfn.COVARIANCE.S($Y$3:$Y$253,Y3:Y253)</f>
        <v>2.4866983772415922E-4</v>
      </c>
      <c r="AV13" s="21">
        <f t="shared" si="38"/>
        <v>3.9119481621186579E-5</v>
      </c>
      <c r="AW13" s="21">
        <f t="shared" si="38"/>
        <v>5.8450574356527682E-5</v>
      </c>
      <c r="AX13" s="21">
        <f t="shared" si="38"/>
        <v>1.9344193290583619E-5</v>
      </c>
      <c r="AY13" s="21">
        <f t="shared" si="38"/>
        <v>1.8426882543076589E-5</v>
      </c>
      <c r="AZ13" s="21">
        <f t="shared" si="38"/>
        <v>2.911034544685702E-5</v>
      </c>
      <c r="BA13" s="21">
        <f t="shared" si="38"/>
        <v>1.9609611401819399E-4</v>
      </c>
      <c r="BB13" s="21">
        <f t="shared" si="38"/>
        <v>4.4543180213691629E-5</v>
      </c>
      <c r="BC13" s="21">
        <f t="shared" si="38"/>
        <v>8.0040583230873766E-5</v>
      </c>
      <c r="BD13" s="21">
        <f t="shared" si="38"/>
        <v>3.7903490022900057E-5</v>
      </c>
      <c r="BE13" s="21">
        <f t="shared" si="38"/>
        <v>4.0197128382835756E-5</v>
      </c>
      <c r="BF13" s="21">
        <f t="shared" si="38"/>
        <v>1.5380049083369773E-5</v>
      </c>
      <c r="BG13" s="21">
        <f t="shared" si="38"/>
        <v>2.8844625056807438E-6</v>
      </c>
      <c r="BH13" s="21">
        <f t="shared" si="38"/>
        <v>3.8052527326875363E-5</v>
      </c>
      <c r="BI13" s="21">
        <f t="shared" si="38"/>
        <v>-3.006314605824411E-4</v>
      </c>
      <c r="BJ13" s="21">
        <f t="shared" si="38"/>
        <v>3.0331788083242403E-4</v>
      </c>
      <c r="BK13" s="21">
        <f t="shared" si="38"/>
        <v>1.2623079538150454E-4</v>
      </c>
      <c r="BL13" s="21">
        <f t="shared" si="38"/>
        <v>1.9147438157855585E-4</v>
      </c>
      <c r="BM13" s="21">
        <f t="shared" si="38"/>
        <v>1.7359335903582997E-4</v>
      </c>
      <c r="BO13" s="31">
        <f>AU7</f>
        <v>8.504500894211661E-4</v>
      </c>
      <c r="BP13" s="32">
        <f>AU4</f>
        <v>1.2815463380699049E-3</v>
      </c>
      <c r="BR13" s="24">
        <f>AU13</f>
        <v>2.4866983772415922E-4</v>
      </c>
      <c r="BS13" s="33">
        <f t="shared" ref="BS13:BS31" si="39">IF(BR13&lt;$BR$35,1,IF(BR13&gt;$BR$36,1,0))</f>
        <v>0</v>
      </c>
      <c r="BT13" s="33"/>
      <c r="BU13" s="55"/>
      <c r="BV13" s="64"/>
      <c r="BW13" s="64" t="str">
        <f>C1</f>
        <v>A</v>
      </c>
      <c r="BX13" s="64" t="str">
        <f t="shared" ref="BX13:CP13" si="40">D1</f>
        <v>AAPL</v>
      </c>
      <c r="BY13" s="64" t="str">
        <f t="shared" si="40"/>
        <v>AMC</v>
      </c>
      <c r="BZ13" s="64" t="str">
        <f t="shared" si="40"/>
        <v>BABA</v>
      </c>
      <c r="CA13" s="64" t="str">
        <f t="shared" si="40"/>
        <v>C</v>
      </c>
      <c r="CB13" s="64" t="str">
        <f t="shared" si="40"/>
        <v>D</v>
      </c>
      <c r="CC13" s="64" t="str">
        <f t="shared" si="40"/>
        <v>DIS</v>
      </c>
      <c r="CD13" s="64" t="str">
        <f t="shared" si="40"/>
        <v xml:space="preserve"> DOCU</v>
      </c>
      <c r="CE13" s="64" t="str">
        <f t="shared" si="40"/>
        <v>F</v>
      </c>
      <c r="CF13" s="64" t="str">
        <f t="shared" si="40"/>
        <v>FIZZ</v>
      </c>
      <c r="CG13" s="64" t="str">
        <f t="shared" si="40"/>
        <v>HCYAX</v>
      </c>
      <c r="CH13" s="64" t="str">
        <f t="shared" si="40"/>
        <v>HON</v>
      </c>
      <c r="CI13" s="64" t="str">
        <f t="shared" si="40"/>
        <v>IBM</v>
      </c>
      <c r="CJ13" s="64" t="str">
        <f t="shared" si="40"/>
        <v>K</v>
      </c>
      <c r="CK13" s="64" t="str">
        <f t="shared" si="40"/>
        <v>KO</v>
      </c>
      <c r="CL13" s="64" t="str">
        <f t="shared" si="40"/>
        <v>LABD</v>
      </c>
      <c r="CM13" s="64" t="str">
        <f t="shared" si="40"/>
        <v>LABU</v>
      </c>
      <c r="CN13" s="64" t="str">
        <f t="shared" si="40"/>
        <v>LCID</v>
      </c>
      <c r="CO13" s="64" t="str">
        <f t="shared" si="40"/>
        <v>NVDA</v>
      </c>
      <c r="CP13" s="64" t="str">
        <f t="shared" si="40"/>
        <v>PYPL</v>
      </c>
      <c r="CQ13" s="55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3"/>
    </row>
    <row r="14" spans="1:118">
      <c r="A14" s="1">
        <v>44188</v>
      </c>
      <c r="B14" s="14">
        <v>13</v>
      </c>
      <c r="C14" s="2">
        <v>117.3</v>
      </c>
      <c r="D14" s="2">
        <v>130.96</v>
      </c>
      <c r="E14" s="2">
        <v>2.56</v>
      </c>
      <c r="F14" s="2">
        <v>256.17</v>
      </c>
      <c r="G14" s="2">
        <v>60.78</v>
      </c>
      <c r="H14" s="2">
        <v>74.040000000000006</v>
      </c>
      <c r="I14" s="2">
        <v>173.55</v>
      </c>
      <c r="J14" s="2">
        <v>244.05</v>
      </c>
      <c r="K14" s="2">
        <v>8.99</v>
      </c>
      <c r="L14" s="2">
        <v>43.24</v>
      </c>
      <c r="M14" s="2">
        <v>16.510000000000002</v>
      </c>
      <c r="N14" s="2">
        <v>209.99</v>
      </c>
      <c r="O14" s="2">
        <v>118.45</v>
      </c>
      <c r="P14" s="2">
        <v>61.61</v>
      </c>
      <c r="Q14" s="2">
        <v>53.08</v>
      </c>
      <c r="R14" s="2">
        <v>20.61</v>
      </c>
      <c r="S14" s="2">
        <v>125.89</v>
      </c>
      <c r="T14" s="2">
        <v>10</v>
      </c>
      <c r="U14" s="2">
        <v>130.09</v>
      </c>
      <c r="V14" s="15">
        <v>239.44</v>
      </c>
      <c r="X14">
        <f t="shared" si="11"/>
        <v>-5.964045326745113E-4</v>
      </c>
      <c r="Y14">
        <f t="shared" si="3"/>
        <v>-6.9760388231724863E-3</v>
      </c>
      <c r="Z14">
        <f t="shared" si="3"/>
        <v>-1.1583011583011508E-2</v>
      </c>
      <c r="AA14">
        <f t="shared" si="3"/>
        <v>1.3290075440722487E-3</v>
      </c>
      <c r="AB14">
        <f t="shared" si="3"/>
        <v>2.5649679379007816E-2</v>
      </c>
      <c r="AC14">
        <f t="shared" si="3"/>
        <v>7.3469387755102896E-3</v>
      </c>
      <c r="AD14">
        <f t="shared" si="3"/>
        <v>1.8187151657377665E-2</v>
      </c>
      <c r="AE14">
        <f t="shared" si="3"/>
        <v>-3.0007949125596116E-2</v>
      </c>
      <c r="AF14">
        <f t="shared" si="3"/>
        <v>2.2753128555176461E-2</v>
      </c>
      <c r="AG14">
        <f t="shared" si="3"/>
        <v>4.1802136553646006E-3</v>
      </c>
      <c r="AH14">
        <f t="shared" si="3"/>
        <v>2.4286581663632485E-3</v>
      </c>
      <c r="AI14">
        <f t="shared" si="3"/>
        <v>9.8586130614600909E-3</v>
      </c>
      <c r="AJ14">
        <f t="shared" si="3"/>
        <v>2.369467716002379E-3</v>
      </c>
      <c r="AK14">
        <f t="shared" si="12"/>
        <v>6.8638666448766423E-3</v>
      </c>
      <c r="AL14">
        <f t="shared" si="4"/>
        <v>6.0652009097801425E-3</v>
      </c>
      <c r="AM14">
        <f t="shared" si="5"/>
        <v>-4.8496605237640945E-4</v>
      </c>
      <c r="AN14">
        <f t="shared" si="6"/>
        <v>2.7879560299505679E-3</v>
      </c>
      <c r="AO14">
        <f t="shared" si="7"/>
        <v>0</v>
      </c>
      <c r="AP14">
        <f t="shared" si="8"/>
        <v>-2.025907516192196E-2</v>
      </c>
      <c r="AQ14">
        <f t="shared" si="9"/>
        <v>-1.6633126617109577E-2</v>
      </c>
      <c r="AS14" s="17">
        <v>3</v>
      </c>
      <c r="AT14" s="21">
        <f>_xlfn.COVARIANCE.S($Z$3:$Z$253,X3:X253)</f>
        <v>-4.2659058356402004E-4</v>
      </c>
      <c r="AU14" s="21">
        <f t="shared" ref="AU14:BM14" si="41">_xlfn.COVARIANCE.S($Z$3:$Z$253,Y3:Y253)</f>
        <v>3.9119481621186579E-5</v>
      </c>
      <c r="AV14" s="21">
        <f t="shared" si="41"/>
        <v>4.9628583554159694E-2</v>
      </c>
      <c r="AW14" s="21">
        <f t="shared" si="41"/>
        <v>1.8859023442250227E-5</v>
      </c>
      <c r="AX14" s="21">
        <f t="shared" si="41"/>
        <v>-2.2958377225498519E-4</v>
      </c>
      <c r="AY14" s="21">
        <f t="shared" si="41"/>
        <v>-2.8725890271920918E-5</v>
      </c>
      <c r="AZ14" s="21">
        <f t="shared" si="41"/>
        <v>-4.8425437491519214E-4</v>
      </c>
      <c r="BA14" s="21">
        <f t="shared" si="41"/>
        <v>-3.3342344484915985E-4</v>
      </c>
      <c r="BB14" s="21">
        <f t="shared" si="41"/>
        <v>2.5594367315638679E-5</v>
      </c>
      <c r="BC14" s="21">
        <f t="shared" si="41"/>
        <v>6.4391476822975059E-3</v>
      </c>
      <c r="BD14" s="21">
        <f t="shared" si="41"/>
        <v>-1.9158839160553025E-4</v>
      </c>
      <c r="BE14" s="21">
        <f t="shared" si="41"/>
        <v>-9.5087203626596155E-5</v>
      </c>
      <c r="BF14" s="21">
        <f t="shared" si="41"/>
        <v>1.6405248222983528E-4</v>
      </c>
      <c r="BG14" s="21">
        <f t="shared" si="41"/>
        <v>3.9347777980583626E-4</v>
      </c>
      <c r="BH14" s="21">
        <f t="shared" si="41"/>
        <v>-2.4697865387473834E-4</v>
      </c>
      <c r="BI14" s="21">
        <f t="shared" si="41"/>
        <v>-9.2559690135628854E-4</v>
      </c>
      <c r="BJ14" s="21">
        <f t="shared" si="41"/>
        <v>9.2114022048970026E-4</v>
      </c>
      <c r="BK14" s="21">
        <f t="shared" si="41"/>
        <v>-1.2406291516911881E-3</v>
      </c>
      <c r="BL14" s="21">
        <f t="shared" si="41"/>
        <v>-3.8552798884604171E-4</v>
      </c>
      <c r="BM14" s="21">
        <f t="shared" si="41"/>
        <v>-4.5083517778366991E-4</v>
      </c>
      <c r="BO14" s="31">
        <f>AV7</f>
        <v>3.1250766640664673E-2</v>
      </c>
      <c r="BP14" s="32">
        <f>AV4</f>
        <v>2.1184981655865624E-2</v>
      </c>
      <c r="BR14" s="24">
        <f>AV14</f>
        <v>4.9628583554159694E-2</v>
      </c>
      <c r="BS14" s="33">
        <f t="shared" si="39"/>
        <v>1</v>
      </c>
      <c r="BT14" s="33">
        <v>1</v>
      </c>
      <c r="BU14" s="55"/>
      <c r="BV14" s="65" t="str">
        <f>BW13</f>
        <v>A</v>
      </c>
      <c r="BW14" s="100">
        <v>1</v>
      </c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55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</row>
    <row r="15" spans="1:118">
      <c r="A15" s="1">
        <v>44189</v>
      </c>
      <c r="B15" s="14">
        <v>14</v>
      </c>
      <c r="C15" s="2">
        <v>117.31</v>
      </c>
      <c r="D15" s="2">
        <v>131.97</v>
      </c>
      <c r="E15" s="2">
        <v>2.5099999999999998</v>
      </c>
      <c r="F15" s="2">
        <v>222</v>
      </c>
      <c r="G15" s="2">
        <v>60.57</v>
      </c>
      <c r="H15" s="2">
        <v>74.23</v>
      </c>
      <c r="I15" s="2">
        <v>173.73</v>
      </c>
      <c r="J15" s="2">
        <v>244.93</v>
      </c>
      <c r="K15" s="2">
        <v>8.86</v>
      </c>
      <c r="L15" s="2">
        <v>43.94</v>
      </c>
      <c r="M15" s="2">
        <v>16.53</v>
      </c>
      <c r="N15" s="2">
        <v>209.52</v>
      </c>
      <c r="O15" s="2">
        <v>119.2</v>
      </c>
      <c r="P15" s="2">
        <v>61.78</v>
      </c>
      <c r="Q15" s="2">
        <v>53.44</v>
      </c>
      <c r="R15" s="2">
        <v>21.2</v>
      </c>
      <c r="S15" s="2">
        <v>122.36</v>
      </c>
      <c r="T15" s="2">
        <v>10</v>
      </c>
      <c r="U15" s="2">
        <v>129.94</v>
      </c>
      <c r="V15" s="15">
        <v>238.64</v>
      </c>
      <c r="X15">
        <f t="shared" si="11"/>
        <v>8.5251491901151892E-5</v>
      </c>
      <c r="Y15">
        <f t="shared" si="3"/>
        <v>7.7122785583383542E-3</v>
      </c>
      <c r="Z15">
        <f t="shared" si="3"/>
        <v>-1.9531250000000104E-2</v>
      </c>
      <c r="AA15">
        <f t="shared" si="3"/>
        <v>-0.13338798454151546</v>
      </c>
      <c r="AB15">
        <f t="shared" si="3"/>
        <v>-3.4550839091806655E-3</v>
      </c>
      <c r="AC15">
        <f t="shared" si="3"/>
        <v>2.5661804430037508E-3</v>
      </c>
      <c r="AD15">
        <f t="shared" si="3"/>
        <v>1.0371650821087777E-3</v>
      </c>
      <c r="AE15">
        <f t="shared" si="3"/>
        <v>3.6058184798196903E-3</v>
      </c>
      <c r="AF15">
        <f t="shared" si="3"/>
        <v>-1.4460511679644135E-2</v>
      </c>
      <c r="AG15">
        <f t="shared" si="3"/>
        <v>1.6188714153561417E-2</v>
      </c>
      <c r="AH15">
        <f t="shared" si="3"/>
        <v>1.2113870381586659E-3</v>
      </c>
      <c r="AI15">
        <f t="shared" si="3"/>
        <v>-2.2382018191342392E-3</v>
      </c>
      <c r="AJ15">
        <f t="shared" si="3"/>
        <v>6.3317855635289149E-3</v>
      </c>
      <c r="AK15">
        <f t="shared" si="12"/>
        <v>2.759292322674918E-3</v>
      </c>
      <c r="AL15">
        <f t="shared" si="4"/>
        <v>6.7822155237377436E-3</v>
      </c>
      <c r="AM15">
        <f t="shared" si="5"/>
        <v>2.862688015526443E-2</v>
      </c>
      <c r="AN15">
        <f t="shared" si="6"/>
        <v>-2.8040352688855359E-2</v>
      </c>
      <c r="AO15">
        <f t="shared" si="7"/>
        <v>0</v>
      </c>
      <c r="AP15">
        <f t="shared" si="8"/>
        <v>-1.153047889922405E-3</v>
      </c>
      <c r="AQ15">
        <f t="shared" si="9"/>
        <v>-3.3411293017040233E-3</v>
      </c>
      <c r="AS15" s="17">
        <v>4</v>
      </c>
      <c r="AT15" s="21">
        <f>_xlfn.COVARIANCE.S($AA$3:$AA$253,X3:X253)</f>
        <v>4.2136779793653143E-5</v>
      </c>
      <c r="AU15" s="21">
        <f t="shared" ref="AU15:BM15" si="42">_xlfn.COVARIANCE.S($AA$3:$AA$253,Y3:Y253)</f>
        <v>5.8450574356527682E-5</v>
      </c>
      <c r="AV15" s="21">
        <f t="shared" si="42"/>
        <v>1.8859023442250227E-5</v>
      </c>
      <c r="AW15" s="21">
        <f t="shared" si="42"/>
        <v>7.5320599581933949E-4</v>
      </c>
      <c r="AX15" s="21">
        <f t="shared" si="42"/>
        <v>5.8656472428192468E-5</v>
      </c>
      <c r="AY15" s="21">
        <f t="shared" si="42"/>
        <v>-2.9036527401017919E-5</v>
      </c>
      <c r="AZ15" s="21">
        <f t="shared" si="42"/>
        <v>3.8163924832564548E-5</v>
      </c>
      <c r="BA15" s="21">
        <f t="shared" si="42"/>
        <v>3.1501523636688823E-4</v>
      </c>
      <c r="BB15" s="21">
        <f t="shared" si="42"/>
        <v>1.2937268946434225E-4</v>
      </c>
      <c r="BC15" s="21">
        <f t="shared" si="42"/>
        <v>1.1940132048772349E-4</v>
      </c>
      <c r="BD15" s="21">
        <f t="shared" si="42"/>
        <v>1.2312941863444427E-5</v>
      </c>
      <c r="BE15" s="21">
        <f t="shared" si="42"/>
        <v>2.6690042478145676E-5</v>
      </c>
      <c r="BF15" s="21">
        <f t="shared" si="42"/>
        <v>-1.1045170513042217E-5</v>
      </c>
      <c r="BG15" s="21">
        <f t="shared" si="42"/>
        <v>-3.2843182067430309E-5</v>
      </c>
      <c r="BH15" s="21">
        <f t="shared" si="42"/>
        <v>1.1901767631011387E-5</v>
      </c>
      <c r="BI15" s="21">
        <f t="shared" si="42"/>
        <v>-3.9026243923738675E-4</v>
      </c>
      <c r="BJ15" s="21">
        <f t="shared" si="42"/>
        <v>3.9257388915745557E-4</v>
      </c>
      <c r="BK15" s="21">
        <f t="shared" si="42"/>
        <v>5.7769035037074894E-5</v>
      </c>
      <c r="BL15" s="21">
        <f t="shared" si="42"/>
        <v>1.0692701415436048E-4</v>
      </c>
      <c r="BM15" s="21">
        <f t="shared" si="42"/>
        <v>1.6349479568218339E-4</v>
      </c>
      <c r="BO15" s="31">
        <f>AW7</f>
        <v>0</v>
      </c>
      <c r="BP15" s="32">
        <f>AW4</f>
        <v>-2.7731505042045477E-3</v>
      </c>
      <c r="BR15" s="24">
        <f>AW15</f>
        <v>7.5320599581933949E-4</v>
      </c>
      <c r="BS15" s="33">
        <f t="shared" si="39"/>
        <v>0</v>
      </c>
      <c r="BT15" s="33"/>
      <c r="BU15" s="55"/>
      <c r="BV15" s="65" t="str">
        <f>BX13</f>
        <v>AAPL</v>
      </c>
      <c r="BW15" s="98">
        <v>0.354568035150016</v>
      </c>
      <c r="BX15" s="100">
        <v>1</v>
      </c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55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</row>
    <row r="16" spans="1:118">
      <c r="A16" s="1">
        <v>44193</v>
      </c>
      <c r="B16" s="14">
        <v>15</v>
      </c>
      <c r="C16" s="2">
        <v>117.83</v>
      </c>
      <c r="D16" s="2">
        <v>136.69</v>
      </c>
      <c r="E16" s="2">
        <v>2.39</v>
      </c>
      <c r="F16" s="2">
        <v>222.36</v>
      </c>
      <c r="G16" s="2">
        <v>61.13</v>
      </c>
      <c r="H16" s="2">
        <v>73.7</v>
      </c>
      <c r="I16" s="2">
        <v>178.86</v>
      </c>
      <c r="J16" s="2">
        <v>229.2</v>
      </c>
      <c r="K16" s="2">
        <v>8.89</v>
      </c>
      <c r="L16" s="2">
        <v>43.47</v>
      </c>
      <c r="M16" s="2">
        <v>16.61</v>
      </c>
      <c r="N16" s="2">
        <v>209.94</v>
      </c>
      <c r="O16" s="2">
        <v>119.33</v>
      </c>
      <c r="P16" s="2">
        <v>62.34</v>
      </c>
      <c r="Q16" s="2">
        <v>54.16</v>
      </c>
      <c r="R16" s="2">
        <v>22.65</v>
      </c>
      <c r="S16" s="2">
        <v>113.89</v>
      </c>
      <c r="T16" s="2">
        <v>10</v>
      </c>
      <c r="U16" s="2">
        <v>129</v>
      </c>
      <c r="V16" s="15">
        <v>235.73</v>
      </c>
      <c r="X16">
        <f t="shared" si="11"/>
        <v>4.4326996845963345E-3</v>
      </c>
      <c r="Y16">
        <f t="shared" si="3"/>
        <v>3.5765704326740914E-2</v>
      </c>
      <c r="Z16">
        <f t="shared" si="3"/>
        <v>-4.7808764940238911E-2</v>
      </c>
      <c r="AA16">
        <f t="shared" si="3"/>
        <v>1.6216216216216831E-3</v>
      </c>
      <c r="AB16">
        <f t="shared" si="3"/>
        <v>9.2455010731385557E-3</v>
      </c>
      <c r="AC16">
        <f t="shared" si="3"/>
        <v>-7.1399703623871895E-3</v>
      </c>
      <c r="AD16">
        <f t="shared" si="3"/>
        <v>2.9528578829217892E-2</v>
      </c>
      <c r="AE16">
        <f t="shared" si="3"/>
        <v>-6.4222430898624172E-2</v>
      </c>
      <c r="AF16">
        <f t="shared" si="3"/>
        <v>3.386004514672815E-3</v>
      </c>
      <c r="AG16">
        <f t="shared" si="3"/>
        <v>-1.0696404187528423E-2</v>
      </c>
      <c r="AH16">
        <f t="shared" si="3"/>
        <v>4.8396854204475672E-3</v>
      </c>
      <c r="AI16">
        <f t="shared" si="3"/>
        <v>2.0045819014890584E-3</v>
      </c>
      <c r="AJ16">
        <f t="shared" si="3"/>
        <v>1.0906040268455993E-3</v>
      </c>
      <c r="AK16">
        <f t="shared" si="12"/>
        <v>9.0644221430884152E-3</v>
      </c>
      <c r="AL16">
        <f t="shared" si="4"/>
        <v>1.3473053892215548E-2</v>
      </c>
      <c r="AM16">
        <f t="shared" si="5"/>
        <v>6.8396226415094311E-2</v>
      </c>
      <c r="AN16">
        <f t="shared" si="6"/>
        <v>-6.9221967963386713E-2</v>
      </c>
      <c r="AO16">
        <f t="shared" si="7"/>
        <v>0</v>
      </c>
      <c r="AP16">
        <f t="shared" si="8"/>
        <v>-7.2341080498691526E-3</v>
      </c>
      <c r="AQ16">
        <f t="shared" si="9"/>
        <v>-1.2194099899430091E-2</v>
      </c>
      <c r="AS16" s="17">
        <v>5</v>
      </c>
      <c r="AT16" s="21">
        <f>_xlfn.COVARIANCE.S($AB$3:$AB$253,X3:X253)</f>
        <v>3.4273629981322793E-5</v>
      </c>
      <c r="AU16" s="21">
        <f t="shared" ref="AU16:BM16" si="43">_xlfn.COVARIANCE.S($AB$3:$AB$253,Y3:Y253)</f>
        <v>1.9344193290583619E-5</v>
      </c>
      <c r="AV16" s="21">
        <f t="shared" si="43"/>
        <v>-2.2958377225498519E-4</v>
      </c>
      <c r="AW16" s="21">
        <f t="shared" si="43"/>
        <v>5.8656472428192468E-5</v>
      </c>
      <c r="AX16" s="21">
        <f t="shared" si="43"/>
        <v>2.7986413053319553E-4</v>
      </c>
      <c r="AY16" s="21">
        <f t="shared" si="43"/>
        <v>9.3640320215790737E-6</v>
      </c>
      <c r="AZ16" s="21">
        <f t="shared" si="43"/>
        <v>1.0082743052676676E-4</v>
      </c>
      <c r="BA16" s="21">
        <f t="shared" si="43"/>
        <v>1.2372968171864668E-5</v>
      </c>
      <c r="BB16" s="21">
        <f t="shared" si="43"/>
        <v>1.6858795166428965E-4</v>
      </c>
      <c r="BC16" s="21">
        <f t="shared" si="43"/>
        <v>-4.4272066089142709E-5</v>
      </c>
      <c r="BD16" s="21">
        <f t="shared" si="43"/>
        <v>3.6820446780173516E-5</v>
      </c>
      <c r="BE16" s="21">
        <f t="shared" si="43"/>
        <v>1.0411705516750288E-4</v>
      </c>
      <c r="BF16" s="21">
        <f t="shared" si="43"/>
        <v>8.6136701021074296E-5</v>
      </c>
      <c r="BG16" s="21">
        <f t="shared" si="43"/>
        <v>9.5336424125694804E-6</v>
      </c>
      <c r="BH16" s="21">
        <f t="shared" si="43"/>
        <v>2.7483538538448259E-5</v>
      </c>
      <c r="BI16" s="21">
        <f t="shared" si="43"/>
        <v>-2.3190001326046439E-4</v>
      </c>
      <c r="BJ16" s="21">
        <f t="shared" si="43"/>
        <v>2.3181352840135217E-4</v>
      </c>
      <c r="BK16" s="21">
        <f t="shared" si="43"/>
        <v>3.8189983000238306E-5</v>
      </c>
      <c r="BL16" s="21">
        <f t="shared" si="43"/>
        <v>7.3893498177973489E-6</v>
      </c>
      <c r="BM16" s="21">
        <f t="shared" si="43"/>
        <v>4.8887970730473843E-5</v>
      </c>
      <c r="BO16" s="31">
        <f>AX7</f>
        <v>6.14011070596082E-3</v>
      </c>
      <c r="BP16" s="32">
        <f>AX4</f>
        <v>4.7394537243207485E-4</v>
      </c>
      <c r="BR16" s="24">
        <f>AX16</f>
        <v>2.7986413053319553E-4</v>
      </c>
      <c r="BS16" s="33">
        <f t="shared" si="39"/>
        <v>0</v>
      </c>
      <c r="BT16" s="33"/>
      <c r="BU16" s="55"/>
      <c r="BV16" s="65" t="str">
        <f>BY13</f>
        <v>AMC</v>
      </c>
      <c r="BW16" s="98">
        <v>-0.15019929851772471</v>
      </c>
      <c r="BX16" s="98">
        <v>1.1135650597872361E-2</v>
      </c>
      <c r="BY16" s="100">
        <v>1</v>
      </c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55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</row>
    <row r="17" spans="1:118">
      <c r="A17" s="1">
        <v>44194</v>
      </c>
      <c r="B17" s="14">
        <v>16</v>
      </c>
      <c r="C17" s="2">
        <v>117.23</v>
      </c>
      <c r="D17" s="2">
        <v>134.86000000000001</v>
      </c>
      <c r="E17" s="2">
        <v>2.29</v>
      </c>
      <c r="F17" s="2">
        <v>236.25</v>
      </c>
      <c r="G17" s="2">
        <v>60.91</v>
      </c>
      <c r="H17" s="2">
        <v>73.88</v>
      </c>
      <c r="I17" s="2">
        <v>177.3</v>
      </c>
      <c r="J17" s="2">
        <v>228.16</v>
      </c>
      <c r="K17" s="2">
        <v>8.82</v>
      </c>
      <c r="L17" s="2">
        <v>43.1</v>
      </c>
      <c r="M17" s="2">
        <v>16.57</v>
      </c>
      <c r="N17" s="2">
        <v>209.13</v>
      </c>
      <c r="O17" s="2">
        <v>118.35</v>
      </c>
      <c r="P17" s="2">
        <v>62.29</v>
      </c>
      <c r="Q17" s="2">
        <v>54.13</v>
      </c>
      <c r="R17" s="2">
        <v>24.69</v>
      </c>
      <c r="S17" s="2">
        <v>103.6</v>
      </c>
      <c r="T17" s="2">
        <v>10</v>
      </c>
      <c r="U17" s="2">
        <v>129.43</v>
      </c>
      <c r="V17" s="15">
        <v>231.03</v>
      </c>
      <c r="X17">
        <f t="shared" si="11"/>
        <v>-5.0920818127810769E-3</v>
      </c>
      <c r="Y17">
        <f t="shared" si="3"/>
        <v>-1.3387958153485873E-2</v>
      </c>
      <c r="Z17">
        <f t="shared" si="3"/>
        <v>-4.1841004184100451E-2</v>
      </c>
      <c r="AA17">
        <f t="shared" si="3"/>
        <v>6.2466270912034473E-2</v>
      </c>
      <c r="AB17">
        <f t="shared" si="3"/>
        <v>-3.5988876165549805E-3</v>
      </c>
      <c r="AC17">
        <f t="shared" si="3"/>
        <v>2.4423337856172675E-3</v>
      </c>
      <c r="AD17">
        <f t="shared" si="3"/>
        <v>-8.721905400872202E-3</v>
      </c>
      <c r="AE17">
        <f t="shared" si="3"/>
        <v>-4.5375218150086917E-3</v>
      </c>
      <c r="AF17">
        <f t="shared" si="3"/>
        <v>-7.8740157480315272E-3</v>
      </c>
      <c r="AG17">
        <f t="shared" si="3"/>
        <v>-8.5116172072693223E-3</v>
      </c>
      <c r="AH17">
        <f t="shared" si="3"/>
        <v>-2.4081878386513636E-3</v>
      </c>
      <c r="AI17">
        <f t="shared" si="3"/>
        <v>-3.8582452129179872E-3</v>
      </c>
      <c r="AJ17">
        <f t="shared" si="3"/>
        <v>-8.2125199027906146E-3</v>
      </c>
      <c r="AK17">
        <f t="shared" si="12"/>
        <v>-8.0205325633628905E-4</v>
      </c>
      <c r="AL17">
        <f t="shared" si="4"/>
        <v>-5.5391432791717201E-4</v>
      </c>
      <c r="AM17">
        <f t="shared" si="5"/>
        <v>9.0066225165563035E-2</v>
      </c>
      <c r="AN17">
        <f t="shared" si="6"/>
        <v>-9.0350338045482537E-2</v>
      </c>
      <c r="AO17">
        <f t="shared" si="7"/>
        <v>0</v>
      </c>
      <c r="AP17">
        <f t="shared" si="8"/>
        <v>3.333333333333386E-3</v>
      </c>
      <c r="AQ17">
        <f t="shared" si="9"/>
        <v>-1.9938064735078219E-2</v>
      </c>
      <c r="AS17" s="17">
        <v>6</v>
      </c>
      <c r="AT17" s="21">
        <f>_xlfn.COVARIANCE.S($AC$3:$AC$253,X3:X253)</f>
        <v>2.2104398738616121E-5</v>
      </c>
      <c r="AU17" s="21">
        <f t="shared" ref="AU17:BM17" si="44">_xlfn.COVARIANCE.S($AC$3:$AC$253,Y3:Y253)</f>
        <v>1.8426882543076589E-5</v>
      </c>
      <c r="AV17" s="21">
        <f t="shared" si="44"/>
        <v>-2.8725890271920918E-5</v>
      </c>
      <c r="AW17" s="21">
        <f t="shared" si="44"/>
        <v>-2.9036527401017919E-5</v>
      </c>
      <c r="AX17" s="21">
        <f t="shared" si="44"/>
        <v>9.3640320215790737E-6</v>
      </c>
      <c r="AY17" s="21">
        <f t="shared" si="44"/>
        <v>1.3599383834811266E-4</v>
      </c>
      <c r="AZ17" s="21">
        <f t="shared" si="44"/>
        <v>4.2803029681206748E-5</v>
      </c>
      <c r="BA17" s="21">
        <f t="shared" si="44"/>
        <v>-5.4982230921913593E-5</v>
      </c>
      <c r="BB17" s="21">
        <f t="shared" si="44"/>
        <v>-1.8891193986795454E-5</v>
      </c>
      <c r="BC17" s="21">
        <f t="shared" si="44"/>
        <v>2.901018638501224E-5</v>
      </c>
      <c r="BD17" s="21">
        <f t="shared" si="44"/>
        <v>1.7887816106527775E-5</v>
      </c>
      <c r="BE17" s="21">
        <f t="shared" si="44"/>
        <v>3.7911319943331895E-5</v>
      </c>
      <c r="BF17" s="21">
        <f t="shared" si="44"/>
        <v>3.2962724157037002E-5</v>
      </c>
      <c r="BG17" s="21">
        <f t="shared" si="44"/>
        <v>6.1824887794083118E-5</v>
      </c>
      <c r="BH17" s="21">
        <f t="shared" si="44"/>
        <v>5.4038133141130628E-5</v>
      </c>
      <c r="BI17" s="21">
        <f t="shared" si="44"/>
        <v>3.8107259563129663E-5</v>
      </c>
      <c r="BJ17" s="21">
        <f t="shared" si="44"/>
        <v>-3.562208467807114E-5</v>
      </c>
      <c r="BK17" s="21">
        <f t="shared" si="44"/>
        <v>-1.1448598729764938E-4</v>
      </c>
      <c r="BL17" s="21">
        <f t="shared" si="44"/>
        <v>-2.3994061369473875E-5</v>
      </c>
      <c r="BM17" s="21">
        <f t="shared" si="44"/>
        <v>-1.3917225031556476E-5</v>
      </c>
      <c r="BO17" s="31">
        <f>AY7</f>
        <v>0</v>
      </c>
      <c r="BP17" s="32">
        <f>AY4</f>
        <v>-4.5940812571109485E-6</v>
      </c>
      <c r="BR17" s="24">
        <f>AY17</f>
        <v>1.3599383834811266E-4</v>
      </c>
      <c r="BS17" s="33">
        <f t="shared" si="39"/>
        <v>0</v>
      </c>
      <c r="BT17" s="33"/>
      <c r="BU17" s="55"/>
      <c r="BV17" s="65" t="str">
        <f>BZ13</f>
        <v>BABA</v>
      </c>
      <c r="BW17" s="98">
        <v>0.12042787914711822</v>
      </c>
      <c r="BX17" s="98">
        <v>0.13505800905602797</v>
      </c>
      <c r="BY17" s="98">
        <v>3.0845823980730994E-3</v>
      </c>
      <c r="BZ17" s="100">
        <v>1</v>
      </c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55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>
      <c r="A18" s="1">
        <v>44195</v>
      </c>
      <c r="B18" s="14">
        <v>17</v>
      </c>
      <c r="C18" s="2">
        <v>117.39</v>
      </c>
      <c r="D18" s="2">
        <v>133.72</v>
      </c>
      <c r="E18" s="2">
        <v>2.16</v>
      </c>
      <c r="F18" s="2">
        <v>238.38</v>
      </c>
      <c r="G18" s="2">
        <v>60.86</v>
      </c>
      <c r="H18" s="2">
        <v>74.06</v>
      </c>
      <c r="I18" s="2">
        <v>181.17</v>
      </c>
      <c r="J18" s="2">
        <v>225.9</v>
      </c>
      <c r="K18" s="2">
        <v>8.86</v>
      </c>
      <c r="L18" s="2">
        <v>42.89</v>
      </c>
      <c r="M18" s="2">
        <v>16.61</v>
      </c>
      <c r="N18" s="2">
        <v>210.94</v>
      </c>
      <c r="O18" s="2">
        <v>118.87</v>
      </c>
      <c r="P18" s="2">
        <v>61.53</v>
      </c>
      <c r="Q18" s="2">
        <v>54.44</v>
      </c>
      <c r="R18" s="2">
        <v>23.61</v>
      </c>
      <c r="S18" s="2">
        <v>108.06</v>
      </c>
      <c r="T18" s="2">
        <v>10</v>
      </c>
      <c r="U18" s="2">
        <v>131.46</v>
      </c>
      <c r="V18" s="15">
        <v>231.51</v>
      </c>
      <c r="X18">
        <f t="shared" si="11"/>
        <v>1.3648383519576609E-3</v>
      </c>
      <c r="Y18">
        <f t="shared" si="3"/>
        <v>-8.453210737060764E-3</v>
      </c>
      <c r="Z18">
        <f t="shared" si="3"/>
        <v>-5.6768558951965017E-2</v>
      </c>
      <c r="AA18">
        <f t="shared" si="3"/>
        <v>9.0158730158729963E-3</v>
      </c>
      <c r="AB18">
        <f t="shared" si="3"/>
        <v>-8.208832703989026E-4</v>
      </c>
      <c r="AC18">
        <f t="shared" si="3"/>
        <v>2.4363833243097838E-3</v>
      </c>
      <c r="AD18">
        <f t="shared" si="3"/>
        <v>2.1827411167512554E-2</v>
      </c>
      <c r="AE18">
        <f t="shared" si="3"/>
        <v>-9.905329593267842E-3</v>
      </c>
      <c r="AF18">
        <f t="shared" si="3"/>
        <v>4.5351473922901524E-3</v>
      </c>
      <c r="AG18">
        <f t="shared" si="3"/>
        <v>-4.8723897911833146E-3</v>
      </c>
      <c r="AH18">
        <f t="shared" si="3"/>
        <v>2.4140012070005519E-3</v>
      </c>
      <c r="AI18">
        <f t="shared" si="3"/>
        <v>8.6549036484483439E-3</v>
      </c>
      <c r="AJ18">
        <f t="shared" si="3"/>
        <v>4.3937473595269142E-3</v>
      </c>
      <c r="AK18">
        <f t="shared" si="12"/>
        <v>-1.2200995344357007E-2</v>
      </c>
      <c r="AL18">
        <f t="shared" si="4"/>
        <v>5.7269536301495505E-3</v>
      </c>
      <c r="AM18">
        <f t="shared" si="5"/>
        <v>-4.3742405832320849E-2</v>
      </c>
      <c r="AN18">
        <f t="shared" si="6"/>
        <v>4.3050193050193128E-2</v>
      </c>
      <c r="AO18">
        <f t="shared" si="7"/>
        <v>0</v>
      </c>
      <c r="AP18">
        <f t="shared" si="8"/>
        <v>1.5684153596538679E-2</v>
      </c>
      <c r="AQ18">
        <f t="shared" si="9"/>
        <v>2.0776522529541174E-3</v>
      </c>
      <c r="AS18" s="17">
        <v>7</v>
      </c>
      <c r="AT18" s="21">
        <f>_xlfn.COVARIANCE.S($AD$3:$AD$253,X3:X253)</f>
        <v>4.9920489021832587E-5</v>
      </c>
      <c r="AU18" s="21">
        <f t="shared" ref="AU18:BM18" si="45">_xlfn.COVARIANCE.S($AD$3:$AD$253,Y3:Y253)</f>
        <v>2.911034544685702E-5</v>
      </c>
      <c r="AV18" s="21">
        <f t="shared" si="45"/>
        <v>-4.8425437491519214E-4</v>
      </c>
      <c r="AW18" s="21">
        <f t="shared" si="45"/>
        <v>3.8163924832564548E-5</v>
      </c>
      <c r="AX18" s="21">
        <f t="shared" si="45"/>
        <v>1.0082743052676676E-4</v>
      </c>
      <c r="AY18" s="21">
        <f t="shared" si="45"/>
        <v>4.2803029681206748E-5</v>
      </c>
      <c r="AZ18" s="21">
        <f t="shared" si="45"/>
        <v>3.2565177933082355E-4</v>
      </c>
      <c r="BA18" s="21">
        <f t="shared" si="45"/>
        <v>2.6539555722641798E-5</v>
      </c>
      <c r="BB18" s="21">
        <f t="shared" si="45"/>
        <v>1.0611046598996775E-4</v>
      </c>
      <c r="BC18" s="21">
        <f t="shared" si="45"/>
        <v>-1.326309427196649E-4</v>
      </c>
      <c r="BD18" s="21">
        <f t="shared" si="45"/>
        <v>3.6128357786975303E-5</v>
      </c>
      <c r="BE18" s="21">
        <f t="shared" si="45"/>
        <v>9.6031864333732383E-5</v>
      </c>
      <c r="BF18" s="21">
        <f t="shared" si="45"/>
        <v>4.0711744024578212E-5</v>
      </c>
      <c r="BG18" s="21">
        <f t="shared" si="45"/>
        <v>4.6384267306790622E-7</v>
      </c>
      <c r="BH18" s="21">
        <f t="shared" si="45"/>
        <v>5.6797951732515855E-5</v>
      </c>
      <c r="BI18" s="21">
        <f t="shared" si="45"/>
        <v>-1.9373820183961682E-4</v>
      </c>
      <c r="BJ18" s="21">
        <f t="shared" si="45"/>
        <v>1.9047153159243446E-4</v>
      </c>
      <c r="BK18" s="21">
        <f t="shared" si="45"/>
        <v>1.4559192562340335E-5</v>
      </c>
      <c r="BL18" s="21">
        <f t="shared" si="45"/>
        <v>3.7731594448639871E-5</v>
      </c>
      <c r="BM18" s="21">
        <f t="shared" si="45"/>
        <v>7.3957198485149754E-5</v>
      </c>
      <c r="BO18" s="31">
        <f>AZ7</f>
        <v>0</v>
      </c>
      <c r="BP18" s="32">
        <f>AZ4</f>
        <v>6.4859522529667427E-5</v>
      </c>
      <c r="BR18" s="24">
        <f>AZ18</f>
        <v>3.2565177933082355E-4</v>
      </c>
      <c r="BS18" s="33">
        <f t="shared" si="39"/>
        <v>0</v>
      </c>
      <c r="BT18" s="33"/>
      <c r="BU18" s="55"/>
      <c r="BV18" s="65" t="str">
        <f>CA13</f>
        <v>C</v>
      </c>
      <c r="BW18" s="98">
        <v>0.16069747901293352</v>
      </c>
      <c r="BX18" s="98">
        <v>7.332725842406855E-2</v>
      </c>
      <c r="BY18" s="98">
        <v>-6.1602966689043255E-2</v>
      </c>
      <c r="BZ18" s="98">
        <v>0.12775721533000195</v>
      </c>
      <c r="CA18" s="100">
        <v>1</v>
      </c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55"/>
    </row>
    <row r="19" spans="1:118">
      <c r="A19" s="1">
        <v>44196</v>
      </c>
      <c r="B19" s="14">
        <v>18</v>
      </c>
      <c r="C19" s="2">
        <v>118.49</v>
      </c>
      <c r="D19" s="2">
        <v>132.69</v>
      </c>
      <c r="E19" s="2">
        <v>2.12</v>
      </c>
      <c r="F19" s="2">
        <v>232.72</v>
      </c>
      <c r="G19" s="2">
        <v>61.66</v>
      </c>
      <c r="H19" s="2">
        <v>75.2</v>
      </c>
      <c r="I19" s="2">
        <v>181.18</v>
      </c>
      <c r="J19" s="2">
        <v>222.3</v>
      </c>
      <c r="K19" s="2">
        <v>8.7899999999999991</v>
      </c>
      <c r="L19" s="2">
        <v>42.45</v>
      </c>
      <c r="M19" s="2">
        <v>16.68</v>
      </c>
      <c r="N19" s="2">
        <v>212.69</v>
      </c>
      <c r="O19" s="2">
        <v>120.34</v>
      </c>
      <c r="P19" s="2">
        <v>62.23</v>
      </c>
      <c r="Q19" s="2">
        <v>54.84</v>
      </c>
      <c r="R19" s="2">
        <v>25.27</v>
      </c>
      <c r="S19" s="2">
        <v>100.43</v>
      </c>
      <c r="T19" s="2">
        <v>10</v>
      </c>
      <c r="U19" s="2">
        <v>130.55000000000001</v>
      </c>
      <c r="V19" s="15">
        <v>234.2</v>
      </c>
      <c r="X19">
        <f t="shared" si="11"/>
        <v>9.3704744867535075E-3</v>
      </c>
      <c r="Y19">
        <f t="shared" ref="Y19:Y82" si="46">(D19-D18)/D18</f>
        <v>-7.7026622793897786E-3</v>
      </c>
      <c r="Z19">
        <f t="shared" ref="Z19:Z82" si="47">(E19-E18)/E18</f>
        <v>-1.8518518518518535E-2</v>
      </c>
      <c r="AA19">
        <f t="shared" ref="AA19:AA82" si="48">(F19-F18)/F18</f>
        <v>-2.3743602651229115E-2</v>
      </c>
      <c r="AB19">
        <f t="shared" ref="AB19:AB82" si="49">(G19-G18)/G18</f>
        <v>1.3144922773578659E-2</v>
      </c>
      <c r="AC19">
        <f t="shared" ref="AC19:AC82" si="50">(H19-H18)/H18</f>
        <v>1.5392924655684587E-2</v>
      </c>
      <c r="AD19">
        <f t="shared" ref="AD19:AD82" si="51">(I19-I18)/I18</f>
        <v>5.5196776508358601E-5</v>
      </c>
      <c r="AE19">
        <f t="shared" ref="AE19:AE82" si="52">(J19-J18)/J18</f>
        <v>-1.5936254980079657E-2</v>
      </c>
      <c r="AF19">
        <f t="shared" ref="AF19:AF82" si="53">(K19-K18)/K18</f>
        <v>-7.9006772009029679E-3</v>
      </c>
      <c r="AG19">
        <f t="shared" ref="AG19:AG82" si="54">(L19-L18)/L18</f>
        <v>-1.02588015854511E-2</v>
      </c>
      <c r="AH19">
        <f t="shared" ref="AH19:AH82" si="55">(M19-M18)/M18</f>
        <v>4.2143287176399933E-3</v>
      </c>
      <c r="AI19">
        <f t="shared" ref="AI19:AI82" si="56">(N19-N18)/N18</f>
        <v>8.2961979709870112E-3</v>
      </c>
      <c r="AJ19">
        <f t="shared" ref="AJ19:AJ82" si="57">(O19-O18)/O18</f>
        <v>1.23664507445108E-2</v>
      </c>
      <c r="AK19">
        <f t="shared" si="12"/>
        <v>1.1376564277588099E-2</v>
      </c>
      <c r="AL19">
        <f t="shared" si="4"/>
        <v>7.3475385745776214E-3</v>
      </c>
      <c r="AM19">
        <f t="shared" si="5"/>
        <v>7.0309191020753919E-2</v>
      </c>
      <c r="AN19">
        <f t="shared" si="6"/>
        <v>-7.0608920969831526E-2</v>
      </c>
      <c r="AO19">
        <f t="shared" si="7"/>
        <v>0</v>
      </c>
      <c r="AP19">
        <f t="shared" si="8"/>
        <v>-6.9222577209797397E-3</v>
      </c>
      <c r="AQ19">
        <f t="shared" si="9"/>
        <v>1.1619368493801555E-2</v>
      </c>
      <c r="AS19" s="17">
        <v>8</v>
      </c>
      <c r="AT19" s="21">
        <f>_xlfn.COVARIANCE.S($AE$3:$AE$253,X3:X253)</f>
        <v>1.8101231022408241E-4</v>
      </c>
      <c r="AU19" s="21">
        <f t="shared" ref="AU19:BM19" si="58">_xlfn.COVARIANCE.S($AE$3:$AE$253,Y3:Y253)</f>
        <v>1.9609611401819399E-4</v>
      </c>
      <c r="AV19" s="21">
        <f t="shared" si="58"/>
        <v>-3.3342344484915985E-4</v>
      </c>
      <c r="AW19" s="21">
        <f t="shared" si="58"/>
        <v>3.1501523636688823E-4</v>
      </c>
      <c r="AX19" s="21">
        <f t="shared" si="58"/>
        <v>1.2372968171864668E-5</v>
      </c>
      <c r="AY19" s="21">
        <f t="shared" si="58"/>
        <v>-5.4982230921913593E-5</v>
      </c>
      <c r="AZ19" s="21">
        <f t="shared" si="58"/>
        <v>2.6539555722641798E-5</v>
      </c>
      <c r="BA19" s="21">
        <f t="shared" si="58"/>
        <v>1.6177757577446618E-3</v>
      </c>
      <c r="BB19" s="21">
        <f t="shared" si="58"/>
        <v>8.105602179781902E-5</v>
      </c>
      <c r="BC19" s="21">
        <f t="shared" si="58"/>
        <v>-5.2893095619462784E-5</v>
      </c>
      <c r="BD19" s="21">
        <f t="shared" si="58"/>
        <v>4.1295163277349056E-5</v>
      </c>
      <c r="BE19" s="21">
        <f t="shared" si="58"/>
        <v>3.4333785509767195E-5</v>
      </c>
      <c r="BF19" s="21">
        <f t="shared" si="58"/>
        <v>-8.7955244731680715E-5</v>
      </c>
      <c r="BG19" s="21">
        <f t="shared" si="58"/>
        <v>-1.1128348031434911E-4</v>
      </c>
      <c r="BH19" s="21">
        <f t="shared" si="58"/>
        <v>-2.2525330220006472E-5</v>
      </c>
      <c r="BI19" s="21">
        <f t="shared" si="58"/>
        <v>-9.3765085415503993E-4</v>
      </c>
      <c r="BJ19" s="21">
        <f t="shared" si="58"/>
        <v>9.5163169287525347E-4</v>
      </c>
      <c r="BK19" s="21">
        <f t="shared" si="58"/>
        <v>4.6188138852967293E-4</v>
      </c>
      <c r="BL19" s="21">
        <f t="shared" si="58"/>
        <v>4.5971926798475416E-4</v>
      </c>
      <c r="BM19" s="21">
        <f t="shared" si="58"/>
        <v>3.9749694991934767E-4</v>
      </c>
      <c r="BO19" s="31">
        <f>BA7</f>
        <v>0</v>
      </c>
      <c r="BP19" s="32">
        <f>BA4</f>
        <v>-9.595575111446226E-4</v>
      </c>
      <c r="BR19" s="24">
        <f>BA19</f>
        <v>1.6177757577446618E-3</v>
      </c>
      <c r="BS19" s="33">
        <f t="shared" si="39"/>
        <v>0</v>
      </c>
      <c r="BT19" s="33"/>
      <c r="BU19" s="55"/>
      <c r="BV19" s="65" t="str">
        <f>CB13</f>
        <v>D</v>
      </c>
      <c r="BW19" s="98">
        <v>0.14867627449280266</v>
      </c>
      <c r="BX19" s="98">
        <v>0.1002029935615705</v>
      </c>
      <c r="BY19" s="98">
        <v>-1.1057270682581444E-2</v>
      </c>
      <c r="BZ19" s="98">
        <v>-9.0725250492566439E-2</v>
      </c>
      <c r="CA19" s="98">
        <v>4.7998719831648884E-2</v>
      </c>
      <c r="CB19" s="100">
        <v>1</v>
      </c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55"/>
    </row>
    <row r="20" spans="1:118">
      <c r="A20" s="1">
        <v>44200</v>
      </c>
      <c r="B20" s="14">
        <v>19</v>
      </c>
      <c r="C20" s="2">
        <v>118.64</v>
      </c>
      <c r="D20" s="2">
        <v>129.41</v>
      </c>
      <c r="E20" s="2">
        <v>2.0099999999999998</v>
      </c>
      <c r="F20" s="2">
        <v>227.85</v>
      </c>
      <c r="G20" s="2">
        <v>60.14</v>
      </c>
      <c r="H20" s="2">
        <v>73.89</v>
      </c>
      <c r="I20" s="2">
        <v>177.68</v>
      </c>
      <c r="J20" s="2">
        <v>222.41</v>
      </c>
      <c r="K20" s="2">
        <v>8.52</v>
      </c>
      <c r="L20" s="2">
        <v>42.37</v>
      </c>
      <c r="M20" s="2">
        <v>16.48</v>
      </c>
      <c r="N20" s="2">
        <v>207.94</v>
      </c>
      <c r="O20" s="2">
        <v>118.48</v>
      </c>
      <c r="P20" s="2">
        <v>61.45</v>
      </c>
      <c r="Q20" s="2">
        <v>52.76</v>
      </c>
      <c r="R20" s="2">
        <v>25.2</v>
      </c>
      <c r="S20" s="2">
        <v>100.36</v>
      </c>
      <c r="T20" s="2">
        <v>10</v>
      </c>
      <c r="U20" s="2">
        <v>131.13</v>
      </c>
      <c r="V20" s="15">
        <v>231.92</v>
      </c>
      <c r="X20">
        <f t="shared" si="11"/>
        <v>1.2659296143134923E-3</v>
      </c>
      <c r="Y20">
        <f t="shared" si="46"/>
        <v>-2.4719270480066328E-2</v>
      </c>
      <c r="Z20">
        <f t="shared" si="47"/>
        <v>-5.1886792452830337E-2</v>
      </c>
      <c r="AA20">
        <f t="shared" si="48"/>
        <v>-2.0926435201100053E-2</v>
      </c>
      <c r="AB20">
        <f t="shared" si="49"/>
        <v>-2.4651313655530263E-2</v>
      </c>
      <c r="AC20">
        <f t="shared" si="50"/>
        <v>-1.7420212765957475E-2</v>
      </c>
      <c r="AD20">
        <f t="shared" si="51"/>
        <v>-1.9317805497295507E-2</v>
      </c>
      <c r="AE20">
        <f t="shared" si="52"/>
        <v>4.9482681061621778E-4</v>
      </c>
      <c r="AF20">
        <f t="shared" si="53"/>
        <v>-3.0716723549488009E-2</v>
      </c>
      <c r="AG20">
        <f t="shared" si="54"/>
        <v>-1.8845700824500682E-3</v>
      </c>
      <c r="AH20">
        <f t="shared" si="55"/>
        <v>-1.199040767386087E-2</v>
      </c>
      <c r="AI20">
        <f t="shared" si="56"/>
        <v>-2.2332972871315061E-2</v>
      </c>
      <c r="AJ20">
        <f t="shared" si="57"/>
        <v>-1.5456207412331722E-2</v>
      </c>
      <c r="AK20">
        <f t="shared" si="12"/>
        <v>-1.2534147517274531E-2</v>
      </c>
      <c r="AL20">
        <f t="shared" si="4"/>
        <v>-3.7928519328957064E-2</v>
      </c>
      <c r="AM20">
        <f t="shared" si="5"/>
        <v>-2.7700831024930861E-3</v>
      </c>
      <c r="AN20">
        <f t="shared" si="6"/>
        <v>-6.970028875834649E-4</v>
      </c>
      <c r="AO20">
        <f t="shared" si="7"/>
        <v>0</v>
      </c>
      <c r="AP20">
        <f t="shared" si="8"/>
        <v>4.4427422443507015E-3</v>
      </c>
      <c r="AQ20">
        <f t="shared" si="9"/>
        <v>-9.7352690008539761E-3</v>
      </c>
      <c r="AS20" s="17">
        <v>9</v>
      </c>
      <c r="AT20" s="21">
        <f>_xlfn.COVARIANCE.S($AF$3:$AF$253,X3:X253)</f>
        <v>4.6950483914573475E-5</v>
      </c>
      <c r="AU20" s="21">
        <f t="shared" ref="AU20:BM20" si="59">_xlfn.COVARIANCE.S($AF$3:$AF$253,Y3:Y253)</f>
        <v>4.4543180213691629E-5</v>
      </c>
      <c r="AV20" s="21">
        <f t="shared" si="59"/>
        <v>2.5594367315638679E-5</v>
      </c>
      <c r="AW20" s="21">
        <f t="shared" si="59"/>
        <v>1.2937268946434225E-4</v>
      </c>
      <c r="AX20" s="21">
        <f t="shared" si="59"/>
        <v>1.6858795166428965E-4</v>
      </c>
      <c r="AY20" s="21">
        <f t="shared" si="59"/>
        <v>-1.8891193986795454E-5</v>
      </c>
      <c r="AZ20" s="21">
        <f t="shared" si="59"/>
        <v>1.0611046598996775E-4</v>
      </c>
      <c r="BA20" s="21">
        <f t="shared" si="59"/>
        <v>8.105602179781902E-5</v>
      </c>
      <c r="BB20" s="21">
        <f t="shared" si="59"/>
        <v>6.4691471944036878E-4</v>
      </c>
      <c r="BC20" s="21">
        <f t="shared" si="59"/>
        <v>-1.347737875671722E-5</v>
      </c>
      <c r="BD20" s="21">
        <f t="shared" si="59"/>
        <v>3.798984437706598E-5</v>
      </c>
      <c r="BE20" s="21">
        <f t="shared" si="59"/>
        <v>1.0920307212604338E-4</v>
      </c>
      <c r="BF20" s="21">
        <f t="shared" si="59"/>
        <v>5.9909864440134036E-5</v>
      </c>
      <c r="BG20" s="21">
        <f t="shared" si="59"/>
        <v>-1.2450364470138058E-5</v>
      </c>
      <c r="BH20" s="21">
        <f t="shared" si="59"/>
        <v>2.930040957241009E-5</v>
      </c>
      <c r="BI20" s="21">
        <f t="shared" si="59"/>
        <v>-3.9904003473826812E-4</v>
      </c>
      <c r="BJ20" s="21">
        <f t="shared" si="59"/>
        <v>3.9364672285244982E-4</v>
      </c>
      <c r="BK20" s="21">
        <f t="shared" si="59"/>
        <v>2.4458557547116385E-4</v>
      </c>
      <c r="BL20" s="21">
        <f t="shared" si="59"/>
        <v>8.1615712114939049E-5</v>
      </c>
      <c r="BM20" s="21">
        <f t="shared" si="59"/>
        <v>2.4297425245057335E-5</v>
      </c>
      <c r="BO20" s="31">
        <f>BB7</f>
        <v>0.26681093452558985</v>
      </c>
      <c r="BP20" s="32">
        <f>BB4</f>
        <v>3.2481670452292506E-3</v>
      </c>
      <c r="BR20" s="24">
        <f>BB20</f>
        <v>6.4691471944036878E-4</v>
      </c>
      <c r="BS20" s="33">
        <f t="shared" si="39"/>
        <v>0</v>
      </c>
      <c r="BT20" s="33"/>
      <c r="BU20" s="55"/>
      <c r="BV20" s="65" t="str">
        <f>CC13</f>
        <v>DIS</v>
      </c>
      <c r="BW20" s="98">
        <v>0.21698248719689217</v>
      </c>
      <c r="BX20" s="98">
        <v>0.10229609982083733</v>
      </c>
      <c r="BY20" s="98">
        <v>-0.12045667890819148</v>
      </c>
      <c r="BZ20" s="98">
        <v>7.7058299306003677E-2</v>
      </c>
      <c r="CA20" s="98">
        <v>0.33398606906908479</v>
      </c>
      <c r="CB20" s="98">
        <v>0.20339401376461796</v>
      </c>
      <c r="CC20" s="100">
        <v>1</v>
      </c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55"/>
    </row>
    <row r="21" spans="1:118">
      <c r="A21" s="1">
        <v>44201</v>
      </c>
      <c r="B21" s="14">
        <v>20</v>
      </c>
      <c r="C21" s="2">
        <v>119.61</v>
      </c>
      <c r="D21" s="2">
        <v>131</v>
      </c>
      <c r="E21" s="2">
        <v>1.98</v>
      </c>
      <c r="F21" s="2">
        <v>240.39</v>
      </c>
      <c r="G21" s="2">
        <v>61.7</v>
      </c>
      <c r="H21" s="2">
        <v>73</v>
      </c>
      <c r="I21" s="2">
        <v>178.44</v>
      </c>
      <c r="J21" s="2">
        <v>228.5</v>
      </c>
      <c r="K21" s="2">
        <v>8.65</v>
      </c>
      <c r="L21" s="2">
        <v>42.02</v>
      </c>
      <c r="M21" s="2">
        <v>16.54</v>
      </c>
      <c r="N21" s="2">
        <v>208.46</v>
      </c>
      <c r="O21" s="2">
        <v>120.59</v>
      </c>
      <c r="P21" s="2">
        <v>61.8</v>
      </c>
      <c r="Q21" s="2">
        <v>52.18</v>
      </c>
      <c r="R21" s="2">
        <v>25.29</v>
      </c>
      <c r="S21" s="2">
        <v>100.17</v>
      </c>
      <c r="T21" s="2">
        <v>10</v>
      </c>
      <c r="U21" s="2">
        <v>134.05000000000001</v>
      </c>
      <c r="V21" s="15">
        <v>234.91</v>
      </c>
      <c r="X21">
        <f t="shared" si="11"/>
        <v>8.1759946055293235E-3</v>
      </c>
      <c r="Y21">
        <f t="shared" si="46"/>
        <v>1.2286531179970663E-2</v>
      </c>
      <c r="Z21">
        <f t="shared" si="47"/>
        <v>-1.4925373134328263E-2</v>
      </c>
      <c r="AA21">
        <f t="shared" si="48"/>
        <v>5.5036208031599705E-2</v>
      </c>
      <c r="AB21">
        <f t="shared" si="49"/>
        <v>2.5939474559361526E-2</v>
      </c>
      <c r="AC21">
        <f t="shared" si="50"/>
        <v>-1.2044931655163087E-2</v>
      </c>
      <c r="AD21">
        <f t="shared" si="51"/>
        <v>4.2773525438990932E-3</v>
      </c>
      <c r="AE21">
        <f t="shared" si="52"/>
        <v>2.7381862326334265E-2</v>
      </c>
      <c r="AF21">
        <f t="shared" si="53"/>
        <v>1.5258215962441406E-2</v>
      </c>
      <c r="AG21">
        <f t="shared" si="54"/>
        <v>-8.2605617181967031E-3</v>
      </c>
      <c r="AH21">
        <f t="shared" si="55"/>
        <v>3.6407766990290487E-3</v>
      </c>
      <c r="AI21">
        <f t="shared" si="56"/>
        <v>2.5007213619313755E-3</v>
      </c>
      <c r="AJ21">
        <f t="shared" si="57"/>
        <v>1.7808912896691419E-2</v>
      </c>
      <c r="AK21">
        <f t="shared" si="12"/>
        <v>5.6956875508542603E-3</v>
      </c>
      <c r="AL21">
        <f t="shared" si="4"/>
        <v>-1.0993176648976465E-2</v>
      </c>
      <c r="AM21">
        <f t="shared" si="5"/>
        <v>3.5714285714285657E-3</v>
      </c>
      <c r="AN21">
        <f t="shared" si="6"/>
        <v>-1.8931845356715596E-3</v>
      </c>
      <c r="AO21">
        <f t="shared" si="7"/>
        <v>0</v>
      </c>
      <c r="AP21">
        <f t="shared" si="8"/>
        <v>2.2267978342103378E-2</v>
      </c>
      <c r="AQ21">
        <f t="shared" si="9"/>
        <v>1.289237668161439E-2</v>
      </c>
      <c r="AS21" s="17">
        <v>10</v>
      </c>
      <c r="AT21" s="21">
        <f>_xlfn.COVARIANCE.S($AG$3:$AG$253,X3:X253)</f>
        <v>-5.4679894971548893E-5</v>
      </c>
      <c r="AU21" s="21">
        <f t="shared" ref="AU21:BM21" si="60">_xlfn.COVARIANCE.S($AG$3:$AG$253,Y3:Y253)</f>
        <v>8.0040583230873766E-5</v>
      </c>
      <c r="AV21" s="21">
        <f t="shared" si="60"/>
        <v>6.4391476822975059E-3</v>
      </c>
      <c r="AW21" s="21">
        <f t="shared" si="60"/>
        <v>1.1940132048772349E-4</v>
      </c>
      <c r="AX21" s="21">
        <f t="shared" si="60"/>
        <v>-4.4272066089142709E-5</v>
      </c>
      <c r="AY21" s="21">
        <f t="shared" si="60"/>
        <v>2.901018638501224E-5</v>
      </c>
      <c r="AZ21" s="21">
        <f t="shared" si="60"/>
        <v>-1.326309427196649E-4</v>
      </c>
      <c r="BA21" s="21">
        <f t="shared" si="60"/>
        <v>-5.2893095619462784E-5</v>
      </c>
      <c r="BB21" s="21">
        <f t="shared" si="60"/>
        <v>-1.347737875671722E-5</v>
      </c>
      <c r="BC21" s="21">
        <f t="shared" si="60"/>
        <v>1.6776211123353778E-3</v>
      </c>
      <c r="BD21" s="21">
        <f t="shared" si="60"/>
        <v>-9.9563331809078198E-6</v>
      </c>
      <c r="BE21" s="21">
        <f t="shared" si="60"/>
        <v>-1.1232447038017507E-6</v>
      </c>
      <c r="BF21" s="21">
        <f t="shared" si="60"/>
        <v>4.7517339418045637E-5</v>
      </c>
      <c r="BG21" s="21">
        <f t="shared" si="60"/>
        <v>1.1455662569696853E-4</v>
      </c>
      <c r="BH21" s="21">
        <f t="shared" si="60"/>
        <v>-2.6273128898423936E-6</v>
      </c>
      <c r="BI21" s="21">
        <f t="shared" si="60"/>
        <v>-2.6311962896991605E-4</v>
      </c>
      <c r="BJ21" s="21">
        <f t="shared" si="60"/>
        <v>2.6948432609363209E-4</v>
      </c>
      <c r="BK21" s="21">
        <f t="shared" si="60"/>
        <v>-2.0495613230275231E-4</v>
      </c>
      <c r="BL21" s="21">
        <f t="shared" si="60"/>
        <v>2.2087816743749693E-5</v>
      </c>
      <c r="BM21" s="21">
        <f t="shared" si="60"/>
        <v>-5.5542790794639242E-5</v>
      </c>
      <c r="BO21" s="31">
        <f>BC7</f>
        <v>0</v>
      </c>
      <c r="BP21" s="32">
        <f>BC4</f>
        <v>1.1421363421290035E-3</v>
      </c>
      <c r="BR21" s="24">
        <f>BC21</f>
        <v>1.6776211123353778E-3</v>
      </c>
      <c r="BS21" s="33">
        <f t="shared" si="39"/>
        <v>0</v>
      </c>
      <c r="BT21" s="33"/>
      <c r="BU21" s="55"/>
      <c r="BV21" s="65" t="str">
        <f>CD13</f>
        <v xml:space="preserve"> DOCU</v>
      </c>
      <c r="BW21" s="98">
        <v>0.35299741847782107</v>
      </c>
      <c r="BX21" s="98">
        <v>0.30917065806985156</v>
      </c>
      <c r="BY21" s="98">
        <v>-3.7210973539364957E-2</v>
      </c>
      <c r="BZ21" s="98">
        <v>0.28537473024001742</v>
      </c>
      <c r="CA21" s="98">
        <v>1.8388280260000802E-2</v>
      </c>
      <c r="CB21" s="98">
        <v>-0.11722050284126914</v>
      </c>
      <c r="CC21" s="98">
        <v>3.6564341717724866E-2</v>
      </c>
      <c r="CD21" s="100">
        <v>1</v>
      </c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55"/>
    </row>
    <row r="22" spans="1:118">
      <c r="A22" s="1">
        <v>44202</v>
      </c>
      <c r="B22" s="14">
        <v>21</v>
      </c>
      <c r="C22" s="2">
        <v>122.89</v>
      </c>
      <c r="D22" s="2">
        <v>126.59</v>
      </c>
      <c r="E22" s="2">
        <v>2.0099999999999998</v>
      </c>
      <c r="F22" s="2">
        <v>227.61</v>
      </c>
      <c r="G22" s="2">
        <v>65.25</v>
      </c>
      <c r="H22" s="2">
        <v>74.56</v>
      </c>
      <c r="I22" s="2">
        <v>179.12</v>
      </c>
      <c r="J22" s="2">
        <v>223.85</v>
      </c>
      <c r="K22" s="2">
        <v>8.84</v>
      </c>
      <c r="L22" s="2">
        <v>41.54</v>
      </c>
      <c r="M22" s="2">
        <v>16.649999999999999</v>
      </c>
      <c r="N22" s="2">
        <v>212.25</v>
      </c>
      <c r="O22" s="2">
        <v>123.6</v>
      </c>
      <c r="P22" s="2">
        <v>61.32</v>
      </c>
      <c r="Q22" s="2">
        <v>50.52</v>
      </c>
      <c r="R22" s="2">
        <v>23.85</v>
      </c>
      <c r="S22" s="2">
        <v>105.87</v>
      </c>
      <c r="T22" s="2">
        <v>10</v>
      </c>
      <c r="U22" s="2">
        <v>126.14</v>
      </c>
      <c r="V22" s="15">
        <v>226.83</v>
      </c>
      <c r="X22">
        <f t="shared" si="11"/>
        <v>2.7422456316361518E-2</v>
      </c>
      <c r="Y22">
        <f t="shared" si="46"/>
        <v>-3.3664122137404551E-2</v>
      </c>
      <c r="Z22">
        <f t="shared" si="47"/>
        <v>1.5151515151515053E-2</v>
      </c>
      <c r="AA22">
        <f t="shared" si="48"/>
        <v>-5.3163609135155263E-2</v>
      </c>
      <c r="AB22">
        <f t="shared" si="49"/>
        <v>5.753646677471632E-2</v>
      </c>
      <c r="AC22">
        <f t="shared" si="50"/>
        <v>2.136986301369866E-2</v>
      </c>
      <c r="AD22">
        <f t="shared" si="51"/>
        <v>3.8108047522977294E-3</v>
      </c>
      <c r="AE22">
        <f t="shared" si="52"/>
        <v>-2.0350109409190398E-2</v>
      </c>
      <c r="AF22">
        <f t="shared" si="53"/>
        <v>2.1965317919075085E-2</v>
      </c>
      <c r="AG22">
        <f t="shared" si="54"/>
        <v>-1.1423131841980103E-2</v>
      </c>
      <c r="AH22">
        <f t="shared" si="55"/>
        <v>6.6505441354292281E-3</v>
      </c>
      <c r="AI22">
        <f t="shared" si="56"/>
        <v>1.8180945984841178E-2</v>
      </c>
      <c r="AJ22">
        <f t="shared" si="57"/>
        <v>2.4960610332531642E-2</v>
      </c>
      <c r="AK22">
        <f t="shared" si="12"/>
        <v>-7.7669902912620853E-3</v>
      </c>
      <c r="AL22">
        <f t="shared" si="4"/>
        <v>-3.1812955155231824E-2</v>
      </c>
      <c r="AM22">
        <f t="shared" si="5"/>
        <v>-5.6939501779359344E-2</v>
      </c>
      <c r="AN22">
        <f t="shared" si="6"/>
        <v>5.6903264450434289E-2</v>
      </c>
      <c r="AO22">
        <f t="shared" si="7"/>
        <v>0</v>
      </c>
      <c r="AP22">
        <f t="shared" si="8"/>
        <v>-5.9007832898172401E-2</v>
      </c>
      <c r="AQ22">
        <f t="shared" si="9"/>
        <v>-3.4396151717679041E-2</v>
      </c>
      <c r="AS22" s="17">
        <v>11</v>
      </c>
      <c r="AT22" s="21">
        <f>_xlfn.COVARIANCE.S($AH$3:$AH$253,X3:X253)</f>
        <v>3.38762646036382E-5</v>
      </c>
      <c r="AU22" s="21">
        <f t="shared" ref="AU22:BM22" si="61">_xlfn.COVARIANCE.S($AH$3:$AH$253,Y3:Y253)</f>
        <v>3.7903490022900057E-5</v>
      </c>
      <c r="AV22" s="21">
        <f t="shared" si="61"/>
        <v>-1.9158839160553025E-4</v>
      </c>
      <c r="AW22" s="21">
        <f t="shared" si="61"/>
        <v>1.2312941863444427E-5</v>
      </c>
      <c r="AX22" s="21">
        <f t="shared" si="61"/>
        <v>3.6820446780173516E-5</v>
      </c>
      <c r="AY22" s="21">
        <f t="shared" si="61"/>
        <v>1.7887816106527775E-5</v>
      </c>
      <c r="AZ22" s="21">
        <f t="shared" si="61"/>
        <v>3.6128357786975303E-5</v>
      </c>
      <c r="BA22" s="21">
        <f t="shared" si="61"/>
        <v>4.1295163277349056E-5</v>
      </c>
      <c r="BB22" s="21">
        <f t="shared" si="61"/>
        <v>3.798984437706598E-5</v>
      </c>
      <c r="BC22" s="21">
        <f t="shared" si="61"/>
        <v>-9.9563331809078198E-6</v>
      </c>
      <c r="BD22" s="21">
        <f t="shared" si="61"/>
        <v>2.0872768377894703E-5</v>
      </c>
      <c r="BE22" s="21">
        <f t="shared" si="61"/>
        <v>3.4799404873582621E-5</v>
      </c>
      <c r="BF22" s="21">
        <f t="shared" si="61"/>
        <v>2.0775843924929366E-5</v>
      </c>
      <c r="BG22" s="21">
        <f t="shared" si="61"/>
        <v>6.4450281951754078E-6</v>
      </c>
      <c r="BH22" s="21">
        <f t="shared" si="61"/>
        <v>2.2592797110736263E-5</v>
      </c>
      <c r="BI22" s="21">
        <f t="shared" si="61"/>
        <v>-9.6796678687753214E-5</v>
      </c>
      <c r="BJ22" s="21">
        <f t="shared" si="61"/>
        <v>9.7378092209417892E-5</v>
      </c>
      <c r="BK22" s="21">
        <f t="shared" si="61"/>
        <v>4.0700027560582099E-5</v>
      </c>
      <c r="BL22" s="21">
        <f t="shared" si="61"/>
        <v>5.2195130396693054E-5</v>
      </c>
      <c r="BM22" s="21">
        <f t="shared" si="61"/>
        <v>4.6302901644269939E-5</v>
      </c>
      <c r="BO22" s="31">
        <f>BD7</f>
        <v>0</v>
      </c>
      <c r="BP22" s="32">
        <f>BD4</f>
        <v>4.4088640712772913E-4</v>
      </c>
      <c r="BR22" s="24">
        <f>BD22</f>
        <v>2.0872768377894703E-5</v>
      </c>
      <c r="BS22" s="33">
        <f t="shared" si="39"/>
        <v>0</v>
      </c>
      <c r="BT22" s="33"/>
      <c r="BU22" s="55"/>
      <c r="BV22" s="65" t="str">
        <f>CE13</f>
        <v>F</v>
      </c>
      <c r="BW22" s="98">
        <v>0.1447901893827753</v>
      </c>
      <c r="BX22" s="98">
        <v>0.11105705401653689</v>
      </c>
      <c r="BY22" s="98">
        <v>4.5170504575276363E-3</v>
      </c>
      <c r="BZ22" s="98">
        <v>0.18533703283481612</v>
      </c>
      <c r="CA22" s="98">
        <v>0.39621361751459605</v>
      </c>
      <c r="CB22" s="98">
        <v>-6.3690737148400789E-2</v>
      </c>
      <c r="CC22" s="98">
        <v>0.23118410852318388</v>
      </c>
      <c r="CD22" s="98">
        <v>7.9232362718410498E-2</v>
      </c>
      <c r="CE22" s="100">
        <v>1</v>
      </c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55"/>
    </row>
    <row r="23" spans="1:118">
      <c r="A23" s="1">
        <v>44203</v>
      </c>
      <c r="B23" s="14">
        <v>22</v>
      </c>
      <c r="C23" s="2">
        <v>126.16</v>
      </c>
      <c r="D23" s="2">
        <v>130.91</v>
      </c>
      <c r="E23" s="2">
        <v>2.0499999999999998</v>
      </c>
      <c r="F23" s="2">
        <v>226.89</v>
      </c>
      <c r="G23" s="2">
        <v>66.02</v>
      </c>
      <c r="H23" s="2">
        <v>72.959999999999994</v>
      </c>
      <c r="I23" s="2">
        <v>178.58</v>
      </c>
      <c r="J23" s="2">
        <v>239.03</v>
      </c>
      <c r="K23" s="2">
        <v>9.06</v>
      </c>
      <c r="L23" s="2">
        <v>40.54</v>
      </c>
      <c r="M23" s="2">
        <v>16.760000000000002</v>
      </c>
      <c r="N23" s="2">
        <v>212.61</v>
      </c>
      <c r="O23" s="2">
        <v>123.31</v>
      </c>
      <c r="P23" s="2">
        <v>60.89</v>
      </c>
      <c r="Q23" s="2">
        <v>49.96</v>
      </c>
      <c r="R23" s="2">
        <v>20.92</v>
      </c>
      <c r="S23" s="2">
        <v>118.85</v>
      </c>
      <c r="T23" s="2">
        <v>10</v>
      </c>
      <c r="U23" s="2">
        <v>133.44</v>
      </c>
      <c r="V23" s="15">
        <v>235.04</v>
      </c>
      <c r="X23">
        <f t="shared" si="11"/>
        <v>2.6609162665798648E-2</v>
      </c>
      <c r="Y23">
        <f t="shared" si="46"/>
        <v>3.4125918318982484E-2</v>
      </c>
      <c r="Z23">
        <f t="shared" si="47"/>
        <v>1.9900497512437831E-2</v>
      </c>
      <c r="AA23">
        <f t="shared" si="48"/>
        <v>-3.163305654408977E-3</v>
      </c>
      <c r="AB23">
        <f t="shared" si="49"/>
        <v>1.1800766283524843E-2</v>
      </c>
      <c r="AC23">
        <f t="shared" si="50"/>
        <v>-2.1459227467811273E-2</v>
      </c>
      <c r="AD23">
        <f t="shared" si="51"/>
        <v>-3.0147387226439931E-3</v>
      </c>
      <c r="AE23">
        <f t="shared" si="52"/>
        <v>6.7813267813267852E-2</v>
      </c>
      <c r="AF23">
        <f t="shared" si="53"/>
        <v>2.488687782805437E-2</v>
      </c>
      <c r="AG23">
        <f t="shared" si="54"/>
        <v>-2.4073182474723159E-2</v>
      </c>
      <c r="AH23">
        <f t="shared" si="55"/>
        <v>6.6066066066067866E-3</v>
      </c>
      <c r="AI23">
        <f t="shared" si="56"/>
        <v>1.6961130742050112E-3</v>
      </c>
      <c r="AJ23">
        <f t="shared" si="57"/>
        <v>-2.3462783171520393E-3</v>
      </c>
      <c r="AK23">
        <f t="shared" si="12"/>
        <v>-7.0123939986953638E-3</v>
      </c>
      <c r="AL23">
        <f t="shared" si="4"/>
        <v>-1.1084718923198778E-2</v>
      </c>
      <c r="AM23">
        <f t="shared" si="5"/>
        <v>-0.12285115303983227</v>
      </c>
      <c r="AN23">
        <f t="shared" si="6"/>
        <v>0.1226031925946915</v>
      </c>
      <c r="AO23">
        <f t="shared" si="7"/>
        <v>0</v>
      </c>
      <c r="AP23">
        <f t="shared" si="8"/>
        <v>5.7872205485967949E-2</v>
      </c>
      <c r="AQ23">
        <f t="shared" si="9"/>
        <v>3.6194506899440017E-2</v>
      </c>
      <c r="AS23" s="17">
        <v>12</v>
      </c>
      <c r="AT23" s="21">
        <f>_xlfn.COVARIANCE.S($AI$3:$AI$253,X3:X253)</f>
        <v>5.3498276994856836E-5</v>
      </c>
      <c r="AU23" s="21">
        <f t="shared" ref="AU23:BM23" si="62">_xlfn.COVARIANCE.S($AI$3:$AI$253,Y3:Y253)</f>
        <v>4.0197128382835756E-5</v>
      </c>
      <c r="AV23" s="21">
        <f t="shared" si="62"/>
        <v>-9.5087203626596155E-5</v>
      </c>
      <c r="AW23" s="21">
        <f t="shared" si="62"/>
        <v>2.6690042478145676E-5</v>
      </c>
      <c r="AX23" s="21">
        <f t="shared" si="62"/>
        <v>1.0411705516750288E-4</v>
      </c>
      <c r="AY23" s="21">
        <f t="shared" si="62"/>
        <v>3.7911319943331895E-5</v>
      </c>
      <c r="AZ23" s="21">
        <f t="shared" si="62"/>
        <v>9.6031864333732383E-5</v>
      </c>
      <c r="BA23" s="21">
        <f t="shared" si="62"/>
        <v>3.4333785509767195E-5</v>
      </c>
      <c r="BB23" s="21">
        <f t="shared" si="62"/>
        <v>1.0920307212604338E-4</v>
      </c>
      <c r="BC23" s="21">
        <f t="shared" si="62"/>
        <v>-1.1232447038017507E-6</v>
      </c>
      <c r="BD23" s="21">
        <f t="shared" si="62"/>
        <v>3.4799404873582621E-5</v>
      </c>
      <c r="BE23" s="21">
        <f t="shared" si="62"/>
        <v>1.4009152234864419E-4</v>
      </c>
      <c r="BF23" s="21">
        <f t="shared" si="62"/>
        <v>6.3278682677916448E-5</v>
      </c>
      <c r="BG23" s="21">
        <f t="shared" si="62"/>
        <v>2.0490378230654728E-5</v>
      </c>
      <c r="BH23" s="21">
        <f t="shared" si="62"/>
        <v>5.1358576904089426E-5</v>
      </c>
      <c r="BI23" s="21">
        <f t="shared" si="62"/>
        <v>-9.0621631953392094E-5</v>
      </c>
      <c r="BJ23" s="21">
        <f t="shared" si="62"/>
        <v>8.8872335581916638E-5</v>
      </c>
      <c r="BK23" s="21">
        <f t="shared" si="62"/>
        <v>-3.2993727789501049E-5</v>
      </c>
      <c r="BL23" s="21">
        <f t="shared" si="62"/>
        <v>2.3008689318252869E-5</v>
      </c>
      <c r="BM23" s="21">
        <f t="shared" si="62"/>
        <v>3.1056061797801308E-5</v>
      </c>
      <c r="BO23" s="31">
        <f>BE7</f>
        <v>0</v>
      </c>
      <c r="BP23" s="32">
        <f>BE4</f>
        <v>-2.1154870327263089E-5</v>
      </c>
      <c r="BR23" s="24">
        <f>BE23</f>
        <v>1.4009152234864419E-4</v>
      </c>
      <c r="BS23" s="33">
        <f t="shared" si="39"/>
        <v>0</v>
      </c>
      <c r="BT23" s="33"/>
      <c r="BU23" s="55"/>
      <c r="BV23" s="65" t="str">
        <f>CF13</f>
        <v>FIZZ</v>
      </c>
      <c r="BW23" s="98">
        <v>-0.10471365287723958</v>
      </c>
      <c r="BX23" s="98">
        <v>0.12392295122468183</v>
      </c>
      <c r="BY23" s="98">
        <v>0.7056925038395544</v>
      </c>
      <c r="BZ23" s="98">
        <v>0.10621975712437955</v>
      </c>
      <c r="CA23" s="98">
        <v>-6.4611411512964623E-2</v>
      </c>
      <c r="CB23" s="98">
        <v>6.0735688884388954E-2</v>
      </c>
      <c r="CC23" s="98">
        <v>-0.17944079608900809</v>
      </c>
      <c r="CD23" s="98">
        <v>-3.2106493894265897E-2</v>
      </c>
      <c r="CE23" s="98">
        <v>-1.2937041629971271E-2</v>
      </c>
      <c r="CF23" s="100">
        <v>1</v>
      </c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55"/>
    </row>
    <row r="24" spans="1:118">
      <c r="A24" s="1">
        <v>44204</v>
      </c>
      <c r="B24" s="14">
        <v>23</v>
      </c>
      <c r="C24" s="2">
        <v>127.06</v>
      </c>
      <c r="D24" s="2">
        <v>132.05000000000001</v>
      </c>
      <c r="E24" s="2">
        <v>2.14</v>
      </c>
      <c r="F24" s="2">
        <v>236.19</v>
      </c>
      <c r="G24" s="2">
        <v>65.37</v>
      </c>
      <c r="H24" s="2">
        <v>73.2</v>
      </c>
      <c r="I24" s="2">
        <v>178.69</v>
      </c>
      <c r="J24" s="2">
        <v>244.54</v>
      </c>
      <c r="K24" s="2">
        <v>9</v>
      </c>
      <c r="L24" s="2">
        <v>41.29</v>
      </c>
      <c r="M24" s="2">
        <v>16.809999999999999</v>
      </c>
      <c r="N24" s="2">
        <v>210.02</v>
      </c>
      <c r="O24" s="2">
        <v>122.87</v>
      </c>
      <c r="P24" s="2">
        <v>60.2</v>
      </c>
      <c r="Q24" s="2">
        <v>51.08</v>
      </c>
      <c r="R24" s="2">
        <v>20.79</v>
      </c>
      <c r="S24" s="2">
        <v>119.51</v>
      </c>
      <c r="T24" s="2">
        <v>10</v>
      </c>
      <c r="U24" s="2">
        <v>132.77000000000001</v>
      </c>
      <c r="V24" s="15">
        <v>242.46</v>
      </c>
      <c r="X24">
        <f t="shared" si="11"/>
        <v>7.1337983512999815E-3</v>
      </c>
      <c r="Y24">
        <f t="shared" si="46"/>
        <v>8.7082728592163677E-3</v>
      </c>
      <c r="Z24">
        <f t="shared" si="47"/>
        <v>4.3902439024390394E-2</v>
      </c>
      <c r="AA24">
        <f t="shared" si="48"/>
        <v>4.0989025518974008E-2</v>
      </c>
      <c r="AB24">
        <f t="shared" si="49"/>
        <v>-9.8455013632231369E-3</v>
      </c>
      <c r="AC24">
        <f t="shared" si="50"/>
        <v>3.2894736842106515E-3</v>
      </c>
      <c r="AD24">
        <f t="shared" si="51"/>
        <v>6.1597043341911307E-4</v>
      </c>
      <c r="AE24">
        <f t="shared" si="52"/>
        <v>2.3051499811739075E-2</v>
      </c>
      <c r="AF24">
        <f t="shared" si="53"/>
        <v>-6.6225165562914454E-3</v>
      </c>
      <c r="AG24">
        <f t="shared" si="54"/>
        <v>1.8500246669955599E-2</v>
      </c>
      <c r="AH24">
        <f t="shared" si="55"/>
        <v>2.9832935560857492E-3</v>
      </c>
      <c r="AI24">
        <f t="shared" si="56"/>
        <v>-1.2181929354216655E-2</v>
      </c>
      <c r="AJ24">
        <f t="shared" si="57"/>
        <v>-3.5682426404995355E-3</v>
      </c>
      <c r="AK24">
        <f t="shared" si="12"/>
        <v>-1.1331910001642269E-2</v>
      </c>
      <c r="AL24">
        <f t="shared" si="4"/>
        <v>2.2417934347477932E-2</v>
      </c>
      <c r="AM24">
        <f t="shared" si="5"/>
        <v>-6.2141491395794717E-3</v>
      </c>
      <c r="AN24">
        <f t="shared" si="6"/>
        <v>5.553218342448556E-3</v>
      </c>
      <c r="AO24">
        <f t="shared" si="7"/>
        <v>0</v>
      </c>
      <c r="AP24">
        <f t="shared" si="8"/>
        <v>-5.0209832134291629E-3</v>
      </c>
      <c r="AQ24">
        <f t="shared" si="9"/>
        <v>3.1569094622192033E-2</v>
      </c>
      <c r="AS24" s="17">
        <v>13</v>
      </c>
      <c r="AT24" s="21">
        <f>_xlfn.COVARIANCE.S($AJ$3:$AJ$253,X3:X253)</f>
        <v>1.0746675307673051E-5</v>
      </c>
      <c r="AU24" s="21">
        <f t="shared" ref="AU24:BM24" si="63">_xlfn.COVARIANCE.S($AJ$3:$AJ$253,Y3:Y253)</f>
        <v>1.5380049083369773E-5</v>
      </c>
      <c r="AV24" s="21">
        <f t="shared" si="63"/>
        <v>1.6405248222983528E-4</v>
      </c>
      <c r="AW24" s="21">
        <f t="shared" si="63"/>
        <v>-1.1045170513042217E-5</v>
      </c>
      <c r="AX24" s="21">
        <f t="shared" si="63"/>
        <v>8.6136701021074296E-5</v>
      </c>
      <c r="AY24" s="21">
        <f t="shared" si="63"/>
        <v>3.2962724157037002E-5</v>
      </c>
      <c r="AZ24" s="21">
        <f t="shared" si="63"/>
        <v>4.0711744024578212E-5</v>
      </c>
      <c r="BA24" s="21">
        <f t="shared" si="63"/>
        <v>-8.7955244731680715E-5</v>
      </c>
      <c r="BB24" s="21">
        <f t="shared" si="63"/>
        <v>5.9909864440134036E-5</v>
      </c>
      <c r="BC24" s="21">
        <f t="shared" si="63"/>
        <v>4.7517339418045637E-5</v>
      </c>
      <c r="BD24" s="21">
        <f t="shared" si="63"/>
        <v>2.0775843924929366E-5</v>
      </c>
      <c r="BE24" s="21">
        <f t="shared" si="63"/>
        <v>6.3278682677916448E-5</v>
      </c>
      <c r="BF24" s="21">
        <f t="shared" si="63"/>
        <v>2.1358775665213643E-4</v>
      </c>
      <c r="BG24" s="21">
        <f t="shared" si="63"/>
        <v>4.5964777258977655E-5</v>
      </c>
      <c r="BH24" s="21">
        <f t="shared" si="63"/>
        <v>4.7676098081945603E-5</v>
      </c>
      <c r="BI24" s="21">
        <f t="shared" si="63"/>
        <v>-2.4465010753734431E-5</v>
      </c>
      <c r="BJ24" s="21">
        <f t="shared" si="63"/>
        <v>2.3914079019449104E-5</v>
      </c>
      <c r="BK24" s="21">
        <f t="shared" si="63"/>
        <v>-1.3804930622629259E-4</v>
      </c>
      <c r="BL24" s="21">
        <f t="shared" si="63"/>
        <v>-2.5390386767650749E-5</v>
      </c>
      <c r="BM24" s="21">
        <f t="shared" si="63"/>
        <v>2.4670096761717646E-5</v>
      </c>
      <c r="BO24" s="31">
        <f>BF7</f>
        <v>0</v>
      </c>
      <c r="BP24" s="32">
        <f>BF4</f>
        <v>1.4511951236188735E-4</v>
      </c>
      <c r="BR24" s="24">
        <f>BF24</f>
        <v>2.1358775665213643E-4</v>
      </c>
      <c r="BS24" s="33">
        <f t="shared" si="39"/>
        <v>0</v>
      </c>
      <c r="BT24" s="33"/>
      <c r="BU24" s="55"/>
      <c r="BV24" s="65" t="str">
        <f>CG13</f>
        <v>HCYAX</v>
      </c>
      <c r="BW24" s="98">
        <v>0.58160491670837267</v>
      </c>
      <c r="BX24" s="98">
        <v>0.52611128538604279</v>
      </c>
      <c r="BY24" s="98">
        <v>-0.18824056794718422</v>
      </c>
      <c r="BZ24" s="98">
        <v>9.820077556421819E-2</v>
      </c>
      <c r="CA24" s="98">
        <v>0.48175408643952561</v>
      </c>
      <c r="CB24" s="98">
        <v>0.3357435504793479</v>
      </c>
      <c r="CC24" s="98">
        <v>0.4382091751770773</v>
      </c>
      <c r="CD24" s="98">
        <v>0.22472428073167516</v>
      </c>
      <c r="CE24" s="98">
        <v>0.32692939526698517</v>
      </c>
      <c r="CF24" s="98">
        <v>-5.3206225788731541E-2</v>
      </c>
      <c r="CG24" s="100">
        <v>1</v>
      </c>
      <c r="CH24" s="98"/>
      <c r="CI24" s="98"/>
      <c r="CJ24" s="98"/>
      <c r="CK24" s="98"/>
      <c r="CL24" s="98"/>
      <c r="CM24" s="98"/>
      <c r="CN24" s="98"/>
      <c r="CO24" s="98"/>
      <c r="CP24" s="98"/>
      <c r="CQ24" s="55"/>
    </row>
    <row r="25" spans="1:118">
      <c r="A25" s="1">
        <v>44207</v>
      </c>
      <c r="B25" s="14">
        <v>24</v>
      </c>
      <c r="C25" s="2">
        <v>128.15</v>
      </c>
      <c r="D25" s="2">
        <v>128.97</v>
      </c>
      <c r="E25" s="2">
        <v>2.2000000000000002</v>
      </c>
      <c r="F25" s="2">
        <v>227.36</v>
      </c>
      <c r="G25" s="2">
        <v>66.44</v>
      </c>
      <c r="H25" s="2">
        <v>72.67</v>
      </c>
      <c r="I25" s="2">
        <v>179.09</v>
      </c>
      <c r="J25" s="2">
        <v>240.96</v>
      </c>
      <c r="K25" s="2">
        <v>9.3000000000000007</v>
      </c>
      <c r="L25" s="2">
        <v>39.700000000000003</v>
      </c>
      <c r="M25" s="2">
        <v>16.75</v>
      </c>
      <c r="N25" s="2">
        <v>208.36</v>
      </c>
      <c r="O25" s="2">
        <v>122.92</v>
      </c>
      <c r="P25" s="2">
        <v>59.37</v>
      </c>
      <c r="Q25" s="2">
        <v>50.2</v>
      </c>
      <c r="R25" s="2">
        <v>21.45</v>
      </c>
      <c r="S25" s="2">
        <v>116.09</v>
      </c>
      <c r="T25" s="2">
        <v>13.2</v>
      </c>
      <c r="U25" s="2">
        <v>136.21</v>
      </c>
      <c r="V25" s="15">
        <v>237.5</v>
      </c>
      <c r="X25">
        <f t="shared" si="11"/>
        <v>8.5786242719975078E-3</v>
      </c>
      <c r="Y25">
        <f t="shared" si="46"/>
        <v>-2.3324498296100053E-2</v>
      </c>
      <c r="Z25">
        <f t="shared" si="47"/>
        <v>2.8037383177570117E-2</v>
      </c>
      <c r="AA25">
        <f t="shared" si="48"/>
        <v>-3.7385156018459646E-2</v>
      </c>
      <c r="AB25">
        <f t="shared" si="49"/>
        <v>1.6368364693284277E-2</v>
      </c>
      <c r="AC25">
        <f t="shared" si="50"/>
        <v>-7.2404371584699609E-3</v>
      </c>
      <c r="AD25">
        <f t="shared" si="51"/>
        <v>2.2385136269517359E-3</v>
      </c>
      <c r="AE25">
        <f t="shared" si="52"/>
        <v>-1.4639731741228365E-2</v>
      </c>
      <c r="AF25">
        <f t="shared" si="53"/>
        <v>3.3333333333333409E-2</v>
      </c>
      <c r="AG25">
        <f t="shared" si="54"/>
        <v>-3.8508113344635414E-2</v>
      </c>
      <c r="AH25">
        <f t="shared" si="55"/>
        <v>-3.5693039857227081E-3</v>
      </c>
      <c r="AI25">
        <f t="shared" si="56"/>
        <v>-7.9040091419864608E-3</v>
      </c>
      <c r="AJ25">
        <f t="shared" si="57"/>
        <v>4.0693415805320384E-4</v>
      </c>
      <c r="AK25">
        <f t="shared" si="12"/>
        <v>-1.3787375415282481E-2</v>
      </c>
      <c r="AL25">
        <f t="shared" si="4"/>
        <v>-1.7227877838684329E-2</v>
      </c>
      <c r="AM25">
        <f t="shared" si="5"/>
        <v>3.1746031746031751E-2</v>
      </c>
      <c r="AN25">
        <f t="shared" si="6"/>
        <v>-2.8616852146263923E-2</v>
      </c>
      <c r="AO25">
        <f t="shared" si="7"/>
        <v>0.31999999999999995</v>
      </c>
      <c r="AP25">
        <f t="shared" si="8"/>
        <v>2.5909467500188275E-2</v>
      </c>
      <c r="AQ25">
        <f t="shared" si="9"/>
        <v>-2.0456982595067261E-2</v>
      </c>
      <c r="AS25" s="17">
        <v>14</v>
      </c>
      <c r="AT25" s="21">
        <f>_xlfn.COVARIANCE.S($AK$3:$AK$253,X3:X253)</f>
        <v>-1.8804160037708724E-5</v>
      </c>
      <c r="AU25" s="21">
        <f t="shared" ref="AU25:BM25" si="64">_xlfn.COVARIANCE.S($AK$3:$AK$253,Y3:Y253)</f>
        <v>2.8844625056807438E-6</v>
      </c>
      <c r="AV25" s="21">
        <f t="shared" si="64"/>
        <v>3.9347777980583626E-4</v>
      </c>
      <c r="AW25" s="21">
        <f t="shared" si="64"/>
        <v>-3.2843182067430309E-5</v>
      </c>
      <c r="AX25" s="21">
        <f t="shared" si="64"/>
        <v>9.5336424125694804E-6</v>
      </c>
      <c r="AY25" s="21">
        <f t="shared" si="64"/>
        <v>6.1824887794083118E-5</v>
      </c>
      <c r="AZ25" s="21">
        <f t="shared" si="64"/>
        <v>4.6384267306790622E-7</v>
      </c>
      <c r="BA25" s="21">
        <f t="shared" si="64"/>
        <v>-1.1128348031434911E-4</v>
      </c>
      <c r="BB25" s="21">
        <f t="shared" si="64"/>
        <v>-1.2450364470138058E-5</v>
      </c>
      <c r="BC25" s="21">
        <f t="shared" si="64"/>
        <v>1.1455662569696853E-4</v>
      </c>
      <c r="BD25" s="21">
        <f t="shared" si="64"/>
        <v>6.4450281951754078E-6</v>
      </c>
      <c r="BE25" s="21">
        <f t="shared" si="64"/>
        <v>2.0490378230654728E-5</v>
      </c>
      <c r="BF25" s="21">
        <f t="shared" si="64"/>
        <v>4.5964777258977655E-5</v>
      </c>
      <c r="BG25" s="21">
        <f t="shared" si="64"/>
        <v>1.3977353259484479E-4</v>
      </c>
      <c r="BH25" s="21">
        <f t="shared" si="64"/>
        <v>4.4883688905114497E-5</v>
      </c>
      <c r="BI25" s="21">
        <f t="shared" si="64"/>
        <v>1.1669800429806193E-4</v>
      </c>
      <c r="BJ25" s="21">
        <f t="shared" si="64"/>
        <v>-1.1749216760920728E-4</v>
      </c>
      <c r="BK25" s="21">
        <f t="shared" si="64"/>
        <v>-5.4845973789929282E-5</v>
      </c>
      <c r="BL25" s="21">
        <f t="shared" si="64"/>
        <v>-5.5331765254227658E-5</v>
      </c>
      <c r="BM25" s="21">
        <f t="shared" si="64"/>
        <v>-3.7486258639394068E-5</v>
      </c>
      <c r="BO25" s="31">
        <f>BG7</f>
        <v>1.7711951103390863E-3</v>
      </c>
      <c r="BP25" s="32">
        <f>BG4</f>
        <v>2.0147968889319887E-4</v>
      </c>
      <c r="BR25" s="24">
        <f>BG25</f>
        <v>1.3977353259484479E-4</v>
      </c>
      <c r="BS25" s="33">
        <f t="shared" si="39"/>
        <v>0</v>
      </c>
      <c r="BT25" s="33"/>
      <c r="BU25" s="55"/>
      <c r="BV25" s="65" t="str">
        <f>CH13</f>
        <v>HON</v>
      </c>
      <c r="BW25" s="98">
        <v>0.35453282188147978</v>
      </c>
      <c r="BX25" s="98">
        <v>0.21536620039999832</v>
      </c>
      <c r="BY25" s="98">
        <v>-3.60620331419306E-2</v>
      </c>
      <c r="BZ25" s="98">
        <v>8.2164923147388977E-2</v>
      </c>
      <c r="CA25" s="98">
        <v>0.52582632991424005</v>
      </c>
      <c r="CB25" s="98">
        <v>0.27466502559676154</v>
      </c>
      <c r="CC25" s="98">
        <v>0.44960662825096204</v>
      </c>
      <c r="CD25" s="98">
        <v>7.212014657574127E-2</v>
      </c>
      <c r="CE25" s="98">
        <v>0.36274832221738312</v>
      </c>
      <c r="CF25" s="98">
        <v>-2.316975869045682E-3</v>
      </c>
      <c r="CG25" s="98">
        <v>0.64354046887721517</v>
      </c>
      <c r="CH25" s="100">
        <v>1</v>
      </c>
      <c r="CI25" s="98"/>
      <c r="CJ25" s="98"/>
      <c r="CK25" s="98"/>
      <c r="CL25" s="98"/>
      <c r="CM25" s="98"/>
      <c r="CN25" s="98"/>
      <c r="CO25" s="98"/>
      <c r="CP25" s="98"/>
      <c r="CQ25" s="55"/>
    </row>
    <row r="26" spans="1:118">
      <c r="A26" s="1">
        <v>44208</v>
      </c>
      <c r="B26" s="14">
        <v>25</v>
      </c>
      <c r="C26" s="2">
        <v>126.97</v>
      </c>
      <c r="D26" s="2">
        <v>128.80000000000001</v>
      </c>
      <c r="E26" s="2">
        <v>2.29</v>
      </c>
      <c r="F26" s="2">
        <v>225.6</v>
      </c>
      <c r="G26" s="2">
        <v>66.67</v>
      </c>
      <c r="H26" s="2">
        <v>71.53</v>
      </c>
      <c r="I26" s="2">
        <v>175.99</v>
      </c>
      <c r="J26" s="2">
        <v>262.64999999999998</v>
      </c>
      <c r="K26" s="2">
        <v>9.7799999999999994</v>
      </c>
      <c r="L26" s="2">
        <v>39.43</v>
      </c>
      <c r="M26" s="2">
        <v>16.79</v>
      </c>
      <c r="N26" s="2">
        <v>208.88</v>
      </c>
      <c r="O26" s="2">
        <v>123.52</v>
      </c>
      <c r="P26" s="2">
        <v>58.56</v>
      </c>
      <c r="Q26" s="2">
        <v>50.11</v>
      </c>
      <c r="R26" s="2">
        <v>20.87</v>
      </c>
      <c r="S26" s="2">
        <v>118.56</v>
      </c>
      <c r="T26" s="2">
        <v>14.1</v>
      </c>
      <c r="U26" s="2">
        <v>134.85</v>
      </c>
      <c r="V26" s="15">
        <v>237.64</v>
      </c>
      <c r="X26">
        <f t="shared" si="11"/>
        <v>-9.2079594225517505E-3</v>
      </c>
      <c r="Y26">
        <f t="shared" si="46"/>
        <v>-1.3181360006202024E-3</v>
      </c>
      <c r="Z26">
        <f t="shared" si="47"/>
        <v>4.0909090909090839E-2</v>
      </c>
      <c r="AA26">
        <f t="shared" si="48"/>
        <v>-7.7410274454610276E-3</v>
      </c>
      <c r="AB26">
        <f t="shared" si="49"/>
        <v>3.4617700180614689E-3</v>
      </c>
      <c r="AC26">
        <f t="shared" si="50"/>
        <v>-1.5687353791110508E-2</v>
      </c>
      <c r="AD26">
        <f t="shared" si="51"/>
        <v>-1.7309732536713352E-2</v>
      </c>
      <c r="AE26">
        <f t="shared" si="52"/>
        <v>9.0014940239043689E-2</v>
      </c>
      <c r="AF26">
        <f t="shared" si="53"/>
        <v>5.1612903225806306E-2</v>
      </c>
      <c r="AG26">
        <f t="shared" si="54"/>
        <v>-6.8010075566751413E-3</v>
      </c>
      <c r="AH26">
        <f t="shared" si="55"/>
        <v>2.3880597014924866E-3</v>
      </c>
      <c r="AI26">
        <f t="shared" si="56"/>
        <v>2.4956805528891426E-3</v>
      </c>
      <c r="AJ26">
        <f t="shared" si="57"/>
        <v>4.8812235600390035E-3</v>
      </c>
      <c r="AK26">
        <f t="shared" si="12"/>
        <v>-1.3643254168772026E-2</v>
      </c>
      <c r="AL26">
        <f t="shared" si="4"/>
        <v>-1.792828685259032E-3</v>
      </c>
      <c r="AM26">
        <f t="shared" si="5"/>
        <v>-2.7039627039626962E-2</v>
      </c>
      <c r="AN26">
        <f t="shared" si="6"/>
        <v>2.127659574468084E-2</v>
      </c>
      <c r="AO26">
        <f t="shared" si="7"/>
        <v>6.8181818181818218E-2</v>
      </c>
      <c r="AP26">
        <f t="shared" si="8"/>
        <v>-9.9845826297629663E-3</v>
      </c>
      <c r="AQ26">
        <f t="shared" si="9"/>
        <v>5.8947368421046885E-4</v>
      </c>
      <c r="AS26" s="17">
        <v>15</v>
      </c>
      <c r="AT26" s="21">
        <f>_xlfn.COVARIANCE.S($AL$3:$AL$253,X3:X253)</f>
        <v>1.6093200334559695E-5</v>
      </c>
      <c r="AU26" s="21">
        <f t="shared" ref="AU26:BM26" si="65">_xlfn.COVARIANCE.S($AL$3:$AL$253,Y3:Y253)</f>
        <v>3.8052527326875363E-5</v>
      </c>
      <c r="AV26" s="21">
        <f t="shared" si="65"/>
        <v>-2.4697865387473834E-4</v>
      </c>
      <c r="AW26" s="21">
        <f t="shared" si="65"/>
        <v>1.1901767631011387E-5</v>
      </c>
      <c r="AX26" s="21">
        <f t="shared" si="65"/>
        <v>2.7483538538448259E-5</v>
      </c>
      <c r="AY26" s="21">
        <f t="shared" si="65"/>
        <v>5.4038133141130628E-5</v>
      </c>
      <c r="AZ26" s="21">
        <f t="shared" si="65"/>
        <v>5.6797951732515855E-5</v>
      </c>
      <c r="BA26" s="21">
        <f t="shared" si="65"/>
        <v>-2.2525330220006472E-5</v>
      </c>
      <c r="BB26" s="21">
        <f t="shared" si="65"/>
        <v>2.930040957241009E-5</v>
      </c>
      <c r="BC26" s="21">
        <f t="shared" si="65"/>
        <v>-2.6273128898423936E-6</v>
      </c>
      <c r="BD26" s="21">
        <f t="shared" si="65"/>
        <v>2.2592797110736263E-5</v>
      </c>
      <c r="BE26" s="21">
        <f t="shared" si="65"/>
        <v>5.1358576904089426E-5</v>
      </c>
      <c r="BF26" s="21">
        <f t="shared" si="65"/>
        <v>4.7676098081945603E-5</v>
      </c>
      <c r="BG26" s="21">
        <f t="shared" si="65"/>
        <v>4.4883688905114497E-5</v>
      </c>
      <c r="BH26" s="21">
        <f t="shared" si="65"/>
        <v>9.2935366689934551E-5</v>
      </c>
      <c r="BI26" s="21">
        <f t="shared" si="65"/>
        <v>5.7303036410100829E-5</v>
      </c>
      <c r="BJ26" s="21">
        <f t="shared" si="65"/>
        <v>-5.6232103606021521E-5</v>
      </c>
      <c r="BK26" s="21">
        <f t="shared" si="65"/>
        <v>-6.1505776861759643E-5</v>
      </c>
      <c r="BL26" s="21">
        <f t="shared" si="65"/>
        <v>1.4429528227101744E-5</v>
      </c>
      <c r="BM26" s="21">
        <f t="shared" si="65"/>
        <v>1.5856114628560406E-5</v>
      </c>
      <c r="BO26" s="31">
        <f>BH7</f>
        <v>0</v>
      </c>
      <c r="BP26" s="32">
        <f>BH4</f>
        <v>1.9990964537932015E-4</v>
      </c>
      <c r="BR26" s="24">
        <f>BH26</f>
        <v>9.2935366689934551E-5</v>
      </c>
      <c r="BS26" s="33">
        <f t="shared" si="39"/>
        <v>0</v>
      </c>
      <c r="BT26" s="33"/>
      <c r="BU26" s="55"/>
      <c r="BV26" s="65" t="str">
        <f>CI13</f>
        <v>IBM</v>
      </c>
      <c r="BW26" s="98">
        <v>5.7677779207758212E-2</v>
      </c>
      <c r="BX26" s="98">
        <v>6.6735664447483911E-2</v>
      </c>
      <c r="BY26" s="98">
        <v>5.0388181925681251E-2</v>
      </c>
      <c r="BZ26" s="98">
        <v>-2.7537680917314615E-2</v>
      </c>
      <c r="CA26" s="98">
        <v>0.35231119021289159</v>
      </c>
      <c r="CB26" s="98">
        <v>0.19340838708154925</v>
      </c>
      <c r="CC26" s="98">
        <v>0.15436712024374216</v>
      </c>
      <c r="CD26" s="98">
        <v>-0.14962852768030382</v>
      </c>
      <c r="CE26" s="98">
        <v>0.16117090453935742</v>
      </c>
      <c r="CF26" s="98">
        <v>7.9381078865725097E-2</v>
      </c>
      <c r="CG26" s="98">
        <v>0.31115764079833125</v>
      </c>
      <c r="CH26" s="98">
        <v>0.36581652929330261</v>
      </c>
      <c r="CI26" s="100">
        <v>1</v>
      </c>
      <c r="CJ26" s="98"/>
      <c r="CK26" s="98"/>
      <c r="CL26" s="98"/>
      <c r="CM26" s="98"/>
      <c r="CN26" s="98"/>
      <c r="CO26" s="98"/>
      <c r="CP26" s="98"/>
      <c r="CQ26" s="55"/>
    </row>
    <row r="27" spans="1:118">
      <c r="A27" s="1">
        <v>44209</v>
      </c>
      <c r="B27" s="14">
        <v>26</v>
      </c>
      <c r="C27" s="2">
        <v>126.98</v>
      </c>
      <c r="D27" s="2">
        <v>130.88</v>
      </c>
      <c r="E27" s="2">
        <v>2.1800000000000002</v>
      </c>
      <c r="F27" s="2">
        <v>235.3</v>
      </c>
      <c r="G27" s="2">
        <v>66.86</v>
      </c>
      <c r="H27" s="2">
        <v>72.239999999999995</v>
      </c>
      <c r="I27" s="2">
        <v>176.12</v>
      </c>
      <c r="J27" s="2">
        <v>255.85</v>
      </c>
      <c r="K27" s="2">
        <v>9.7799999999999994</v>
      </c>
      <c r="L27" s="2">
        <v>41.45</v>
      </c>
      <c r="M27" s="2">
        <v>16.79</v>
      </c>
      <c r="N27" s="2">
        <v>207.02</v>
      </c>
      <c r="O27" s="2">
        <v>121.33</v>
      </c>
      <c r="P27" s="2">
        <v>59.14</v>
      </c>
      <c r="Q27" s="2">
        <v>50.16</v>
      </c>
      <c r="R27" s="2">
        <v>21.17</v>
      </c>
      <c r="S27" s="2">
        <v>117.25</v>
      </c>
      <c r="T27" s="2">
        <v>16.7</v>
      </c>
      <c r="U27" s="2">
        <v>135.32</v>
      </c>
      <c r="V27" s="15">
        <v>244.9</v>
      </c>
      <c r="X27">
        <f t="shared" si="11"/>
        <v>7.8758761912303032E-5</v>
      </c>
      <c r="Y27">
        <f t="shared" si="46"/>
        <v>1.6149068322981242E-2</v>
      </c>
      <c r="Z27">
        <f t="shared" si="47"/>
        <v>-4.8034934497816539E-2</v>
      </c>
      <c r="AA27">
        <f t="shared" si="48"/>
        <v>4.2996453900709296E-2</v>
      </c>
      <c r="AB27">
        <f t="shared" si="49"/>
        <v>2.8498575071246096E-3</v>
      </c>
      <c r="AC27">
        <f t="shared" si="50"/>
        <v>9.9259052145951876E-3</v>
      </c>
      <c r="AD27">
        <f t="shared" si="51"/>
        <v>7.386783339962239E-4</v>
      </c>
      <c r="AE27">
        <f t="shared" si="52"/>
        <v>-2.5889967637540392E-2</v>
      </c>
      <c r="AF27">
        <f t="shared" si="53"/>
        <v>0</v>
      </c>
      <c r="AG27">
        <f t="shared" si="54"/>
        <v>5.1230027897540026E-2</v>
      </c>
      <c r="AH27">
        <f t="shared" si="55"/>
        <v>0</v>
      </c>
      <c r="AI27">
        <f t="shared" si="56"/>
        <v>-8.904634239754813E-3</v>
      </c>
      <c r="AJ27">
        <f t="shared" si="57"/>
        <v>-1.7729922279792729E-2</v>
      </c>
      <c r="AK27">
        <f t="shared" si="12"/>
        <v>9.9043715846994246E-3</v>
      </c>
      <c r="AL27">
        <f t="shared" si="4"/>
        <v>9.9780482937531748E-4</v>
      </c>
      <c r="AM27">
        <f t="shared" si="5"/>
        <v>1.4374700527072386E-2</v>
      </c>
      <c r="AN27">
        <f t="shared" si="6"/>
        <v>-1.1049257759784095E-2</v>
      </c>
      <c r="AO27">
        <f t="shared" si="7"/>
        <v>0.18439716312056736</v>
      </c>
      <c r="AP27">
        <f t="shared" si="8"/>
        <v>3.4853540971449678E-3</v>
      </c>
      <c r="AQ27">
        <f t="shared" si="9"/>
        <v>3.055041238848687E-2</v>
      </c>
      <c r="AS27" s="17">
        <v>16</v>
      </c>
      <c r="AT27" s="21">
        <f>_xlfn.COVARIANCE.S($AM$3:$AM$253,X3:X253)</f>
        <v>-2.6038829196147893E-4</v>
      </c>
      <c r="AU27" s="21">
        <f t="shared" ref="AU27:BM27" si="66">_xlfn.COVARIANCE.S($AM$3:$AM$253,Y3:Y253)</f>
        <v>-3.006314605824411E-4</v>
      </c>
      <c r="AV27" s="21">
        <f t="shared" si="66"/>
        <v>-9.2559690135628854E-4</v>
      </c>
      <c r="AW27" s="21">
        <f t="shared" si="66"/>
        <v>-3.9026243923738675E-4</v>
      </c>
      <c r="AX27" s="21">
        <f t="shared" si="66"/>
        <v>-2.3190001326046439E-4</v>
      </c>
      <c r="AY27" s="21">
        <f t="shared" si="66"/>
        <v>3.8107259563129663E-5</v>
      </c>
      <c r="AZ27" s="21">
        <f t="shared" si="66"/>
        <v>-1.9373820183961682E-4</v>
      </c>
      <c r="BA27" s="21">
        <f t="shared" si="66"/>
        <v>-9.3765085415503993E-4</v>
      </c>
      <c r="BB27" s="21">
        <f t="shared" si="66"/>
        <v>-3.9904003473826812E-4</v>
      </c>
      <c r="BC27" s="21">
        <f t="shared" si="66"/>
        <v>-2.6311962896991605E-4</v>
      </c>
      <c r="BD27" s="21">
        <f t="shared" si="66"/>
        <v>-9.6796678687753214E-5</v>
      </c>
      <c r="BE27" s="21">
        <f t="shared" si="66"/>
        <v>-9.0621631953392094E-5</v>
      </c>
      <c r="BF27" s="21">
        <f t="shared" si="66"/>
        <v>-2.4465010753734431E-5</v>
      </c>
      <c r="BG27" s="21">
        <f t="shared" si="66"/>
        <v>1.1669800429806193E-4</v>
      </c>
      <c r="BH27" s="21">
        <f t="shared" si="66"/>
        <v>5.7303036410100829E-5</v>
      </c>
      <c r="BI27" s="21">
        <f t="shared" si="66"/>
        <v>3.4600007528116043E-3</v>
      </c>
      <c r="BJ27" s="21">
        <f t="shared" si="66"/>
        <v>-3.4460711820634648E-3</v>
      </c>
      <c r="BK27" s="21">
        <f t="shared" si="66"/>
        <v>-1.0404759928162052E-3</v>
      </c>
      <c r="BL27" s="21">
        <f t="shared" si="66"/>
        <v>-6.2712077037216179E-4</v>
      </c>
      <c r="BM27" s="21">
        <f t="shared" si="66"/>
        <v>-6.0618756897622779E-4</v>
      </c>
      <c r="BO27" s="31">
        <f>BI7</f>
        <v>0.15857358096773674</v>
      </c>
      <c r="BP27" s="32">
        <f>BI4</f>
        <v>2.078439907611019E-3</v>
      </c>
      <c r="BR27" s="24">
        <f>BI27</f>
        <v>3.4600007528116043E-3</v>
      </c>
      <c r="BS27" s="33">
        <f t="shared" si="39"/>
        <v>0</v>
      </c>
      <c r="BT27" s="33"/>
      <c r="BU27" s="55"/>
      <c r="BV27" s="65" t="str">
        <f>CJ13</f>
        <v>K</v>
      </c>
      <c r="BW27" s="98">
        <v>-0.12475674859896524</v>
      </c>
      <c r="BX27" s="98">
        <v>1.5471801035116429E-2</v>
      </c>
      <c r="BY27" s="98">
        <v>0.14939697410760025</v>
      </c>
      <c r="BZ27" s="98">
        <v>-0.10122222345382323</v>
      </c>
      <c r="CA27" s="98">
        <v>4.820285567167943E-2</v>
      </c>
      <c r="CB27" s="98">
        <v>0.4484264800625643</v>
      </c>
      <c r="CC27" s="98">
        <v>2.1741099433738201E-3</v>
      </c>
      <c r="CD27" s="98">
        <v>-0.23402328273033543</v>
      </c>
      <c r="CE27" s="98">
        <v>-4.1404360178760848E-2</v>
      </c>
      <c r="CF27" s="98">
        <v>0.23657061594368553</v>
      </c>
      <c r="CG27" s="98">
        <v>0.11932249449525592</v>
      </c>
      <c r="CH27" s="98">
        <v>0.14643051067183244</v>
      </c>
      <c r="CI27" s="98">
        <v>0.26602626192335666</v>
      </c>
      <c r="CJ27" s="100">
        <v>1</v>
      </c>
      <c r="CK27" s="98"/>
      <c r="CL27" s="98"/>
      <c r="CM27" s="98"/>
      <c r="CN27" s="98"/>
      <c r="CO27" s="98"/>
      <c r="CP27" s="98"/>
      <c r="CQ27" s="55"/>
    </row>
    <row r="28" spans="1:118">
      <c r="A28" s="1">
        <v>44210</v>
      </c>
      <c r="B28" s="14">
        <v>27</v>
      </c>
      <c r="C28" s="2">
        <v>126.03</v>
      </c>
      <c r="D28" s="2">
        <v>128.91</v>
      </c>
      <c r="E28" s="2">
        <v>2.1800000000000002</v>
      </c>
      <c r="F28" s="2">
        <v>242.97</v>
      </c>
      <c r="G28" s="2">
        <v>69.010000000000005</v>
      </c>
      <c r="H28" s="2">
        <v>71.02</v>
      </c>
      <c r="I28" s="2">
        <v>173.43</v>
      </c>
      <c r="J28" s="2">
        <v>250.25</v>
      </c>
      <c r="K28" s="2">
        <v>10.17</v>
      </c>
      <c r="L28" s="2">
        <v>43.87</v>
      </c>
      <c r="M28" s="2">
        <v>16.8</v>
      </c>
      <c r="N28" s="2">
        <v>208.61</v>
      </c>
      <c r="O28" s="2">
        <v>123.29</v>
      </c>
      <c r="P28" s="2">
        <v>59.05</v>
      </c>
      <c r="Q28" s="2">
        <v>49.23</v>
      </c>
      <c r="R28" s="2">
        <v>19.12</v>
      </c>
      <c r="S28" s="2">
        <v>128.22</v>
      </c>
      <c r="T28" s="2">
        <v>17.3</v>
      </c>
      <c r="U28" s="2">
        <v>132</v>
      </c>
      <c r="V28" s="15">
        <v>242.06</v>
      </c>
      <c r="X28">
        <f t="shared" si="11"/>
        <v>-7.4814931485273489E-3</v>
      </c>
      <c r="Y28">
        <f t="shared" si="46"/>
        <v>-1.505195599022004E-2</v>
      </c>
      <c r="Z28">
        <f t="shared" si="47"/>
        <v>0</v>
      </c>
      <c r="AA28">
        <f t="shared" si="48"/>
        <v>3.2596685082872875E-2</v>
      </c>
      <c r="AB28">
        <f t="shared" si="49"/>
        <v>3.2156745438229224E-2</v>
      </c>
      <c r="AC28">
        <f t="shared" si="50"/>
        <v>-1.6888150609080829E-2</v>
      </c>
      <c r="AD28">
        <f t="shared" si="51"/>
        <v>-1.5273677038382907E-2</v>
      </c>
      <c r="AE28">
        <f t="shared" si="52"/>
        <v>-2.18878248974008E-2</v>
      </c>
      <c r="AF28">
        <f t="shared" si="53"/>
        <v>3.9877300613496994E-2</v>
      </c>
      <c r="AG28">
        <f t="shared" si="54"/>
        <v>5.8383594692400349E-2</v>
      </c>
      <c r="AH28">
        <f t="shared" si="55"/>
        <v>5.9559261465167151E-4</v>
      </c>
      <c r="AI28">
        <f t="shared" si="56"/>
        <v>7.680417350980598E-3</v>
      </c>
      <c r="AJ28">
        <f t="shared" si="57"/>
        <v>1.6154289953020755E-2</v>
      </c>
      <c r="AK28">
        <f t="shared" si="12"/>
        <v>-1.5218126479540652E-3</v>
      </c>
      <c r="AL28">
        <f t="shared" si="4"/>
        <v>-1.8540669856459326E-2</v>
      </c>
      <c r="AM28">
        <f t="shared" si="5"/>
        <v>-9.6835144071799745E-2</v>
      </c>
      <c r="AN28">
        <f t="shared" si="6"/>
        <v>9.3560767590618321E-2</v>
      </c>
      <c r="AO28">
        <f t="shared" si="7"/>
        <v>3.5928143712574939E-2</v>
      </c>
      <c r="AP28">
        <f t="shared" si="8"/>
        <v>-2.4534436890333973E-2</v>
      </c>
      <c r="AQ28">
        <f t="shared" si="9"/>
        <v>-1.1596570028583109E-2</v>
      </c>
      <c r="AS28" s="17">
        <v>17</v>
      </c>
      <c r="AT28" s="21">
        <f>_xlfn.COVARIANCE.S($AN$3:$AN$253,X3:X253)</f>
        <v>2.6104320866780534E-4</v>
      </c>
      <c r="AU28" s="21">
        <f t="shared" ref="AU28:BM28" si="67">_xlfn.COVARIANCE.S($AN$3:$AN$253,Y3:Y253)</f>
        <v>3.0331788083242403E-4</v>
      </c>
      <c r="AV28" s="21">
        <f t="shared" si="67"/>
        <v>9.2114022048970026E-4</v>
      </c>
      <c r="AW28" s="21">
        <f t="shared" si="67"/>
        <v>3.9257388915745557E-4</v>
      </c>
      <c r="AX28" s="21">
        <f t="shared" si="67"/>
        <v>2.3181352840135217E-4</v>
      </c>
      <c r="AY28" s="21">
        <f t="shared" si="67"/>
        <v>-3.562208467807114E-5</v>
      </c>
      <c r="AZ28" s="21">
        <f t="shared" si="67"/>
        <v>1.9047153159243446E-4</v>
      </c>
      <c r="BA28" s="21">
        <f t="shared" si="67"/>
        <v>9.5163169287525347E-4</v>
      </c>
      <c r="BB28" s="21">
        <f t="shared" si="67"/>
        <v>3.9364672285244982E-4</v>
      </c>
      <c r="BC28" s="21">
        <f t="shared" si="67"/>
        <v>2.6948432609363209E-4</v>
      </c>
      <c r="BD28" s="21">
        <f t="shared" si="67"/>
        <v>9.7378092209417892E-5</v>
      </c>
      <c r="BE28" s="21">
        <f t="shared" si="67"/>
        <v>8.8872335581916638E-5</v>
      </c>
      <c r="BF28" s="21">
        <f t="shared" si="67"/>
        <v>2.3914079019449104E-5</v>
      </c>
      <c r="BG28" s="21">
        <f t="shared" si="67"/>
        <v>-1.1749216760920728E-4</v>
      </c>
      <c r="BH28" s="21">
        <f t="shared" si="67"/>
        <v>-5.6232103606021521E-5</v>
      </c>
      <c r="BI28" s="21">
        <f t="shared" si="67"/>
        <v>-3.4460711820634648E-3</v>
      </c>
      <c r="BJ28" s="21">
        <f t="shared" si="67"/>
        <v>3.4371993868495656E-3</v>
      </c>
      <c r="BK28" s="21">
        <f t="shared" si="67"/>
        <v>1.0370116670591896E-3</v>
      </c>
      <c r="BL28" s="21">
        <f t="shared" si="67"/>
        <v>6.3133318093171826E-4</v>
      </c>
      <c r="BM28" s="21">
        <f t="shared" si="67"/>
        <v>6.0387324287864536E-4</v>
      </c>
      <c r="BO28" s="31">
        <f>BJ7</f>
        <v>0</v>
      </c>
      <c r="BP28" s="32">
        <f>BJ4</f>
        <v>-2.3999438849462758E-3</v>
      </c>
      <c r="BR28" s="24">
        <f>BJ28</f>
        <v>3.4371993868495656E-3</v>
      </c>
      <c r="BS28" s="33">
        <f t="shared" si="39"/>
        <v>0</v>
      </c>
      <c r="BT28" s="33"/>
      <c r="BU28" s="55"/>
      <c r="BV28" s="65" t="str">
        <f>CK13</f>
        <v>KO</v>
      </c>
      <c r="BW28" s="98">
        <v>0.13094064892682009</v>
      </c>
      <c r="BX28" s="98">
        <v>0.25031186879339706</v>
      </c>
      <c r="BY28" s="98">
        <v>-0.11500135851059957</v>
      </c>
      <c r="BZ28" s="98">
        <v>4.4984621864787286E-2</v>
      </c>
      <c r="CA28" s="98">
        <v>0.17041527498586451</v>
      </c>
      <c r="CB28" s="98">
        <v>0.48067353657214923</v>
      </c>
      <c r="CC28" s="98">
        <v>0.32648665784425723</v>
      </c>
      <c r="CD28" s="98">
        <v>-5.8092691243108695E-2</v>
      </c>
      <c r="CE28" s="98">
        <v>0.11949773298210357</v>
      </c>
      <c r="CF28" s="98">
        <v>-6.6538705366922541E-3</v>
      </c>
      <c r="CG28" s="98">
        <v>0.5129670469822798</v>
      </c>
      <c r="CH28" s="98">
        <v>0.45010780684065033</v>
      </c>
      <c r="CI28" s="98">
        <v>0.33839350517580863</v>
      </c>
      <c r="CJ28" s="98">
        <v>0.39380893398711425</v>
      </c>
      <c r="CK28" s="100">
        <v>1</v>
      </c>
      <c r="CL28" s="98"/>
      <c r="CM28" s="98"/>
      <c r="CN28" s="98"/>
      <c r="CO28" s="98"/>
      <c r="CP28" s="98"/>
      <c r="CQ28" s="55"/>
    </row>
    <row r="29" spans="1:118">
      <c r="A29" s="1">
        <v>44211</v>
      </c>
      <c r="B29" s="14">
        <v>28</v>
      </c>
      <c r="C29" s="2">
        <v>126.21</v>
      </c>
      <c r="D29" s="2">
        <v>127.13</v>
      </c>
      <c r="E29" s="2">
        <v>2.33</v>
      </c>
      <c r="F29" s="2">
        <v>243.46</v>
      </c>
      <c r="G29" s="2">
        <v>64.23</v>
      </c>
      <c r="H29" s="2">
        <v>72.08</v>
      </c>
      <c r="I29" s="2">
        <v>171.44</v>
      </c>
      <c r="J29" s="2">
        <v>249.28</v>
      </c>
      <c r="K29" s="2">
        <v>9.83</v>
      </c>
      <c r="L29" s="2">
        <v>44.33</v>
      </c>
      <c r="M29" s="2">
        <v>16.71</v>
      </c>
      <c r="N29" s="2">
        <v>205.97</v>
      </c>
      <c r="O29" s="2">
        <v>122.74</v>
      </c>
      <c r="P29" s="2">
        <v>59.03</v>
      </c>
      <c r="Q29" s="2">
        <v>48.7</v>
      </c>
      <c r="R29" s="2">
        <v>19.73</v>
      </c>
      <c r="S29" s="2">
        <v>124.38</v>
      </c>
      <c r="T29" s="2">
        <v>18.3</v>
      </c>
      <c r="U29" s="2">
        <v>128.6</v>
      </c>
      <c r="V29" s="15">
        <v>239.79</v>
      </c>
      <c r="X29">
        <f t="shared" si="11"/>
        <v>1.4282313734824456E-3</v>
      </c>
      <c r="Y29">
        <f t="shared" si="46"/>
        <v>-1.3808083158792965E-2</v>
      </c>
      <c r="Z29">
        <f t="shared" si="47"/>
        <v>6.8807339449541233E-2</v>
      </c>
      <c r="AA29">
        <f t="shared" si="48"/>
        <v>2.0167098818784585E-3</v>
      </c>
      <c r="AB29">
        <f t="shared" si="49"/>
        <v>-6.9265323866106371E-2</v>
      </c>
      <c r="AC29">
        <f t="shared" si="50"/>
        <v>1.4925373134328391E-2</v>
      </c>
      <c r="AD29">
        <f t="shared" si="51"/>
        <v>-1.1474370062849617E-2</v>
      </c>
      <c r="AE29">
        <f t="shared" si="52"/>
        <v>-3.8761238761238718E-3</v>
      </c>
      <c r="AF29">
        <f t="shared" si="53"/>
        <v>-3.3431661750245804E-2</v>
      </c>
      <c r="AG29">
        <f t="shared" si="54"/>
        <v>1.0485525416001843E-2</v>
      </c>
      <c r="AH29">
        <f t="shared" si="55"/>
        <v>-5.3571428571428485E-3</v>
      </c>
      <c r="AI29">
        <f t="shared" si="56"/>
        <v>-1.2655193902497553E-2</v>
      </c>
      <c r="AJ29">
        <f t="shared" si="57"/>
        <v>-4.4610268472707543E-3</v>
      </c>
      <c r="AK29">
        <f t="shared" si="12"/>
        <v>-3.3869602032169386E-4</v>
      </c>
      <c r="AL29">
        <f t="shared" si="4"/>
        <v>-1.0765793215518873E-2</v>
      </c>
      <c r="AM29">
        <f t="shared" si="5"/>
        <v>3.1903765690376534E-2</v>
      </c>
      <c r="AN29">
        <f t="shared" si="6"/>
        <v>-2.9948525970987391E-2</v>
      </c>
      <c r="AO29">
        <f t="shared" si="7"/>
        <v>5.7803468208092484E-2</v>
      </c>
      <c r="AP29">
        <f t="shared" si="8"/>
        <v>-2.5757575757575802E-2</v>
      </c>
      <c r="AQ29">
        <f t="shared" si="9"/>
        <v>-9.3778402049079154E-3</v>
      </c>
      <c r="AS29" s="17">
        <v>18</v>
      </c>
      <c r="AT29" s="21">
        <f>_xlfn.COVARIANCE.S($AO$3:$AO$253,X3:X253)</f>
        <v>1.4422802195890707E-4</v>
      </c>
      <c r="AU29" s="21">
        <f t="shared" ref="AU29:BM29" si="68">_xlfn.COVARIANCE.S($AO$3:$AO$253,Y3:Y253)</f>
        <v>1.2623079538150454E-4</v>
      </c>
      <c r="AV29" s="21">
        <f t="shared" si="68"/>
        <v>-1.2406291516911881E-3</v>
      </c>
      <c r="AW29" s="21">
        <f t="shared" si="68"/>
        <v>5.7769035037074894E-5</v>
      </c>
      <c r="AX29" s="21">
        <f t="shared" si="68"/>
        <v>3.8189983000238306E-5</v>
      </c>
      <c r="AY29" s="21">
        <f t="shared" si="68"/>
        <v>-1.1448598729764938E-4</v>
      </c>
      <c r="AZ29" s="21">
        <f t="shared" si="68"/>
        <v>1.4559192562340335E-5</v>
      </c>
      <c r="BA29" s="21">
        <f t="shared" si="68"/>
        <v>4.6188138852967293E-4</v>
      </c>
      <c r="BB29" s="21">
        <f t="shared" si="68"/>
        <v>2.4458557547116385E-4</v>
      </c>
      <c r="BC29" s="21">
        <f t="shared" si="68"/>
        <v>-2.0495613230275231E-4</v>
      </c>
      <c r="BD29" s="21">
        <f t="shared" si="68"/>
        <v>4.0700027560582099E-5</v>
      </c>
      <c r="BE29" s="21">
        <f t="shared" si="68"/>
        <v>-3.2993727789501049E-5</v>
      </c>
      <c r="BF29" s="21">
        <f t="shared" si="68"/>
        <v>-1.3804930622629259E-4</v>
      </c>
      <c r="BG29" s="21">
        <f t="shared" si="68"/>
        <v>-5.4845973789929282E-5</v>
      </c>
      <c r="BH29" s="21">
        <f t="shared" si="68"/>
        <v>-6.1505776861759643E-5</v>
      </c>
      <c r="BI29" s="21">
        <f t="shared" si="68"/>
        <v>-1.0404759928162052E-3</v>
      </c>
      <c r="BJ29" s="21">
        <f t="shared" si="68"/>
        <v>1.0370116670591896E-3</v>
      </c>
      <c r="BK29" s="21">
        <f t="shared" si="68"/>
        <v>5.6916238131352959E-3</v>
      </c>
      <c r="BL29" s="21">
        <f t="shared" si="68"/>
        <v>3.4808221673309793E-4</v>
      </c>
      <c r="BM29" s="21">
        <f t="shared" si="68"/>
        <v>4.3750795914089042E-4</v>
      </c>
      <c r="BO29" s="31">
        <f>BK7</f>
        <v>8.2964931787066626E-2</v>
      </c>
      <c r="BP29" s="32">
        <f>BK4</f>
        <v>8.6149342405424378E-3</v>
      </c>
      <c r="BR29" s="24">
        <f>BK29</f>
        <v>5.6916238131352959E-3</v>
      </c>
      <c r="BS29" s="33">
        <f t="shared" si="39"/>
        <v>0</v>
      </c>
      <c r="BT29" s="33"/>
      <c r="BU29" s="55"/>
      <c r="BV29" s="65" t="str">
        <f>CL13</f>
        <v>LABD</v>
      </c>
      <c r="BW29" s="98">
        <v>-0.34722096194163132</v>
      </c>
      <c r="BX29" s="98">
        <v>-0.32410428634964744</v>
      </c>
      <c r="BY29" s="98">
        <v>-7.0634659394246554E-2</v>
      </c>
      <c r="BZ29" s="98">
        <v>-0.24174737875863753</v>
      </c>
      <c r="CA29" s="98">
        <v>-0.23566172755327094</v>
      </c>
      <c r="CB29" s="98">
        <v>5.5553318353743462E-2</v>
      </c>
      <c r="CC29" s="98">
        <v>-0.18251578900203311</v>
      </c>
      <c r="CD29" s="98">
        <v>-0.39631808916455669</v>
      </c>
      <c r="CE29" s="98">
        <v>-0.26671955415420306</v>
      </c>
      <c r="CF29" s="98">
        <v>-0.1092114592240422</v>
      </c>
      <c r="CG29" s="98">
        <v>-0.36019056488589185</v>
      </c>
      <c r="CH29" s="98">
        <v>-0.13016309147320873</v>
      </c>
      <c r="CI29" s="98">
        <v>-2.8458967336369503E-2</v>
      </c>
      <c r="CJ29" s="98">
        <v>0.16780807739693548</v>
      </c>
      <c r="CK29" s="98">
        <v>0.10105295790102296</v>
      </c>
      <c r="CL29" s="100">
        <v>1</v>
      </c>
      <c r="CM29" s="98"/>
      <c r="CN29" s="98"/>
      <c r="CO29" s="98"/>
      <c r="CP29" s="98"/>
      <c r="CQ29" s="55"/>
    </row>
    <row r="30" spans="1:118">
      <c r="A30" s="1">
        <v>44215</v>
      </c>
      <c r="B30" s="14">
        <v>29</v>
      </c>
      <c r="C30" s="2">
        <v>127.35</v>
      </c>
      <c r="D30" s="2">
        <v>127.83</v>
      </c>
      <c r="E30" s="2">
        <v>3.06</v>
      </c>
      <c r="F30" s="2">
        <v>251.64</v>
      </c>
      <c r="G30" s="2">
        <v>63.69</v>
      </c>
      <c r="H30" s="2">
        <v>70.959999999999994</v>
      </c>
      <c r="I30" s="2">
        <v>172.26</v>
      </c>
      <c r="J30" s="2">
        <v>256.57</v>
      </c>
      <c r="K30" s="2">
        <v>10.02</v>
      </c>
      <c r="L30" s="2">
        <v>46.34</v>
      </c>
      <c r="M30" s="2">
        <v>16.78</v>
      </c>
      <c r="N30" s="2">
        <v>206.75</v>
      </c>
      <c r="O30" s="2">
        <v>123.34</v>
      </c>
      <c r="P30" s="2">
        <v>58.46</v>
      </c>
      <c r="Q30" s="2">
        <v>48.51</v>
      </c>
      <c r="R30" s="2">
        <v>18.739999999999998</v>
      </c>
      <c r="S30" s="2">
        <v>130.38</v>
      </c>
      <c r="T30" s="2">
        <v>17.899999999999999</v>
      </c>
      <c r="U30" s="2">
        <v>130.25</v>
      </c>
      <c r="V30" s="15">
        <v>247.25</v>
      </c>
      <c r="X30">
        <f t="shared" si="11"/>
        <v>9.0325647729973899E-3</v>
      </c>
      <c r="Y30">
        <f t="shared" si="46"/>
        <v>5.5061747817195224E-3</v>
      </c>
      <c r="Z30">
        <f t="shared" si="47"/>
        <v>0.31330472103004292</v>
      </c>
      <c r="AA30">
        <f t="shared" si="48"/>
        <v>3.3598948492565422E-2</v>
      </c>
      <c r="AB30">
        <f t="shared" si="49"/>
        <v>-8.4072863148062626E-3</v>
      </c>
      <c r="AC30">
        <f t="shared" si="50"/>
        <v>-1.5538290788013382E-2</v>
      </c>
      <c r="AD30">
        <f t="shared" si="51"/>
        <v>4.7830144657022471E-3</v>
      </c>
      <c r="AE30">
        <f t="shared" si="52"/>
        <v>2.9244223363286231E-2</v>
      </c>
      <c r="AF30">
        <f t="shared" si="53"/>
        <v>1.9328585961342779E-2</v>
      </c>
      <c r="AG30">
        <f t="shared" si="54"/>
        <v>4.5341755019174493E-2</v>
      </c>
      <c r="AH30">
        <f t="shared" si="55"/>
        <v>4.1891083183722491E-3</v>
      </c>
      <c r="AI30">
        <f t="shared" si="56"/>
        <v>3.7869592659125172E-3</v>
      </c>
      <c r="AJ30">
        <f t="shared" si="57"/>
        <v>4.8883819455760842E-3</v>
      </c>
      <c r="AK30">
        <f t="shared" si="12"/>
        <v>-9.6561070642046457E-3</v>
      </c>
      <c r="AL30">
        <f t="shared" si="4"/>
        <v>-3.9014373716633436E-3</v>
      </c>
      <c r="AM30">
        <f t="shared" si="5"/>
        <v>-5.0177394830207903E-2</v>
      </c>
      <c r="AN30">
        <f t="shared" si="6"/>
        <v>4.8239266763145203E-2</v>
      </c>
      <c r="AO30">
        <f t="shared" si="7"/>
        <v>-2.1857923497267874E-2</v>
      </c>
      <c r="AP30">
        <f t="shared" si="8"/>
        <v>1.2830482115085581E-2</v>
      </c>
      <c r="AQ30">
        <f t="shared" si="9"/>
        <v>3.1110555069018758E-2</v>
      </c>
      <c r="AS30" s="17">
        <v>19</v>
      </c>
      <c r="AT30" s="21">
        <f>_xlfn.COVARIANCE.S($AP$3:$AP$253,X3:X253)</f>
        <v>1.4621957039638369E-4</v>
      </c>
      <c r="AU30" s="21">
        <f t="shared" ref="AU30:BM30" si="69">_xlfn.COVARIANCE.S($AP$3:$AP$253,Y3:Y253)</f>
        <v>1.9147438157855585E-4</v>
      </c>
      <c r="AV30" s="21">
        <f t="shared" si="69"/>
        <v>-3.8552798884604171E-4</v>
      </c>
      <c r="AW30" s="21">
        <f t="shared" si="69"/>
        <v>1.0692701415436048E-4</v>
      </c>
      <c r="AX30" s="21">
        <f t="shared" si="69"/>
        <v>7.3893498177973489E-6</v>
      </c>
      <c r="AY30" s="21">
        <f t="shared" si="69"/>
        <v>-2.3994061369473875E-5</v>
      </c>
      <c r="AZ30" s="21">
        <f t="shared" si="69"/>
        <v>3.7731594448639871E-5</v>
      </c>
      <c r="BA30" s="21">
        <f t="shared" si="69"/>
        <v>4.5971926798475416E-4</v>
      </c>
      <c r="BB30" s="21">
        <f t="shared" si="69"/>
        <v>8.1615712114939049E-5</v>
      </c>
      <c r="BC30" s="21">
        <f t="shared" si="69"/>
        <v>2.2087816743749693E-5</v>
      </c>
      <c r="BD30" s="21">
        <f t="shared" si="69"/>
        <v>5.2195130396693054E-5</v>
      </c>
      <c r="BE30" s="21">
        <f t="shared" si="69"/>
        <v>2.3008689318252869E-5</v>
      </c>
      <c r="BF30" s="21">
        <f t="shared" si="69"/>
        <v>-2.5390386767650749E-5</v>
      </c>
      <c r="BG30" s="21">
        <f t="shared" si="69"/>
        <v>-5.5331765254227658E-5</v>
      </c>
      <c r="BH30" s="21">
        <f t="shared" si="69"/>
        <v>1.4429528227101744E-5</v>
      </c>
      <c r="BI30" s="21">
        <f t="shared" si="69"/>
        <v>-6.2712077037216179E-4</v>
      </c>
      <c r="BJ30" s="21">
        <f t="shared" si="69"/>
        <v>6.3133318093171826E-4</v>
      </c>
      <c r="BK30" s="21">
        <f t="shared" si="69"/>
        <v>3.4808221673309793E-4</v>
      </c>
      <c r="BL30" s="21">
        <f t="shared" si="69"/>
        <v>7.0974916961756204E-4</v>
      </c>
      <c r="BM30" s="21">
        <f t="shared" si="69"/>
        <v>3.0983937621240683E-4</v>
      </c>
      <c r="BO30" s="31">
        <f>BL7</f>
        <v>0.30015637463378469</v>
      </c>
      <c r="BP30" s="32">
        <f>BL4</f>
        <v>3.407397079196562E-3</v>
      </c>
      <c r="BR30" s="24">
        <f>BL30</f>
        <v>7.0974916961756204E-4</v>
      </c>
      <c r="BS30" s="33">
        <f t="shared" si="39"/>
        <v>0</v>
      </c>
      <c r="BT30" s="33"/>
      <c r="BU30" s="55"/>
      <c r="BV30" s="65" t="str">
        <f>CM13</f>
        <v>LABU</v>
      </c>
      <c r="BW30" s="98">
        <v>0.34924694507609005</v>
      </c>
      <c r="BX30" s="98">
        <v>0.32808327745632837</v>
      </c>
      <c r="BY30" s="98">
        <v>7.0527329993578539E-2</v>
      </c>
      <c r="BZ30" s="98">
        <v>0.24398445859584245</v>
      </c>
      <c r="CA30" s="98">
        <v>0.23635391189790858</v>
      </c>
      <c r="CB30" s="98">
        <v>-5.2102354927160609E-2</v>
      </c>
      <c r="CC30" s="98">
        <v>0.18003252948775131</v>
      </c>
      <c r="CD30" s="98">
        <v>0.40355931182404603</v>
      </c>
      <c r="CE30" s="98">
        <v>0.26398591823954559</v>
      </c>
      <c r="CF30" s="98">
        <v>0.11222360258993248</v>
      </c>
      <c r="CG30" s="98">
        <v>0.36355395371598076</v>
      </c>
      <c r="CH30" s="98">
        <v>0.12807321258188559</v>
      </c>
      <c r="CI30" s="98">
        <v>2.7910211014845594E-2</v>
      </c>
      <c r="CJ30" s="98">
        <v>-0.16950951550432228</v>
      </c>
      <c r="CK30" s="98">
        <v>-9.9492755547481743E-2</v>
      </c>
      <c r="CL30" s="98">
        <v>-0.99927215197625407</v>
      </c>
      <c r="CM30" s="100">
        <v>1</v>
      </c>
      <c r="CN30" s="98"/>
      <c r="CO30" s="98"/>
      <c r="CP30" s="98"/>
      <c r="CQ30" s="55"/>
    </row>
    <row r="31" spans="1:118">
      <c r="A31" s="1">
        <v>44216</v>
      </c>
      <c r="B31" s="14">
        <v>30</v>
      </c>
      <c r="C31" s="2">
        <v>128.11000000000001</v>
      </c>
      <c r="D31" s="2">
        <v>132.02000000000001</v>
      </c>
      <c r="E31" s="2">
        <v>2.97</v>
      </c>
      <c r="F31" s="2">
        <v>265.48</v>
      </c>
      <c r="G31" s="2">
        <v>63.25</v>
      </c>
      <c r="H31" s="2">
        <v>71.58</v>
      </c>
      <c r="I31" s="2">
        <v>173.64</v>
      </c>
      <c r="J31" s="2">
        <v>255.31</v>
      </c>
      <c r="K31" s="2">
        <v>10.86</v>
      </c>
      <c r="L31" s="2">
        <v>47.3</v>
      </c>
      <c r="M31" s="2">
        <v>16.829999999999998</v>
      </c>
      <c r="N31" s="2">
        <v>208.08</v>
      </c>
      <c r="O31" s="2">
        <v>124.35</v>
      </c>
      <c r="P31" s="2">
        <v>57.64</v>
      </c>
      <c r="Q31" s="2">
        <v>48.68</v>
      </c>
      <c r="R31" s="2">
        <v>18.75</v>
      </c>
      <c r="S31" s="2">
        <v>130.54</v>
      </c>
      <c r="T31" s="2">
        <v>18</v>
      </c>
      <c r="U31" s="2">
        <v>133.66</v>
      </c>
      <c r="V31" s="15">
        <v>244.26</v>
      </c>
      <c r="X31">
        <f t="shared" si="11"/>
        <v>5.9678052610916323E-3</v>
      </c>
      <c r="Y31">
        <f t="shared" si="46"/>
        <v>3.277790815927413E-2</v>
      </c>
      <c r="Z31">
        <f t="shared" si="47"/>
        <v>-2.9411764705882307E-2</v>
      </c>
      <c r="AA31">
        <f t="shared" si="48"/>
        <v>5.4999205213797621E-2</v>
      </c>
      <c r="AB31">
        <f t="shared" si="49"/>
        <v>-6.9084628670120539E-3</v>
      </c>
      <c r="AC31">
        <f t="shared" si="50"/>
        <v>8.7373167981962315E-3</v>
      </c>
      <c r="AD31">
        <f t="shared" si="51"/>
        <v>8.0111459421803987E-3</v>
      </c>
      <c r="AE31">
        <f t="shared" si="52"/>
        <v>-4.9109404840783841E-3</v>
      </c>
      <c r="AF31">
        <f t="shared" si="53"/>
        <v>8.3832335329341312E-2</v>
      </c>
      <c r="AG31">
        <f t="shared" si="54"/>
        <v>2.0716443677168617E-2</v>
      </c>
      <c r="AH31">
        <f t="shared" si="55"/>
        <v>2.9797377830749197E-3</v>
      </c>
      <c r="AI31">
        <f t="shared" si="56"/>
        <v>6.4328899637243649E-3</v>
      </c>
      <c r="AJ31">
        <f t="shared" si="57"/>
        <v>8.1887465542402373E-3</v>
      </c>
      <c r="AK31">
        <f t="shared" si="12"/>
        <v>-1.4026684912760866E-2</v>
      </c>
      <c r="AL31">
        <f t="shared" si="4"/>
        <v>3.5044320758606828E-3</v>
      </c>
      <c r="AM31">
        <f t="shared" si="5"/>
        <v>5.3361792956251671E-4</v>
      </c>
      <c r="AN31">
        <f t="shared" si="6"/>
        <v>1.2271820831415601E-3</v>
      </c>
      <c r="AO31">
        <f t="shared" si="7"/>
        <v>5.5865921787710297E-3</v>
      </c>
      <c r="AP31">
        <f t="shared" si="8"/>
        <v>2.6180422264875214E-2</v>
      </c>
      <c r="AQ31">
        <f t="shared" si="9"/>
        <v>-1.2093023255813991E-2</v>
      </c>
      <c r="AS31" s="17">
        <v>20</v>
      </c>
      <c r="AT31" s="21">
        <f>_xlfn.COVARIANCE.S($AQ$3:$AQ$253,X3:X253)</f>
        <v>1.3851984564561024E-4</v>
      </c>
      <c r="AU31" s="21">
        <f t="shared" ref="AU31:BM31" si="70">_xlfn.COVARIANCE.S($AQ$3:$AQ$253,Y3:Y253)</f>
        <v>1.7359335903582997E-4</v>
      </c>
      <c r="AV31" s="21">
        <f t="shared" si="70"/>
        <v>-4.5083517778366991E-4</v>
      </c>
      <c r="AW31" s="21">
        <f t="shared" si="70"/>
        <v>1.6349479568218339E-4</v>
      </c>
      <c r="AX31" s="21">
        <f t="shared" si="70"/>
        <v>4.8887970730473843E-5</v>
      </c>
      <c r="AY31" s="21">
        <f t="shared" si="70"/>
        <v>-1.3917225031556476E-5</v>
      </c>
      <c r="AZ31" s="21">
        <f t="shared" si="70"/>
        <v>7.3957198485149754E-5</v>
      </c>
      <c r="BA31" s="21">
        <f t="shared" si="70"/>
        <v>3.9749694991934767E-4</v>
      </c>
      <c r="BB31" s="21">
        <f t="shared" si="70"/>
        <v>2.4297425245057335E-5</v>
      </c>
      <c r="BC31" s="21">
        <f t="shared" si="70"/>
        <v>-5.5542790794639242E-5</v>
      </c>
      <c r="BD31" s="21">
        <f t="shared" si="70"/>
        <v>4.6302901644269939E-5</v>
      </c>
      <c r="BE31" s="21">
        <f t="shared" si="70"/>
        <v>3.1056061797801308E-5</v>
      </c>
      <c r="BF31" s="21">
        <f t="shared" si="70"/>
        <v>2.4670096761717646E-5</v>
      </c>
      <c r="BG31" s="21">
        <f t="shared" si="70"/>
        <v>-3.7486258639394068E-5</v>
      </c>
      <c r="BH31" s="21">
        <f t="shared" si="70"/>
        <v>1.5856114628560406E-5</v>
      </c>
      <c r="BI31" s="21">
        <f t="shared" si="70"/>
        <v>-6.0618756897622779E-4</v>
      </c>
      <c r="BJ31" s="21">
        <f t="shared" si="70"/>
        <v>6.0387324287864536E-4</v>
      </c>
      <c r="BK31" s="21">
        <f t="shared" si="70"/>
        <v>4.3750795914089042E-4</v>
      </c>
      <c r="BL31" s="21">
        <f t="shared" si="70"/>
        <v>3.0983937621240683E-4</v>
      </c>
      <c r="BM31" s="21">
        <f t="shared" si="70"/>
        <v>5.2770604714526259E-4</v>
      </c>
      <c r="BO31" s="31">
        <f>BM7</f>
        <v>0</v>
      </c>
      <c r="BP31" s="32">
        <f>BM4</f>
        <v>-4.3588176989938269E-4</v>
      </c>
      <c r="BR31" s="24">
        <f>BM31</f>
        <v>5.2770604714526259E-4</v>
      </c>
      <c r="BS31" s="33">
        <f t="shared" si="39"/>
        <v>0</v>
      </c>
      <c r="BT31" s="33"/>
      <c r="BU31" s="55"/>
      <c r="BV31" s="65" t="str">
        <f>CN13</f>
        <v>LCID</v>
      </c>
      <c r="BW31" s="98">
        <v>0.14995264588874166</v>
      </c>
      <c r="BX31" s="98">
        <v>0.10610495594307262</v>
      </c>
      <c r="BY31" s="98">
        <v>-7.3817264605219174E-2</v>
      </c>
      <c r="BZ31" s="98">
        <v>2.7901023513157156E-2</v>
      </c>
      <c r="CA31" s="98">
        <v>3.0259221565028496E-2</v>
      </c>
      <c r="CB31" s="98">
        <v>-0.13012915929913924</v>
      </c>
      <c r="CC31" s="98">
        <v>1.0694056358176059E-2</v>
      </c>
      <c r="CD31" s="98">
        <v>0.15221351226447888</v>
      </c>
      <c r="CE31" s="98">
        <v>0.12746449522570949</v>
      </c>
      <c r="CF31" s="98">
        <v>-6.6327844141211387E-2</v>
      </c>
      <c r="CG31" s="98">
        <v>0.11808278364742707</v>
      </c>
      <c r="CH31" s="98">
        <v>-3.6949397892750209E-2</v>
      </c>
      <c r="CI31" s="98">
        <v>-0.12520681190033289</v>
      </c>
      <c r="CJ31" s="98">
        <v>-6.149137256348277E-2</v>
      </c>
      <c r="CK31" s="98">
        <v>-8.4568242667057897E-2</v>
      </c>
      <c r="CL31" s="98">
        <v>-0.23446384003340734</v>
      </c>
      <c r="CM31" s="98">
        <v>0.23445699036719553</v>
      </c>
      <c r="CN31" s="100">
        <v>1</v>
      </c>
      <c r="CO31" s="98"/>
      <c r="CP31" s="98"/>
      <c r="CQ31" s="55"/>
    </row>
    <row r="32" spans="1:118">
      <c r="A32" s="1">
        <v>44217</v>
      </c>
      <c r="B32" s="14">
        <v>31</v>
      </c>
      <c r="C32" s="2">
        <v>127</v>
      </c>
      <c r="D32" s="2">
        <v>136.86000000000001</v>
      </c>
      <c r="E32" s="2">
        <v>2.98</v>
      </c>
      <c r="F32" s="2">
        <v>260</v>
      </c>
      <c r="G32" s="2">
        <v>61.87</v>
      </c>
      <c r="H32" s="2">
        <v>71.8</v>
      </c>
      <c r="I32" s="2">
        <v>171.28</v>
      </c>
      <c r="J32" s="2">
        <v>253.94</v>
      </c>
      <c r="K32" s="2">
        <v>11.53</v>
      </c>
      <c r="L32" s="2">
        <v>47.38</v>
      </c>
      <c r="M32" s="2">
        <v>16.78</v>
      </c>
      <c r="N32" s="2">
        <v>205.22</v>
      </c>
      <c r="O32" s="2">
        <v>125.86</v>
      </c>
      <c r="P32" s="2">
        <v>57.89</v>
      </c>
      <c r="Q32" s="2">
        <v>48.95</v>
      </c>
      <c r="R32" s="2">
        <v>19.98</v>
      </c>
      <c r="S32" s="2">
        <v>121.88</v>
      </c>
      <c r="T32" s="2">
        <v>17.8</v>
      </c>
      <c r="U32" s="2">
        <v>138.68</v>
      </c>
      <c r="V32" s="15">
        <v>248.64</v>
      </c>
      <c r="X32">
        <f t="shared" si="11"/>
        <v>-8.6644290063227977E-3</v>
      </c>
      <c r="Y32">
        <f t="shared" si="46"/>
        <v>3.6661111952734457E-2</v>
      </c>
      <c r="Z32">
        <f t="shared" si="47"/>
        <v>3.3670033670032949E-3</v>
      </c>
      <c r="AA32">
        <f t="shared" si="48"/>
        <v>-2.0641856260358662E-2</v>
      </c>
      <c r="AB32">
        <f t="shared" si="49"/>
        <v>-2.1818181818181858E-2</v>
      </c>
      <c r="AC32">
        <f t="shared" si="50"/>
        <v>3.073484213467433E-3</v>
      </c>
      <c r="AD32">
        <f t="shared" si="51"/>
        <v>-1.3591338401289942E-2</v>
      </c>
      <c r="AE32">
        <f t="shared" si="52"/>
        <v>-5.3660256159179217E-3</v>
      </c>
      <c r="AF32">
        <f t="shared" si="53"/>
        <v>6.1694290976058927E-2</v>
      </c>
      <c r="AG32">
        <f t="shared" si="54"/>
        <v>1.6913319238901776E-3</v>
      </c>
      <c r="AH32">
        <f t="shared" si="55"/>
        <v>-2.9708853238263316E-3</v>
      </c>
      <c r="AI32">
        <f t="shared" si="56"/>
        <v>-1.3744713571703256E-2</v>
      </c>
      <c r="AJ32">
        <f t="shared" si="57"/>
        <v>1.2143144350623282E-2</v>
      </c>
      <c r="AK32">
        <f t="shared" si="12"/>
        <v>4.3372657876474671E-3</v>
      </c>
      <c r="AL32">
        <f t="shared" si="4"/>
        <v>5.5464256368118964E-3</v>
      </c>
      <c r="AM32">
        <f t="shared" si="5"/>
        <v>6.5600000000000019E-2</v>
      </c>
      <c r="AN32">
        <f t="shared" si="6"/>
        <v>-6.6339819212501899E-2</v>
      </c>
      <c r="AO32">
        <f t="shared" si="7"/>
        <v>-1.1111111111111072E-2</v>
      </c>
      <c r="AP32">
        <f t="shared" si="8"/>
        <v>3.7557982941792682E-2</v>
      </c>
      <c r="AQ32">
        <f t="shared" si="9"/>
        <v>1.7931712110046655E-2</v>
      </c>
      <c r="AT32" s="3">
        <v>1</v>
      </c>
      <c r="AU32" s="3">
        <v>2</v>
      </c>
      <c r="AV32" s="3">
        <v>3</v>
      </c>
      <c r="AW32" s="3">
        <v>4</v>
      </c>
      <c r="AX32" s="3">
        <v>5</v>
      </c>
      <c r="AY32" s="3">
        <v>6</v>
      </c>
      <c r="AZ32" s="3">
        <v>7</v>
      </c>
      <c r="BA32" s="3">
        <v>8</v>
      </c>
      <c r="BB32" s="3">
        <v>9</v>
      </c>
      <c r="BC32" s="3">
        <v>10</v>
      </c>
      <c r="BD32" s="3">
        <v>11</v>
      </c>
      <c r="BE32" s="3">
        <v>12</v>
      </c>
      <c r="BF32" s="3">
        <v>13</v>
      </c>
      <c r="BG32" s="3">
        <v>14</v>
      </c>
      <c r="BH32" s="3">
        <v>15</v>
      </c>
      <c r="BI32" s="3">
        <v>16</v>
      </c>
      <c r="BJ32" s="3">
        <v>17</v>
      </c>
      <c r="BK32" s="3">
        <v>18</v>
      </c>
      <c r="BL32" s="3">
        <v>19</v>
      </c>
      <c r="BM32" s="3">
        <v>20</v>
      </c>
      <c r="BU32" s="55"/>
      <c r="BV32" s="65" t="str">
        <f>CO13</f>
        <v>NVDA</v>
      </c>
      <c r="BW32" s="98">
        <v>0.43050245932052145</v>
      </c>
      <c r="BX32" s="98">
        <v>0.45577098453265846</v>
      </c>
      <c r="BY32" s="98">
        <v>-6.4958730095270339E-2</v>
      </c>
      <c r="BZ32" s="98">
        <v>0.14624401741244464</v>
      </c>
      <c r="CA32" s="98">
        <v>1.6579833333137308E-2</v>
      </c>
      <c r="CB32" s="98">
        <v>-7.7231007956507627E-2</v>
      </c>
      <c r="CC32" s="98">
        <v>7.8483070126768167E-2</v>
      </c>
      <c r="CD32" s="98">
        <v>0.42902351656671278</v>
      </c>
      <c r="CE32" s="98">
        <v>0.12044750584227329</v>
      </c>
      <c r="CF32" s="98">
        <v>2.0241999155816291E-2</v>
      </c>
      <c r="CG32" s="98">
        <v>0.42883232380395275</v>
      </c>
      <c r="CH32" s="98">
        <v>7.2968178654869612E-2</v>
      </c>
      <c r="CI32" s="98">
        <v>-6.5212176117119505E-2</v>
      </c>
      <c r="CJ32" s="98">
        <v>-0.1756748569053832</v>
      </c>
      <c r="CK32" s="98">
        <v>5.6183550020323013E-2</v>
      </c>
      <c r="CL32" s="98">
        <v>-0.40018484856807357</v>
      </c>
      <c r="CM32" s="98">
        <v>0.40420697714800446</v>
      </c>
      <c r="CN32" s="98">
        <v>0.17318540742793428</v>
      </c>
      <c r="CO32" s="100">
        <v>1</v>
      </c>
      <c r="CP32" s="98"/>
      <c r="CQ32" s="55"/>
    </row>
    <row r="33" spans="1:95" ht="16.2" thickBot="1">
      <c r="A33" s="1">
        <v>44218</v>
      </c>
      <c r="B33" s="14">
        <v>32</v>
      </c>
      <c r="C33" s="2">
        <v>126.33</v>
      </c>
      <c r="D33" s="2">
        <v>139.07</v>
      </c>
      <c r="E33" s="2">
        <v>3.51</v>
      </c>
      <c r="F33" s="2">
        <v>258.61</v>
      </c>
      <c r="G33" s="2">
        <v>61.33</v>
      </c>
      <c r="H33" s="2">
        <v>72.290000000000006</v>
      </c>
      <c r="I33" s="2">
        <v>172.78</v>
      </c>
      <c r="J33" s="2">
        <v>255.15</v>
      </c>
      <c r="K33" s="2">
        <v>11.52</v>
      </c>
      <c r="L33" s="2">
        <v>49.22</v>
      </c>
      <c r="M33" s="2">
        <v>16.77</v>
      </c>
      <c r="N33" s="2">
        <v>202.25</v>
      </c>
      <c r="O33" s="2">
        <v>113.39</v>
      </c>
      <c r="P33" s="2">
        <v>58.3</v>
      </c>
      <c r="Q33" s="2">
        <v>48.49</v>
      </c>
      <c r="R33" s="2">
        <v>19.260000000000002</v>
      </c>
      <c r="S33" s="2">
        <v>126.23</v>
      </c>
      <c r="T33" s="2">
        <v>22.3</v>
      </c>
      <c r="U33" s="2">
        <v>137.13</v>
      </c>
      <c r="V33" s="15">
        <v>252</v>
      </c>
      <c r="X33">
        <f t="shared" si="11"/>
        <v>-5.2755905511811156E-3</v>
      </c>
      <c r="Y33">
        <f t="shared" si="46"/>
        <v>1.6147888353061371E-2</v>
      </c>
      <c r="Z33">
        <f t="shared" si="47"/>
        <v>0.17785234899328853</v>
      </c>
      <c r="AA33">
        <f t="shared" si="48"/>
        <v>-5.3461538461537939E-3</v>
      </c>
      <c r="AB33">
        <f t="shared" si="49"/>
        <v>-8.7279780184257184E-3</v>
      </c>
      <c r="AC33">
        <f t="shared" si="50"/>
        <v>6.8245125348190688E-3</v>
      </c>
      <c r="AD33">
        <f t="shared" si="51"/>
        <v>8.7575899112564224E-3</v>
      </c>
      <c r="AE33">
        <f t="shared" si="52"/>
        <v>4.7649050956919273E-3</v>
      </c>
      <c r="AF33">
        <f t="shared" si="53"/>
        <v>-8.6730268863831632E-4</v>
      </c>
      <c r="AG33">
        <f t="shared" si="54"/>
        <v>3.88349514563106E-2</v>
      </c>
      <c r="AH33">
        <f t="shared" si="55"/>
        <v>-5.9594755661511098E-4</v>
      </c>
      <c r="AI33">
        <f t="shared" si="56"/>
        <v>-1.4472273657538247E-2</v>
      </c>
      <c r="AJ33">
        <f t="shared" si="57"/>
        <v>-9.9078341013824872E-2</v>
      </c>
      <c r="AK33">
        <f t="shared" si="12"/>
        <v>7.0823976507168179E-3</v>
      </c>
      <c r="AL33">
        <f t="shared" si="4"/>
        <v>-9.3973442288049196E-3</v>
      </c>
      <c r="AM33">
        <f t="shared" si="5"/>
        <v>-3.603603603603598E-2</v>
      </c>
      <c r="AN33">
        <f t="shared" si="6"/>
        <v>3.5690843452576379E-2</v>
      </c>
      <c r="AO33">
        <f t="shared" si="7"/>
        <v>0.25280898876404495</v>
      </c>
      <c r="AP33">
        <f t="shared" si="8"/>
        <v>-1.1176809922122954E-2</v>
      </c>
      <c r="AQ33">
        <f t="shared" si="9"/>
        <v>1.351351351351357E-2</v>
      </c>
      <c r="BQ33" t="s">
        <v>106</v>
      </c>
      <c r="BR33">
        <f>_xlfn.STDEV.S(BR12:BR31)</f>
        <v>1.0960187624049876E-2</v>
      </c>
      <c r="BU33" s="55"/>
      <c r="BV33" s="66" t="str">
        <f>CP13</f>
        <v>PYPL</v>
      </c>
      <c r="BW33" s="99">
        <v>0.47297538917024229</v>
      </c>
      <c r="BX33" s="99">
        <v>0.47920960687438496</v>
      </c>
      <c r="BY33" s="99">
        <v>-8.8095925060836605E-2</v>
      </c>
      <c r="BZ33" s="99">
        <v>0.25932895689062024</v>
      </c>
      <c r="CA33" s="99">
        <v>0.12721325218527102</v>
      </c>
      <c r="CB33" s="99">
        <v>-5.1951369221286611E-2</v>
      </c>
      <c r="CC33" s="99">
        <v>0.17840527385049043</v>
      </c>
      <c r="CD33" s="99">
        <v>0.4302081202218091</v>
      </c>
      <c r="CE33" s="99">
        <v>4.1585382717155027E-2</v>
      </c>
      <c r="CF33" s="99">
        <v>-5.9031622559274265E-2</v>
      </c>
      <c r="CG33" s="99">
        <v>0.44118642927498519</v>
      </c>
      <c r="CH33" s="99">
        <v>0.11422059532991148</v>
      </c>
      <c r="CI33" s="99">
        <v>7.3482959710544707E-2</v>
      </c>
      <c r="CJ33" s="99">
        <v>-0.13802685454391278</v>
      </c>
      <c r="CK33" s="99">
        <v>7.1599540127421521E-2</v>
      </c>
      <c r="CL33" s="99">
        <v>-0.44861407375883422</v>
      </c>
      <c r="CM33" s="99">
        <v>0.44838119337422994</v>
      </c>
      <c r="CN33" s="99">
        <v>0.25244793861628523</v>
      </c>
      <c r="CO33" s="99">
        <v>0.50627691798914698</v>
      </c>
      <c r="CP33" s="101">
        <v>1</v>
      </c>
      <c r="CQ33" s="55"/>
    </row>
    <row r="34" spans="1:95">
      <c r="A34" s="1">
        <v>44221</v>
      </c>
      <c r="B34" s="14">
        <v>33</v>
      </c>
      <c r="C34" s="2">
        <v>125.48</v>
      </c>
      <c r="D34" s="2">
        <v>142.91</v>
      </c>
      <c r="E34" s="2">
        <v>4.42</v>
      </c>
      <c r="F34" s="2">
        <v>261.38</v>
      </c>
      <c r="G34" s="2">
        <v>60.56</v>
      </c>
      <c r="H34" s="2">
        <v>73.56</v>
      </c>
      <c r="I34" s="2">
        <v>171.89</v>
      </c>
      <c r="J34" s="2">
        <v>244.4</v>
      </c>
      <c r="K34" s="2">
        <v>11.29</v>
      </c>
      <c r="L34" s="2">
        <v>55.71</v>
      </c>
      <c r="M34" s="2">
        <v>16.78</v>
      </c>
      <c r="N34" s="2">
        <v>201.86</v>
      </c>
      <c r="O34" s="2">
        <v>113.36</v>
      </c>
      <c r="P34" s="2">
        <v>59.84</v>
      </c>
      <c r="Q34" s="2">
        <v>48.78</v>
      </c>
      <c r="R34" s="2">
        <v>17.55</v>
      </c>
      <c r="S34" s="2">
        <v>137.18</v>
      </c>
      <c r="T34" s="2">
        <v>24.9</v>
      </c>
      <c r="U34" s="2">
        <v>136.53</v>
      </c>
      <c r="V34" s="15">
        <v>247.75</v>
      </c>
      <c r="X34">
        <f t="shared" si="11"/>
        <v>-6.7284097205730573E-3</v>
      </c>
      <c r="Y34">
        <f t="shared" si="46"/>
        <v>2.7611993959876346E-2</v>
      </c>
      <c r="Z34">
        <f t="shared" si="47"/>
        <v>0.2592592592592593</v>
      </c>
      <c r="AA34">
        <f t="shared" si="48"/>
        <v>1.0711109392521487E-2</v>
      </c>
      <c r="AB34">
        <f t="shared" si="49"/>
        <v>-1.2555030164682799E-2</v>
      </c>
      <c r="AC34">
        <f t="shared" si="50"/>
        <v>1.7568128371835606E-2</v>
      </c>
      <c r="AD34">
        <f t="shared" si="51"/>
        <v>-5.1510591503647106E-3</v>
      </c>
      <c r="AE34">
        <f t="shared" si="52"/>
        <v>-4.2132079169116203E-2</v>
      </c>
      <c r="AF34">
        <f t="shared" si="53"/>
        <v>-1.9965277777777814E-2</v>
      </c>
      <c r="AG34">
        <f t="shared" si="54"/>
        <v>0.13185696871190578</v>
      </c>
      <c r="AH34">
        <f t="shared" si="55"/>
        <v>5.9630292188441044E-4</v>
      </c>
      <c r="AI34">
        <f t="shared" si="56"/>
        <v>-1.9283065512978312E-3</v>
      </c>
      <c r="AJ34">
        <f t="shared" si="57"/>
        <v>-2.6457359555517363E-4</v>
      </c>
      <c r="AK34">
        <f t="shared" si="12"/>
        <v>2.641509433962275E-2</v>
      </c>
      <c r="AL34">
        <f t="shared" si="4"/>
        <v>5.9806145597030135E-3</v>
      </c>
      <c r="AM34">
        <f t="shared" si="5"/>
        <v>-8.8785046728972E-2</v>
      </c>
      <c r="AN34">
        <f t="shared" si="6"/>
        <v>8.6746415273706745E-2</v>
      </c>
      <c r="AO34">
        <f t="shared" si="7"/>
        <v>0.11659192825112098</v>
      </c>
      <c r="AP34">
        <f t="shared" si="8"/>
        <v>-4.3754101947057122E-3</v>
      </c>
      <c r="AQ34">
        <f t="shared" si="9"/>
        <v>-1.6865079365079364E-2</v>
      </c>
      <c r="AS34" s="17">
        <v>1</v>
      </c>
      <c r="AT34">
        <f t="array" ref="AT34:BM53">TRANSPOSE(AT12:BM31)-AT12:BM31</f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Q34" t="s">
        <v>107</v>
      </c>
      <c r="BR34" s="24">
        <f>AVERAGE(BR12:BR31)</f>
        <v>3.4955179407539171E-3</v>
      </c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</row>
    <row r="35" spans="1:95">
      <c r="A35" s="1">
        <v>44222</v>
      </c>
      <c r="B35" s="14">
        <v>34</v>
      </c>
      <c r="C35" s="2">
        <v>123.92</v>
      </c>
      <c r="D35" s="2">
        <v>143.16</v>
      </c>
      <c r="E35" s="2">
        <v>4.96</v>
      </c>
      <c r="F35" s="2">
        <v>265.92</v>
      </c>
      <c r="G35" s="2">
        <v>60.91</v>
      </c>
      <c r="H35" s="2">
        <v>73.64</v>
      </c>
      <c r="I35" s="2">
        <v>169.56</v>
      </c>
      <c r="J35" s="2">
        <v>235.11</v>
      </c>
      <c r="K35" s="2">
        <v>11.19</v>
      </c>
      <c r="L35" s="2">
        <v>64.75</v>
      </c>
      <c r="M35" s="2">
        <v>16.739999999999998</v>
      </c>
      <c r="N35" s="2">
        <v>201.05</v>
      </c>
      <c r="O35" s="2">
        <v>117.1</v>
      </c>
      <c r="P35" s="2">
        <v>60.92</v>
      </c>
      <c r="Q35" s="2">
        <v>49.29</v>
      </c>
      <c r="R35" s="2">
        <v>18.46</v>
      </c>
      <c r="S35" s="2">
        <v>130.22</v>
      </c>
      <c r="T35" s="2">
        <v>24.4</v>
      </c>
      <c r="U35" s="2">
        <v>134.35</v>
      </c>
      <c r="V35" s="15">
        <v>241</v>
      </c>
      <c r="X35">
        <f t="shared" si="11"/>
        <v>-1.243226012113486E-2</v>
      </c>
      <c r="Y35">
        <f t="shared" si="46"/>
        <v>1.7493527394863901E-3</v>
      </c>
      <c r="Z35">
        <f t="shared" si="47"/>
        <v>0.12217194570135748</v>
      </c>
      <c r="AA35">
        <f t="shared" si="48"/>
        <v>1.7369347310429339E-2</v>
      </c>
      <c r="AB35">
        <f t="shared" si="49"/>
        <v>5.7793923381769209E-3</v>
      </c>
      <c r="AC35">
        <f t="shared" si="50"/>
        <v>1.0875475802066107E-3</v>
      </c>
      <c r="AD35">
        <f t="shared" si="51"/>
        <v>-1.3555180638780523E-2</v>
      </c>
      <c r="AE35">
        <f t="shared" si="52"/>
        <v>-3.8011456628477873E-2</v>
      </c>
      <c r="AF35">
        <f t="shared" si="53"/>
        <v>-8.8573959255978437E-3</v>
      </c>
      <c r="AG35">
        <f t="shared" si="54"/>
        <v>0.16226889247890861</v>
      </c>
      <c r="AH35">
        <f t="shared" si="55"/>
        <v>-2.3837902264602323E-3</v>
      </c>
      <c r="AI35">
        <f t="shared" si="56"/>
        <v>-4.0126820568711094E-3</v>
      </c>
      <c r="AJ35">
        <f t="shared" si="57"/>
        <v>3.2992237120677441E-2</v>
      </c>
      <c r="AK35">
        <f t="shared" si="12"/>
        <v>1.8048128342245961E-2</v>
      </c>
      <c r="AL35">
        <f t="shared" si="4"/>
        <v>1.0455104551045469E-2</v>
      </c>
      <c r="AM35">
        <f t="shared" si="5"/>
        <v>5.1851851851851857E-2</v>
      </c>
      <c r="AN35">
        <f t="shared" si="6"/>
        <v>-5.0736258929873213E-2</v>
      </c>
      <c r="AO35">
        <f t="shared" si="7"/>
        <v>-2.0080321285140562E-2</v>
      </c>
      <c r="AP35">
        <f t="shared" si="8"/>
        <v>-1.5967186698894065E-2</v>
      </c>
      <c r="AQ35">
        <f t="shared" si="9"/>
        <v>-2.7245206861755803E-2</v>
      </c>
      <c r="AS35" s="17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Q35" t="s">
        <v>108</v>
      </c>
      <c r="BR35">
        <f>BR34-(2*BR33)</f>
        <v>-1.8424857307345836E-2</v>
      </c>
      <c r="BY35" t="s">
        <v>112</v>
      </c>
    </row>
    <row r="36" spans="1:95">
      <c r="A36" s="1">
        <v>44223</v>
      </c>
      <c r="B36" s="14">
        <v>35</v>
      </c>
      <c r="C36" s="2">
        <v>118.8</v>
      </c>
      <c r="D36" s="2">
        <v>142.05000000000001</v>
      </c>
      <c r="E36" s="2">
        <v>19.899999999999999</v>
      </c>
      <c r="F36" s="2">
        <v>260.25</v>
      </c>
      <c r="G36" s="2">
        <v>59.4</v>
      </c>
      <c r="H36" s="2">
        <v>73.08</v>
      </c>
      <c r="I36" s="2">
        <v>163.03</v>
      </c>
      <c r="J36" s="2">
        <v>225.19</v>
      </c>
      <c r="K36" s="2">
        <v>10.79</v>
      </c>
      <c r="L36" s="2">
        <v>90.75</v>
      </c>
      <c r="M36" s="2">
        <v>16.47</v>
      </c>
      <c r="N36" s="2">
        <v>199.38</v>
      </c>
      <c r="O36" s="2">
        <v>117.08</v>
      </c>
      <c r="P36" s="2">
        <v>62.36</v>
      </c>
      <c r="Q36" s="2">
        <v>48.53</v>
      </c>
      <c r="R36" s="2">
        <v>19.2</v>
      </c>
      <c r="S36" s="2">
        <v>125.05</v>
      </c>
      <c r="T36" s="2">
        <v>21.1</v>
      </c>
      <c r="U36" s="2">
        <v>129.18</v>
      </c>
      <c r="V36" s="15">
        <v>229.94</v>
      </c>
      <c r="X36">
        <f t="shared" si="11"/>
        <v>-4.1316978695932899E-2</v>
      </c>
      <c r="Y36">
        <f t="shared" si="46"/>
        <v>-7.7535624476109616E-3</v>
      </c>
      <c r="Z36">
        <f t="shared" si="47"/>
        <v>3.012096774193548</v>
      </c>
      <c r="AA36">
        <f t="shared" si="48"/>
        <v>-2.1322202166065042E-2</v>
      </c>
      <c r="AB36">
        <f t="shared" si="49"/>
        <v>-2.4790674766048237E-2</v>
      </c>
      <c r="AC36">
        <f t="shared" si="50"/>
        <v>-7.6045627376426167E-3</v>
      </c>
      <c r="AD36">
        <f t="shared" si="51"/>
        <v>-3.851144137768342E-2</v>
      </c>
      <c r="AE36">
        <f t="shared" si="52"/>
        <v>-4.2193016035047493E-2</v>
      </c>
      <c r="AF36">
        <f t="shared" si="53"/>
        <v>-3.5746201966041141E-2</v>
      </c>
      <c r="AG36">
        <f t="shared" si="54"/>
        <v>0.40154440154440152</v>
      </c>
      <c r="AH36">
        <f t="shared" si="55"/>
        <v>-1.6129032258064491E-2</v>
      </c>
      <c r="AI36">
        <f t="shared" si="56"/>
        <v>-8.3063914449142788E-3</v>
      </c>
      <c r="AJ36">
        <f t="shared" si="57"/>
        <v>-1.7079419299740413E-4</v>
      </c>
      <c r="AK36">
        <f t="shared" si="12"/>
        <v>2.3637557452396547E-2</v>
      </c>
      <c r="AL36">
        <f t="shared" si="4"/>
        <v>-1.5418949076891824E-2</v>
      </c>
      <c r="AM36">
        <f t="shared" si="5"/>
        <v>4.0086673889490707E-2</v>
      </c>
      <c r="AN36">
        <f t="shared" si="6"/>
        <v>-3.9702042696974367E-2</v>
      </c>
      <c r="AO36">
        <f t="shared" si="7"/>
        <v>-0.13524590163934416</v>
      </c>
      <c r="AP36">
        <f t="shared" si="8"/>
        <v>-3.8481577967993952E-2</v>
      </c>
      <c r="AQ36">
        <f t="shared" si="9"/>
        <v>-4.589211618257262E-2</v>
      </c>
      <c r="AS36" s="17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Q36" t="s">
        <v>109</v>
      </c>
      <c r="BR36">
        <f>BR34+(2*BR33)</f>
        <v>2.5415893188853667E-2</v>
      </c>
      <c r="BY36" t="s">
        <v>114</v>
      </c>
    </row>
    <row r="37" spans="1:95">
      <c r="A37" s="1">
        <v>44224</v>
      </c>
      <c r="B37" s="14">
        <v>36</v>
      </c>
      <c r="C37" s="2">
        <v>121.56</v>
      </c>
      <c r="D37" s="2">
        <v>137.08000000000001</v>
      </c>
      <c r="E37" s="2">
        <v>8.6300000000000008</v>
      </c>
      <c r="F37" s="2">
        <v>260.76</v>
      </c>
      <c r="G37" s="2">
        <v>60.34</v>
      </c>
      <c r="H37" s="2">
        <v>72.67</v>
      </c>
      <c r="I37" s="2">
        <v>171.88</v>
      </c>
      <c r="J37" s="2">
        <v>234.14</v>
      </c>
      <c r="K37" s="2">
        <v>10.72</v>
      </c>
      <c r="L37" s="2">
        <v>78.58</v>
      </c>
      <c r="M37" s="2">
        <v>16.59</v>
      </c>
      <c r="N37" s="2">
        <v>202.83</v>
      </c>
      <c r="O37" s="2">
        <v>114.79</v>
      </c>
      <c r="P37" s="2">
        <v>60.17</v>
      </c>
      <c r="Q37" s="2">
        <v>49.15</v>
      </c>
      <c r="R37" s="2">
        <v>19.52</v>
      </c>
      <c r="S37" s="2">
        <v>123.17</v>
      </c>
      <c r="T37" s="2">
        <v>22.3</v>
      </c>
      <c r="U37" s="2">
        <v>130.51</v>
      </c>
      <c r="V37" s="15">
        <v>237.79</v>
      </c>
      <c r="X37">
        <f t="shared" si="11"/>
        <v>2.3232323232323274E-2</v>
      </c>
      <c r="Y37">
        <f t="shared" si="46"/>
        <v>-3.4987680394227373E-2</v>
      </c>
      <c r="Z37">
        <f t="shared" si="47"/>
        <v>-0.56633165829145726</v>
      </c>
      <c r="AA37">
        <f t="shared" si="48"/>
        <v>1.9596541786743166E-3</v>
      </c>
      <c r="AB37">
        <f t="shared" si="49"/>
        <v>1.5824915824915908E-2</v>
      </c>
      <c r="AC37">
        <f t="shared" si="50"/>
        <v>-5.6102900930486673E-3</v>
      </c>
      <c r="AD37">
        <f t="shared" si="51"/>
        <v>5.4284487517634754E-2</v>
      </c>
      <c r="AE37">
        <f t="shared" si="52"/>
        <v>3.9744215995381631E-2</v>
      </c>
      <c r="AF37">
        <f t="shared" si="53"/>
        <v>-6.4874884151991212E-3</v>
      </c>
      <c r="AG37">
        <f t="shared" si="54"/>
        <v>-0.13410468319559229</v>
      </c>
      <c r="AH37">
        <f t="shared" si="55"/>
        <v>7.2859744990893139E-3</v>
      </c>
      <c r="AI37">
        <f t="shared" si="56"/>
        <v>1.7303641287992864E-2</v>
      </c>
      <c r="AJ37">
        <f t="shared" si="57"/>
        <v>-1.9559275708916912E-2</v>
      </c>
      <c r="AK37">
        <f t="shared" si="12"/>
        <v>-3.5118665811417538E-2</v>
      </c>
      <c r="AL37">
        <f t="shared" si="4"/>
        <v>1.2775602719966977E-2</v>
      </c>
      <c r="AM37">
        <f t="shared" si="5"/>
        <v>1.6666666666666684E-2</v>
      </c>
      <c r="AN37">
        <f t="shared" si="6"/>
        <v>-1.5033986405437788E-2</v>
      </c>
      <c r="AO37">
        <f t="shared" si="7"/>
        <v>5.6872037914691906E-2</v>
      </c>
      <c r="AP37">
        <f t="shared" si="8"/>
        <v>1.0295711410434928E-2</v>
      </c>
      <c r="AQ37">
        <f t="shared" si="9"/>
        <v>3.4139340697573253E-2</v>
      </c>
      <c r="AS37" s="17">
        <v>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R37" s="24"/>
      <c r="BY37" t="s">
        <v>113</v>
      </c>
    </row>
    <row r="38" spans="1:95">
      <c r="A38" s="1">
        <v>44225</v>
      </c>
      <c r="B38" s="14">
        <v>37</v>
      </c>
      <c r="C38" s="2">
        <v>120.17</v>
      </c>
      <c r="D38" s="2">
        <v>131.96</v>
      </c>
      <c r="E38" s="2">
        <v>13.26</v>
      </c>
      <c r="F38" s="2">
        <v>253.83</v>
      </c>
      <c r="G38" s="2">
        <v>57.99</v>
      </c>
      <c r="H38" s="2">
        <v>72.89</v>
      </c>
      <c r="I38" s="2">
        <v>168.17</v>
      </c>
      <c r="J38" s="2">
        <v>232.89</v>
      </c>
      <c r="K38" s="2">
        <v>10.53</v>
      </c>
      <c r="L38" s="2">
        <v>75.77</v>
      </c>
      <c r="M38" s="2">
        <v>16.350000000000001</v>
      </c>
      <c r="N38" s="2">
        <v>195.36</v>
      </c>
      <c r="O38" s="2">
        <v>113.87</v>
      </c>
      <c r="P38" s="2">
        <v>58.94</v>
      </c>
      <c r="Q38" s="2">
        <v>48.15</v>
      </c>
      <c r="R38" s="2">
        <v>19.010000000000002</v>
      </c>
      <c r="S38" s="2">
        <v>126.17</v>
      </c>
      <c r="T38" s="2">
        <v>22.8</v>
      </c>
      <c r="U38" s="2">
        <v>129.9</v>
      </c>
      <c r="V38" s="15">
        <v>234.31</v>
      </c>
      <c r="X38">
        <f t="shared" si="11"/>
        <v>-1.1434682461335971E-2</v>
      </c>
      <c r="Y38">
        <f t="shared" si="46"/>
        <v>-3.7350452290633239E-2</v>
      </c>
      <c r="Z38">
        <f t="shared" si="47"/>
        <v>0.53650057937427564</v>
      </c>
      <c r="AA38">
        <f t="shared" si="48"/>
        <v>-2.6576161988034894E-2</v>
      </c>
      <c r="AB38">
        <f t="shared" si="49"/>
        <v>-3.8945972820682816E-2</v>
      </c>
      <c r="AC38">
        <f t="shared" si="50"/>
        <v>3.0273840649511332E-3</v>
      </c>
      <c r="AD38">
        <f t="shared" si="51"/>
        <v>-2.1584826623225552E-2</v>
      </c>
      <c r="AE38">
        <f t="shared" si="52"/>
        <v>-5.3386862560861024E-3</v>
      </c>
      <c r="AF38">
        <f t="shared" si="53"/>
        <v>-1.7723880597015042E-2</v>
      </c>
      <c r="AG38">
        <f t="shared" si="54"/>
        <v>-3.5759735301603493E-2</v>
      </c>
      <c r="AH38">
        <f t="shared" si="55"/>
        <v>-1.4466546112115638E-2</v>
      </c>
      <c r="AI38">
        <f t="shared" si="56"/>
        <v>-3.682887146871764E-2</v>
      </c>
      <c r="AJ38">
        <f t="shared" si="57"/>
        <v>-8.0146354212039528E-3</v>
      </c>
      <c r="AK38">
        <f t="shared" si="12"/>
        <v>-2.044208077114848E-2</v>
      </c>
      <c r="AL38">
        <f t="shared" si="4"/>
        <v>-2.0345879959308241E-2</v>
      </c>
      <c r="AM38">
        <f t="shared" si="5"/>
        <v>-2.6127049180327766E-2</v>
      </c>
      <c r="AN38">
        <f t="shared" si="6"/>
        <v>2.4356580336120807E-2</v>
      </c>
      <c r="AO38">
        <f t="shared" si="7"/>
        <v>2.2421524663677129E-2</v>
      </c>
      <c r="AP38">
        <f t="shared" si="8"/>
        <v>-4.6739713431919799E-3</v>
      </c>
      <c r="AQ38">
        <f t="shared" si="9"/>
        <v>-1.4634761764582152E-2</v>
      </c>
      <c r="AS38" s="17">
        <v>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R38" s="24"/>
      <c r="BY38" t="s">
        <v>115</v>
      </c>
    </row>
    <row r="39" spans="1:95">
      <c r="A39" s="1">
        <v>44228</v>
      </c>
      <c r="B39" s="14">
        <v>38</v>
      </c>
      <c r="C39" s="2">
        <v>120.83</v>
      </c>
      <c r="D39" s="2">
        <v>134.13</v>
      </c>
      <c r="E39" s="2">
        <v>13.3</v>
      </c>
      <c r="F39" s="2">
        <v>264.69</v>
      </c>
      <c r="G39" s="2">
        <v>58.43</v>
      </c>
      <c r="H39" s="2">
        <v>72.680000000000007</v>
      </c>
      <c r="I39" s="2">
        <v>170.97</v>
      </c>
      <c r="J39" s="2">
        <v>230.14</v>
      </c>
      <c r="K39" s="2">
        <v>10.83</v>
      </c>
      <c r="L39" s="2">
        <v>65.790000000000006</v>
      </c>
      <c r="M39" s="2">
        <v>16.45</v>
      </c>
      <c r="N39" s="2">
        <v>195.55</v>
      </c>
      <c r="O39" s="2">
        <v>115.23</v>
      </c>
      <c r="P39" s="2">
        <v>58.82</v>
      </c>
      <c r="Q39" s="2">
        <v>48.48</v>
      </c>
      <c r="R39" s="2">
        <v>16.46</v>
      </c>
      <c r="S39" s="2">
        <v>143.07</v>
      </c>
      <c r="T39" s="2">
        <v>25.2</v>
      </c>
      <c r="U39" s="2">
        <v>132.37</v>
      </c>
      <c r="V39" s="15">
        <v>241.85</v>
      </c>
      <c r="X39">
        <f t="shared" si="11"/>
        <v>5.4922193559124293E-3</v>
      </c>
      <c r="Y39">
        <f t="shared" si="46"/>
        <v>1.6444377083964741E-2</v>
      </c>
      <c r="Z39">
        <f t="shared" si="47"/>
        <v>3.016591251885439E-3</v>
      </c>
      <c r="AA39">
        <f t="shared" si="48"/>
        <v>4.2784540834416677E-2</v>
      </c>
      <c r="AB39">
        <f t="shared" si="49"/>
        <v>7.587515088808376E-3</v>
      </c>
      <c r="AC39">
        <f t="shared" si="50"/>
        <v>-2.8810536424748764E-3</v>
      </c>
      <c r="AD39">
        <f t="shared" si="51"/>
        <v>1.6649818635904215E-2</v>
      </c>
      <c r="AE39">
        <f t="shared" si="52"/>
        <v>-1.1808149770277814E-2</v>
      </c>
      <c r="AF39">
        <f t="shared" si="53"/>
        <v>2.849002849002856E-2</v>
      </c>
      <c r="AG39">
        <f t="shared" si="54"/>
        <v>-0.13171439883859035</v>
      </c>
      <c r="AH39">
        <f t="shared" si="55"/>
        <v>6.1162079510702055E-3</v>
      </c>
      <c r="AI39">
        <f t="shared" si="56"/>
        <v>9.7256347256346088E-4</v>
      </c>
      <c r="AJ39">
        <f t="shared" si="57"/>
        <v>1.1943444278563269E-2</v>
      </c>
      <c r="AK39">
        <f t="shared" si="12"/>
        <v>-2.0359687818119689E-3</v>
      </c>
      <c r="AL39">
        <f t="shared" si="4"/>
        <v>6.8535825545170985E-3</v>
      </c>
      <c r="AM39">
        <f t="shared" si="5"/>
        <v>-0.13413992635455027</v>
      </c>
      <c r="AN39">
        <f t="shared" si="6"/>
        <v>0.13394626297852097</v>
      </c>
      <c r="AO39">
        <f t="shared" si="7"/>
        <v>0.10526315789473678</v>
      </c>
      <c r="AP39">
        <f t="shared" si="8"/>
        <v>1.9014626635873739E-2</v>
      </c>
      <c r="AQ39">
        <f t="shared" si="9"/>
        <v>3.2179591139942773E-2</v>
      </c>
      <c r="AS39" s="17">
        <v>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P39" s="34" t="s">
        <v>120</v>
      </c>
      <c r="BQ39" s="35"/>
      <c r="BR39" s="35"/>
      <c r="BS39" s="35"/>
      <c r="BT39" s="36"/>
      <c r="BY39" t="s">
        <v>116</v>
      </c>
    </row>
    <row r="40" spans="1:95">
      <c r="A40" s="1">
        <v>44229</v>
      </c>
      <c r="B40" s="14">
        <v>39</v>
      </c>
      <c r="C40" s="2">
        <v>123.19</v>
      </c>
      <c r="D40" s="2">
        <v>134.99</v>
      </c>
      <c r="E40" s="2">
        <v>7.82</v>
      </c>
      <c r="F40" s="2">
        <v>254.5</v>
      </c>
      <c r="G40" s="2">
        <v>59.58</v>
      </c>
      <c r="H40" s="2">
        <v>72.77</v>
      </c>
      <c r="I40" s="2">
        <v>176.96</v>
      </c>
      <c r="J40" s="2">
        <v>239.84</v>
      </c>
      <c r="K40" s="2">
        <v>10.86</v>
      </c>
      <c r="L40" s="2">
        <v>60.81</v>
      </c>
      <c r="M40" s="2">
        <v>16.59</v>
      </c>
      <c r="N40" s="2">
        <v>200.11</v>
      </c>
      <c r="O40" s="2">
        <v>114.18</v>
      </c>
      <c r="P40" s="2">
        <v>58.45</v>
      </c>
      <c r="Q40" s="2">
        <v>48.96</v>
      </c>
      <c r="R40" s="2">
        <v>15.41</v>
      </c>
      <c r="S40" s="2">
        <v>151.86000000000001</v>
      </c>
      <c r="T40" s="2">
        <v>32.1</v>
      </c>
      <c r="U40" s="2">
        <v>135.57</v>
      </c>
      <c r="V40" s="15">
        <v>249.1</v>
      </c>
      <c r="X40">
        <f t="shared" si="11"/>
        <v>1.9531573284780265E-2</v>
      </c>
      <c r="Y40">
        <f t="shared" si="46"/>
        <v>6.4116901513458112E-3</v>
      </c>
      <c r="Z40">
        <f t="shared" si="47"/>
        <v>-0.41203007518796991</v>
      </c>
      <c r="AA40">
        <f t="shared" si="48"/>
        <v>-3.8497865427481195E-2</v>
      </c>
      <c r="AB40">
        <f t="shared" si="49"/>
        <v>1.9681670374807437E-2</v>
      </c>
      <c r="AC40">
        <f t="shared" si="50"/>
        <v>1.2383048981836709E-3</v>
      </c>
      <c r="AD40">
        <f t="shared" si="51"/>
        <v>3.5035386325086328E-2</v>
      </c>
      <c r="AE40">
        <f t="shared" si="52"/>
        <v>4.214825758234126E-2</v>
      </c>
      <c r="AF40">
        <f t="shared" si="53"/>
        <v>2.7700831024930158E-3</v>
      </c>
      <c r="AG40">
        <f t="shared" si="54"/>
        <v>-7.569539443684456E-2</v>
      </c>
      <c r="AH40">
        <f t="shared" si="55"/>
        <v>8.5106382978723753E-3</v>
      </c>
      <c r="AI40">
        <f t="shared" si="56"/>
        <v>2.3318844285349027E-2</v>
      </c>
      <c r="AJ40">
        <f t="shared" si="57"/>
        <v>-9.1122103618849013E-3</v>
      </c>
      <c r="AK40">
        <f t="shared" si="12"/>
        <v>-6.2903774226453152E-3</v>
      </c>
      <c r="AL40">
        <f t="shared" si="4"/>
        <v>9.9009900990099844E-3</v>
      </c>
      <c r="AM40">
        <f t="shared" si="5"/>
        <v>-6.3791008505467844E-2</v>
      </c>
      <c r="AN40">
        <f t="shared" si="6"/>
        <v>6.1438456699517863E-2</v>
      </c>
      <c r="AO40">
        <f t="shared" si="7"/>
        <v>0.27380952380952389</v>
      </c>
      <c r="AP40">
        <f t="shared" si="8"/>
        <v>2.4174661932461951E-2</v>
      </c>
      <c r="AQ40">
        <f t="shared" si="9"/>
        <v>2.9977258631383088E-2</v>
      </c>
      <c r="AS40" s="17">
        <v>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O40" s="22"/>
      <c r="BP40" s="37" t="s">
        <v>23</v>
      </c>
      <c r="BQ40" s="38" t="s">
        <v>121</v>
      </c>
      <c r="BR40" s="38" t="s">
        <v>122</v>
      </c>
      <c r="BS40" s="38" t="s">
        <v>123</v>
      </c>
      <c r="BT40" s="39" t="s">
        <v>124</v>
      </c>
      <c r="BY40" t="s">
        <v>117</v>
      </c>
    </row>
    <row r="41" spans="1:95">
      <c r="A41" s="1">
        <v>44230</v>
      </c>
      <c r="B41" s="14">
        <v>40</v>
      </c>
      <c r="C41" s="2">
        <v>122.15</v>
      </c>
      <c r="D41" s="2">
        <v>133.94</v>
      </c>
      <c r="E41" s="2">
        <v>8.9700000000000006</v>
      </c>
      <c r="F41" s="2">
        <v>263.42</v>
      </c>
      <c r="G41" s="2">
        <v>61.1</v>
      </c>
      <c r="H41" s="2">
        <v>72.569999999999993</v>
      </c>
      <c r="I41" s="2">
        <v>176.43</v>
      </c>
      <c r="J41" s="2">
        <v>236.83</v>
      </c>
      <c r="K41" s="2">
        <v>11.2</v>
      </c>
      <c r="L41" s="2">
        <v>61.01</v>
      </c>
      <c r="M41" s="2">
        <v>16.579999999999998</v>
      </c>
      <c r="N41" s="2">
        <v>199.13</v>
      </c>
      <c r="O41" s="2">
        <v>113.88</v>
      </c>
      <c r="P41" s="2">
        <v>58.01</v>
      </c>
      <c r="Q41" s="2">
        <v>48.77</v>
      </c>
      <c r="R41" s="2">
        <v>15.96</v>
      </c>
      <c r="S41" s="2">
        <v>146.99</v>
      </c>
      <c r="T41" s="2">
        <v>29.4</v>
      </c>
      <c r="U41" s="2">
        <v>135.30000000000001</v>
      </c>
      <c r="V41" s="15">
        <v>251.9</v>
      </c>
      <c r="X41">
        <f t="shared" si="11"/>
        <v>-8.4422436886110244E-3</v>
      </c>
      <c r="Y41">
        <f t="shared" si="46"/>
        <v>-7.7783539521446869E-3</v>
      </c>
      <c r="Z41">
        <f t="shared" si="47"/>
        <v>0.1470588235294118</v>
      </c>
      <c r="AA41">
        <f t="shared" si="48"/>
        <v>3.5049115913556056E-2</v>
      </c>
      <c r="AB41">
        <f t="shared" si="49"/>
        <v>2.5511916750587497E-2</v>
      </c>
      <c r="AC41">
        <f t="shared" si="50"/>
        <v>-2.7483853236224109E-3</v>
      </c>
      <c r="AD41">
        <f t="shared" si="51"/>
        <v>-2.9950271247739667E-3</v>
      </c>
      <c r="AE41">
        <f t="shared" si="52"/>
        <v>-1.2550033355570343E-2</v>
      </c>
      <c r="AF41">
        <f t="shared" si="53"/>
        <v>3.1307550644567209E-2</v>
      </c>
      <c r="AG41">
        <f t="shared" si="54"/>
        <v>3.2889327413253696E-3</v>
      </c>
      <c r="AH41">
        <f t="shared" si="55"/>
        <v>-6.0277275467158305E-4</v>
      </c>
      <c r="AI41">
        <f t="shared" si="56"/>
        <v>-4.8973064814353011E-3</v>
      </c>
      <c r="AJ41">
        <f t="shared" si="57"/>
        <v>-2.6274303730952123E-3</v>
      </c>
      <c r="AK41">
        <f t="shared" si="12"/>
        <v>-7.5278015397776702E-3</v>
      </c>
      <c r="AL41">
        <f t="shared" si="4"/>
        <v>-3.8807189542483197E-3</v>
      </c>
      <c r="AM41">
        <f t="shared" si="5"/>
        <v>3.5691109669046123E-2</v>
      </c>
      <c r="AN41">
        <f t="shared" si="6"/>
        <v>-3.2069010931120794E-2</v>
      </c>
      <c r="AO41">
        <f t="shared" si="7"/>
        <v>-8.4112149532710359E-2</v>
      </c>
      <c r="AP41">
        <f t="shared" si="8"/>
        <v>-1.9915910599688858E-3</v>
      </c>
      <c r="AQ41">
        <f t="shared" si="9"/>
        <v>1.1240465676435213E-2</v>
      </c>
      <c r="AS41" s="17">
        <v>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O41" s="22"/>
      <c r="BP41" s="37">
        <v>0.2</v>
      </c>
      <c r="BQ41" s="44">
        <v>1.1E-5</v>
      </c>
      <c r="BR41" s="41">
        <v>0.2</v>
      </c>
      <c r="BS41" s="41">
        <v>9</v>
      </c>
      <c r="BT41" s="39" t="s">
        <v>125</v>
      </c>
      <c r="BY41" t="s">
        <v>118</v>
      </c>
    </row>
    <row r="42" spans="1:95">
      <c r="A42" s="1">
        <v>44231</v>
      </c>
      <c r="B42" s="14">
        <v>41</v>
      </c>
      <c r="C42" s="2">
        <v>124.07</v>
      </c>
      <c r="D42" s="2">
        <v>137.38</v>
      </c>
      <c r="E42" s="2">
        <v>7.09</v>
      </c>
      <c r="F42" s="2">
        <v>266.95</v>
      </c>
      <c r="G42" s="2">
        <v>62.41</v>
      </c>
      <c r="H42" s="2">
        <v>72.69</v>
      </c>
      <c r="I42" s="2">
        <v>180.23</v>
      </c>
      <c r="J42" s="2">
        <v>246.01</v>
      </c>
      <c r="K42" s="2">
        <v>11.37</v>
      </c>
      <c r="L42" s="2">
        <v>55.26</v>
      </c>
      <c r="M42" s="2">
        <v>16.68</v>
      </c>
      <c r="N42" s="2">
        <v>200.58</v>
      </c>
      <c r="O42" s="2">
        <v>115.69</v>
      </c>
      <c r="P42" s="2">
        <v>57.87</v>
      </c>
      <c r="Q42" s="2">
        <v>49.01</v>
      </c>
      <c r="R42" s="2">
        <v>15.5</v>
      </c>
      <c r="S42" s="2">
        <v>150.66999999999999</v>
      </c>
      <c r="T42" s="2">
        <v>30.2</v>
      </c>
      <c r="U42" s="2">
        <v>136.63999999999999</v>
      </c>
      <c r="V42" s="15">
        <v>270.43</v>
      </c>
      <c r="X42">
        <f t="shared" si="11"/>
        <v>1.5718379042161175E-2</v>
      </c>
      <c r="Y42">
        <f t="shared" si="46"/>
        <v>2.5683141705241136E-2</v>
      </c>
      <c r="Z42">
        <f t="shared" si="47"/>
        <v>-0.20958751393534009</v>
      </c>
      <c r="AA42">
        <f t="shared" si="48"/>
        <v>1.3400652949662032E-2</v>
      </c>
      <c r="AB42">
        <f t="shared" si="49"/>
        <v>2.1440261865793703E-2</v>
      </c>
      <c r="AC42">
        <f t="shared" si="50"/>
        <v>1.653575857792539E-3</v>
      </c>
      <c r="AD42">
        <f t="shared" si="51"/>
        <v>2.1538287139375292E-2</v>
      </c>
      <c r="AE42">
        <f t="shared" si="52"/>
        <v>3.8761981167926264E-2</v>
      </c>
      <c r="AF42">
        <f t="shared" si="53"/>
        <v>1.5178571428571423E-2</v>
      </c>
      <c r="AG42">
        <f t="shared" si="54"/>
        <v>-9.4246844779544342E-2</v>
      </c>
      <c r="AH42">
        <f t="shared" si="55"/>
        <v>6.0313630880579876E-3</v>
      </c>
      <c r="AI42">
        <f t="shared" si="56"/>
        <v>7.2816752875007138E-3</v>
      </c>
      <c r="AJ42">
        <f t="shared" si="57"/>
        <v>1.5893923428170025E-2</v>
      </c>
      <c r="AK42">
        <f t="shared" si="12"/>
        <v>-2.4133770039648436E-3</v>
      </c>
      <c r="AL42">
        <f t="shared" si="4"/>
        <v>4.9210580274758019E-3</v>
      </c>
      <c r="AM42">
        <f t="shared" si="5"/>
        <v>-2.8822055137844662E-2</v>
      </c>
      <c r="AN42">
        <f t="shared" si="6"/>
        <v>2.5035716715422669E-2</v>
      </c>
      <c r="AO42">
        <f t="shared" si="7"/>
        <v>2.7210884353741523E-2</v>
      </c>
      <c r="AP42">
        <f t="shared" si="8"/>
        <v>9.9039172209902052E-3</v>
      </c>
      <c r="AQ42">
        <f t="shared" si="9"/>
        <v>7.356093687971417E-2</v>
      </c>
      <c r="AS42" s="17">
        <v>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O42" s="22"/>
      <c r="BP42" s="37">
        <v>0.25</v>
      </c>
      <c r="BQ42" s="44">
        <v>1.5999999999999999E-5</v>
      </c>
      <c r="BR42" s="41">
        <v>0.25</v>
      </c>
      <c r="BS42" s="41">
        <v>9</v>
      </c>
      <c r="BT42" s="39" t="s">
        <v>125</v>
      </c>
    </row>
    <row r="43" spans="1:95">
      <c r="A43" s="1">
        <v>44232</v>
      </c>
      <c r="B43" s="14">
        <v>42</v>
      </c>
      <c r="C43" s="2">
        <v>123.18</v>
      </c>
      <c r="D43" s="2">
        <v>136.75</v>
      </c>
      <c r="E43" s="2">
        <v>6.83</v>
      </c>
      <c r="F43" s="2">
        <v>265.67</v>
      </c>
      <c r="G43" s="2">
        <v>62.58</v>
      </c>
      <c r="H43" s="2">
        <v>73.739999999999995</v>
      </c>
      <c r="I43" s="2">
        <v>181.16</v>
      </c>
      <c r="J43" s="2">
        <v>250.37</v>
      </c>
      <c r="K43" s="2">
        <v>11.51</v>
      </c>
      <c r="L43" s="2">
        <v>54.67</v>
      </c>
      <c r="M43" s="2">
        <v>16.7</v>
      </c>
      <c r="N43" s="2">
        <v>202.91</v>
      </c>
      <c r="O43" s="2">
        <v>116.43</v>
      </c>
      <c r="P43" s="2">
        <v>58.03</v>
      </c>
      <c r="Q43" s="2">
        <v>49.65</v>
      </c>
      <c r="R43" s="2">
        <v>14.33</v>
      </c>
      <c r="S43" s="2">
        <v>162.5</v>
      </c>
      <c r="T43" s="2">
        <v>34.6</v>
      </c>
      <c r="U43" s="2">
        <v>135.91</v>
      </c>
      <c r="V43" s="15">
        <v>269.44</v>
      </c>
      <c r="X43">
        <f t="shared" si="11"/>
        <v>-7.173369871846429E-3</v>
      </c>
      <c r="Y43">
        <f t="shared" si="46"/>
        <v>-4.585820352307435E-3</v>
      </c>
      <c r="Z43">
        <f t="shared" si="47"/>
        <v>-3.6671368124118447E-2</v>
      </c>
      <c r="AA43">
        <f t="shared" si="48"/>
        <v>-4.7949054129985871E-3</v>
      </c>
      <c r="AB43">
        <f t="shared" si="49"/>
        <v>2.7239224483256164E-3</v>
      </c>
      <c r="AC43">
        <f t="shared" si="50"/>
        <v>1.4444903012794018E-2</v>
      </c>
      <c r="AD43">
        <f t="shared" si="51"/>
        <v>5.1600732397492476E-3</v>
      </c>
      <c r="AE43">
        <f t="shared" si="52"/>
        <v>1.7722856794439308E-2</v>
      </c>
      <c r="AF43">
        <f t="shared" si="53"/>
        <v>1.2313104661389672E-2</v>
      </c>
      <c r="AG43">
        <f t="shared" si="54"/>
        <v>-1.0676800579080643E-2</v>
      </c>
      <c r="AH43">
        <f t="shared" si="55"/>
        <v>1.1990407673860657E-3</v>
      </c>
      <c r="AI43">
        <f t="shared" si="56"/>
        <v>1.1616312693189669E-2</v>
      </c>
      <c r="AJ43">
        <f t="shared" si="57"/>
        <v>6.3964041835941664E-3</v>
      </c>
      <c r="AK43">
        <f t="shared" si="12"/>
        <v>2.7648176948333108E-3</v>
      </c>
      <c r="AL43">
        <f t="shared" si="4"/>
        <v>1.3058559477657633E-2</v>
      </c>
      <c r="AM43">
        <f t="shared" si="5"/>
        <v>-7.5483870967741937E-2</v>
      </c>
      <c r="AN43">
        <f t="shared" si="6"/>
        <v>7.8515962036238229E-2</v>
      </c>
      <c r="AO43">
        <f t="shared" si="7"/>
        <v>0.14569536423841067</v>
      </c>
      <c r="AP43">
        <f t="shared" si="8"/>
        <v>-5.342505854800862E-3</v>
      </c>
      <c r="AQ43">
        <f t="shared" si="9"/>
        <v>-3.6608364456606479E-3</v>
      </c>
      <c r="AS43" s="17">
        <v>10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O43" s="22"/>
      <c r="BP43" s="37">
        <v>0.3</v>
      </c>
      <c r="BQ43" s="44">
        <v>2.0999999999999999E-5</v>
      </c>
      <c r="BR43" s="41">
        <v>0.3</v>
      </c>
      <c r="BS43" s="41">
        <v>9</v>
      </c>
      <c r="BT43" s="39" t="s">
        <v>125</v>
      </c>
    </row>
    <row r="44" spans="1:95">
      <c r="A44" s="1">
        <v>44235</v>
      </c>
      <c r="B44" s="14">
        <v>43</v>
      </c>
      <c r="C44" s="2">
        <v>123.41</v>
      </c>
      <c r="D44" s="2">
        <v>136.91</v>
      </c>
      <c r="E44" s="2">
        <v>6.18</v>
      </c>
      <c r="F44" s="2">
        <v>262.58</v>
      </c>
      <c r="G44" s="2">
        <v>63.65</v>
      </c>
      <c r="H44" s="2">
        <v>73.83</v>
      </c>
      <c r="I44" s="2">
        <v>190</v>
      </c>
      <c r="J44" s="2">
        <v>248.9</v>
      </c>
      <c r="K44" s="2">
        <v>11.56</v>
      </c>
      <c r="L44" s="2">
        <v>57.24</v>
      </c>
      <c r="M44" s="2">
        <v>16.809999999999999</v>
      </c>
      <c r="N44" s="2">
        <v>203.86</v>
      </c>
      <c r="O44" s="2">
        <v>118.17</v>
      </c>
      <c r="P44" s="2">
        <v>57.74</v>
      </c>
      <c r="Q44" s="2">
        <v>49.92</v>
      </c>
      <c r="R44" s="2">
        <v>12.47</v>
      </c>
      <c r="S44" s="2">
        <v>183.21</v>
      </c>
      <c r="T44" s="2">
        <v>32.799999999999997</v>
      </c>
      <c r="U44" s="2">
        <v>144.38999999999999</v>
      </c>
      <c r="V44" s="15">
        <v>282.17</v>
      </c>
      <c r="X44">
        <f t="shared" si="11"/>
        <v>1.8671862315310095E-3</v>
      </c>
      <c r="Y44">
        <f t="shared" si="46"/>
        <v>1.1700182815356241E-3</v>
      </c>
      <c r="Z44">
        <f t="shared" si="47"/>
        <v>-9.5168374816983939E-2</v>
      </c>
      <c r="AA44">
        <f t="shared" si="48"/>
        <v>-1.1630970753190167E-2</v>
      </c>
      <c r="AB44">
        <f t="shared" si="49"/>
        <v>1.709811441355066E-2</v>
      </c>
      <c r="AC44">
        <f t="shared" si="50"/>
        <v>1.2205044751831221E-3</v>
      </c>
      <c r="AD44">
        <f t="shared" si="51"/>
        <v>4.8796643850739695E-2</v>
      </c>
      <c r="AE44">
        <f t="shared" si="52"/>
        <v>-5.8713104605184283E-3</v>
      </c>
      <c r="AF44">
        <f t="shared" si="53"/>
        <v>4.3440486533449793E-3</v>
      </c>
      <c r="AG44">
        <f t="shared" si="54"/>
        <v>4.7009328699469548E-2</v>
      </c>
      <c r="AH44">
        <f t="shared" si="55"/>
        <v>6.5868263473053551E-3</v>
      </c>
      <c r="AI44">
        <f t="shared" si="56"/>
        <v>4.6818786654182496E-3</v>
      </c>
      <c r="AJ44">
        <f t="shared" si="57"/>
        <v>1.4944601906725027E-2</v>
      </c>
      <c r="AK44">
        <f t="shared" si="12"/>
        <v>-4.9974151301051036E-3</v>
      </c>
      <c r="AL44">
        <f t="shared" si="4"/>
        <v>5.4380664652568609E-3</v>
      </c>
      <c r="AM44">
        <f t="shared" si="5"/>
        <v>-0.12979762735519884</v>
      </c>
      <c r="AN44">
        <f t="shared" si="6"/>
        <v>0.1274461538461539</v>
      </c>
      <c r="AO44">
        <f t="shared" si="7"/>
        <v>-5.2023121387283357E-2</v>
      </c>
      <c r="AP44">
        <f t="shared" si="8"/>
        <v>6.2394231476712456E-2</v>
      </c>
      <c r="AQ44">
        <f t="shared" si="9"/>
        <v>4.7246140142517885E-2</v>
      </c>
      <c r="AS44" s="17">
        <v>11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O44" s="22"/>
      <c r="BP44" s="37">
        <v>0.35</v>
      </c>
      <c r="BQ44" s="44">
        <v>2.6999999999999999E-5</v>
      </c>
      <c r="BR44" s="41">
        <v>0.35</v>
      </c>
      <c r="BS44" s="41">
        <v>9</v>
      </c>
      <c r="BT44" s="39" t="s">
        <v>125</v>
      </c>
    </row>
    <row r="45" spans="1:95">
      <c r="A45" s="1">
        <v>44236</v>
      </c>
      <c r="B45" s="14">
        <v>44</v>
      </c>
      <c r="C45" s="2">
        <v>123.24</v>
      </c>
      <c r="D45" s="2">
        <v>136</v>
      </c>
      <c r="E45" s="2">
        <v>5.5</v>
      </c>
      <c r="F45" s="2">
        <v>266.48</v>
      </c>
      <c r="G45" s="2">
        <v>63.12</v>
      </c>
      <c r="H45" s="2">
        <v>73.11</v>
      </c>
      <c r="I45" s="2">
        <v>188.21</v>
      </c>
      <c r="J45" s="2">
        <v>255.82</v>
      </c>
      <c r="K45" s="2">
        <v>11.93</v>
      </c>
      <c r="L45" s="2">
        <v>58.12</v>
      </c>
      <c r="M45" s="2">
        <v>16.82</v>
      </c>
      <c r="N45" s="2">
        <v>202.02</v>
      </c>
      <c r="O45" s="2">
        <v>116.73</v>
      </c>
      <c r="P45" s="2">
        <v>57.64</v>
      </c>
      <c r="Q45" s="2">
        <v>49.7</v>
      </c>
      <c r="R45" s="2">
        <v>12.93</v>
      </c>
      <c r="S45" s="2">
        <v>176.51</v>
      </c>
      <c r="T45" s="2">
        <v>33.299999999999997</v>
      </c>
      <c r="U45" s="2">
        <v>142.63</v>
      </c>
      <c r="V45" s="15">
        <v>284.2</v>
      </c>
      <c r="X45">
        <f t="shared" si="11"/>
        <v>-1.3775220808686631E-3</v>
      </c>
      <c r="Y45">
        <f t="shared" si="46"/>
        <v>-6.6467022131326903E-3</v>
      </c>
      <c r="Z45">
        <f t="shared" si="47"/>
        <v>-0.11003236245954688</v>
      </c>
      <c r="AA45">
        <f t="shared" si="48"/>
        <v>1.4852616345494837E-2</v>
      </c>
      <c r="AB45">
        <f t="shared" si="49"/>
        <v>-8.3267871170463661E-3</v>
      </c>
      <c r="AC45">
        <f t="shared" si="50"/>
        <v>-9.7521332791547996E-3</v>
      </c>
      <c r="AD45">
        <f t="shared" si="51"/>
        <v>-9.4210526315789047E-3</v>
      </c>
      <c r="AE45">
        <f t="shared" si="52"/>
        <v>2.7802330253113648E-2</v>
      </c>
      <c r="AF45">
        <f t="shared" si="53"/>
        <v>3.2006920415224842E-2</v>
      </c>
      <c r="AG45">
        <f t="shared" si="54"/>
        <v>1.5373864430468124E-2</v>
      </c>
      <c r="AH45">
        <f t="shared" si="55"/>
        <v>5.9488399762055706E-4</v>
      </c>
      <c r="AI45">
        <f t="shared" si="56"/>
        <v>-9.0258020209948164E-3</v>
      </c>
      <c r="AJ45">
        <f t="shared" si="57"/>
        <v>-1.2185833968012167E-2</v>
      </c>
      <c r="AK45">
        <f t="shared" si="12"/>
        <v>-1.7319016279875549E-3</v>
      </c>
      <c r="AL45">
        <f t="shared" si="4"/>
        <v>-4.4070512820512595E-3</v>
      </c>
      <c r="AM45">
        <f t="shared" si="5"/>
        <v>3.6888532477946996E-2</v>
      </c>
      <c r="AN45">
        <f t="shared" si="6"/>
        <v>-3.6570056219638755E-2</v>
      </c>
      <c r="AO45">
        <f t="shared" si="7"/>
        <v>1.5243902439024392E-2</v>
      </c>
      <c r="AP45">
        <f t="shared" si="8"/>
        <v>-1.2189209779070511E-2</v>
      </c>
      <c r="AQ45">
        <f t="shared" si="9"/>
        <v>7.19424460431645E-3</v>
      </c>
      <c r="AS45" s="17">
        <v>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O45" s="22"/>
      <c r="BP45" s="37">
        <v>0.4</v>
      </c>
      <c r="BQ45" s="44">
        <v>3.4999999999999997E-5</v>
      </c>
      <c r="BR45" s="41">
        <v>0.4</v>
      </c>
      <c r="BS45" s="41">
        <v>9</v>
      </c>
      <c r="BT45" s="39" t="s">
        <v>125</v>
      </c>
    </row>
    <row r="46" spans="1:95">
      <c r="A46" s="1">
        <v>44237</v>
      </c>
      <c r="B46" s="14">
        <v>45</v>
      </c>
      <c r="C46" s="2">
        <v>125.08</v>
      </c>
      <c r="D46" s="2">
        <v>135.38</v>
      </c>
      <c r="E46" s="2">
        <v>5.8</v>
      </c>
      <c r="F46" s="2">
        <v>267.79000000000002</v>
      </c>
      <c r="G46" s="2">
        <v>63.62</v>
      </c>
      <c r="H46" s="2">
        <v>73.09</v>
      </c>
      <c r="I46" s="2">
        <v>189.63</v>
      </c>
      <c r="J46" s="2">
        <v>255.25</v>
      </c>
      <c r="K46" s="2">
        <v>11.76</v>
      </c>
      <c r="L46" s="2">
        <v>58.52</v>
      </c>
      <c r="M46" s="2">
        <v>16.82</v>
      </c>
      <c r="N46" s="2">
        <v>202.16</v>
      </c>
      <c r="O46" s="2">
        <v>116.86</v>
      </c>
      <c r="P46" s="2">
        <v>58.11</v>
      </c>
      <c r="Q46" s="2">
        <v>49.6</v>
      </c>
      <c r="R46" s="2">
        <v>13.79</v>
      </c>
      <c r="S46" s="2">
        <v>165.15</v>
      </c>
      <c r="T46" s="2">
        <v>32.799999999999997</v>
      </c>
      <c r="U46" s="2">
        <v>147.63999999999999</v>
      </c>
      <c r="V46" s="15">
        <v>283.18</v>
      </c>
      <c r="X46">
        <f t="shared" si="11"/>
        <v>1.4930217461863059E-2</v>
      </c>
      <c r="Y46">
        <f t="shared" si="46"/>
        <v>-4.5588235294117983E-3</v>
      </c>
      <c r="Z46">
        <f t="shared" si="47"/>
        <v>5.4545454545454515E-2</v>
      </c>
      <c r="AA46">
        <f t="shared" si="48"/>
        <v>4.9159411588111761E-3</v>
      </c>
      <c r="AB46">
        <f t="shared" si="49"/>
        <v>7.9214195183776939E-3</v>
      </c>
      <c r="AC46">
        <f t="shared" si="50"/>
        <v>-2.7356038845569719E-4</v>
      </c>
      <c r="AD46">
        <f t="shared" si="51"/>
        <v>7.5447638276392726E-3</v>
      </c>
      <c r="AE46">
        <f t="shared" si="52"/>
        <v>-2.2281291533108949E-3</v>
      </c>
      <c r="AF46">
        <f t="shared" si="53"/>
        <v>-1.4249790444258167E-2</v>
      </c>
      <c r="AG46">
        <f t="shared" si="54"/>
        <v>6.8823124569856453E-3</v>
      </c>
      <c r="AH46">
        <f t="shared" si="55"/>
        <v>0</v>
      </c>
      <c r="AI46">
        <f t="shared" si="56"/>
        <v>6.9300069300062546E-4</v>
      </c>
      <c r="AJ46">
        <f t="shared" si="57"/>
        <v>1.1136811445215064E-3</v>
      </c>
      <c r="AK46">
        <f t="shared" si="12"/>
        <v>8.1540596807772175E-3</v>
      </c>
      <c r="AL46">
        <f t="shared" si="4"/>
        <v>-2.0120724346076742E-3</v>
      </c>
      <c r="AM46">
        <f t="shared" si="5"/>
        <v>6.6511987625676672E-2</v>
      </c>
      <c r="AN46">
        <f t="shared" si="6"/>
        <v>-6.4358959832304038E-2</v>
      </c>
      <c r="AO46">
        <f t="shared" si="7"/>
        <v>-1.5015015015015017E-2</v>
      </c>
      <c r="AP46">
        <f t="shared" si="8"/>
        <v>3.5125850101661582E-2</v>
      </c>
      <c r="AQ46">
        <f t="shared" si="9"/>
        <v>-3.5890218156227368E-3</v>
      </c>
      <c r="AS46" s="17">
        <v>13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O46" s="22"/>
      <c r="BP46" s="37">
        <v>0.45</v>
      </c>
      <c r="BQ46" s="44">
        <v>4.3000000000000002E-5</v>
      </c>
      <c r="BR46" s="41">
        <v>0.45</v>
      </c>
      <c r="BS46" s="41">
        <v>8</v>
      </c>
      <c r="BT46" s="39" t="s">
        <v>126</v>
      </c>
    </row>
    <row r="47" spans="1:95">
      <c r="A47" s="1">
        <v>44238</v>
      </c>
      <c r="B47" s="14">
        <v>46</v>
      </c>
      <c r="C47" s="2">
        <v>126.96</v>
      </c>
      <c r="D47" s="2">
        <v>135.13</v>
      </c>
      <c r="E47" s="2">
        <v>5.61</v>
      </c>
      <c r="F47" s="2">
        <v>268.92</v>
      </c>
      <c r="G47" s="2">
        <v>63.2</v>
      </c>
      <c r="H47" s="2">
        <v>73.06</v>
      </c>
      <c r="I47" s="2">
        <v>190.91</v>
      </c>
      <c r="J47" s="2">
        <v>256.27</v>
      </c>
      <c r="K47" s="2">
        <v>11.45</v>
      </c>
      <c r="L47" s="2">
        <v>56.92</v>
      </c>
      <c r="M47" s="2">
        <v>16.86</v>
      </c>
      <c r="N47" s="2">
        <v>202.17</v>
      </c>
      <c r="O47" s="2">
        <v>115.59</v>
      </c>
      <c r="P47" s="2">
        <v>57</v>
      </c>
      <c r="Q47" s="2">
        <v>50.3</v>
      </c>
      <c r="R47" s="2">
        <v>14.35</v>
      </c>
      <c r="S47" s="2">
        <v>158.28</v>
      </c>
      <c r="T47" s="2">
        <v>31.5</v>
      </c>
      <c r="U47" s="2">
        <v>152.51</v>
      </c>
      <c r="V47" s="15">
        <v>285.02999999999997</v>
      </c>
      <c r="X47">
        <f t="shared" si="11"/>
        <v>1.503038055644384E-2</v>
      </c>
      <c r="Y47">
        <f t="shared" si="46"/>
        <v>-1.846653863199882E-3</v>
      </c>
      <c r="Z47">
        <f t="shared" si="47"/>
        <v>-3.2758620689655085E-2</v>
      </c>
      <c r="AA47">
        <f t="shared" si="48"/>
        <v>4.2197244109189866E-3</v>
      </c>
      <c r="AB47">
        <f t="shared" si="49"/>
        <v>-6.6016975793774697E-3</v>
      </c>
      <c r="AC47">
        <f t="shared" si="50"/>
        <v>-4.1045286632919876E-4</v>
      </c>
      <c r="AD47">
        <f t="shared" si="51"/>
        <v>6.7499868164320057E-3</v>
      </c>
      <c r="AE47">
        <f t="shared" si="52"/>
        <v>3.9960822722820049E-3</v>
      </c>
      <c r="AF47">
        <f t="shared" si="53"/>
        <v>-2.6360544217687118E-2</v>
      </c>
      <c r="AG47">
        <f t="shared" si="54"/>
        <v>-2.7341079972658944E-2</v>
      </c>
      <c r="AH47">
        <f t="shared" si="55"/>
        <v>2.3781212841854429E-3</v>
      </c>
      <c r="AI47">
        <f t="shared" si="56"/>
        <v>4.9465769687331348E-5</v>
      </c>
      <c r="AJ47">
        <f t="shared" si="57"/>
        <v>-1.0867704946089303E-2</v>
      </c>
      <c r="AK47">
        <f t="shared" si="12"/>
        <v>-1.9101703665462044E-2</v>
      </c>
      <c r="AL47">
        <f t="shared" si="4"/>
        <v>1.4112903225806364E-2</v>
      </c>
      <c r="AM47">
        <f t="shared" si="5"/>
        <v>4.0609137055837602E-2</v>
      </c>
      <c r="AN47">
        <f t="shared" si="6"/>
        <v>-4.1598546775658517E-2</v>
      </c>
      <c r="AO47">
        <f t="shared" si="7"/>
        <v>-3.9634146341463332E-2</v>
      </c>
      <c r="AP47">
        <f t="shared" si="8"/>
        <v>3.2985640747764867E-2</v>
      </c>
      <c r="AQ47">
        <f t="shared" si="9"/>
        <v>6.5329472420367464E-3</v>
      </c>
      <c r="AS47" s="17">
        <v>14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O47" s="22"/>
      <c r="BP47" s="37">
        <v>0.5</v>
      </c>
      <c r="BQ47" s="44">
        <v>5.1999999999999997E-5</v>
      </c>
      <c r="BR47" s="41">
        <v>0.5</v>
      </c>
      <c r="BS47" s="41">
        <v>7</v>
      </c>
      <c r="BT47" s="39" t="s">
        <v>127</v>
      </c>
    </row>
    <row r="48" spans="1:95">
      <c r="A48" s="1">
        <v>44239</v>
      </c>
      <c r="B48" s="14">
        <v>47</v>
      </c>
      <c r="C48" s="2">
        <v>127.98</v>
      </c>
      <c r="D48" s="2">
        <v>135.36000000000001</v>
      </c>
      <c r="E48" s="2">
        <v>5.59</v>
      </c>
      <c r="F48" s="2">
        <v>267.85000000000002</v>
      </c>
      <c r="G48" s="2">
        <v>63.63</v>
      </c>
      <c r="H48" s="2">
        <v>71.87</v>
      </c>
      <c r="I48" s="2">
        <v>187.67</v>
      </c>
      <c r="J48" s="2">
        <v>263.3</v>
      </c>
      <c r="K48" s="2">
        <v>11.45</v>
      </c>
      <c r="L48" s="2">
        <v>54.76</v>
      </c>
      <c r="M48" s="2">
        <v>16.88</v>
      </c>
      <c r="N48" s="2">
        <v>203.57</v>
      </c>
      <c r="O48" s="2">
        <v>115.48</v>
      </c>
      <c r="P48" s="2">
        <v>57.38</v>
      </c>
      <c r="Q48" s="2">
        <v>50.69</v>
      </c>
      <c r="R48" s="2">
        <v>14.74</v>
      </c>
      <c r="S48" s="2">
        <v>153.63</v>
      </c>
      <c r="T48" s="2">
        <v>39.9</v>
      </c>
      <c r="U48" s="2">
        <v>149.61000000000001</v>
      </c>
      <c r="V48" s="15">
        <v>298.37</v>
      </c>
      <c r="X48">
        <f t="shared" si="11"/>
        <v>8.0340264650284356E-3</v>
      </c>
      <c r="Y48">
        <f t="shared" si="46"/>
        <v>1.702064678457916E-3</v>
      </c>
      <c r="Z48">
        <f t="shared" si="47"/>
        <v>-3.5650623885918825E-3</v>
      </c>
      <c r="AA48">
        <f t="shared" si="48"/>
        <v>-3.9788784768704189E-3</v>
      </c>
      <c r="AB48">
        <f t="shared" si="49"/>
        <v>6.8037974683544259E-3</v>
      </c>
      <c r="AC48">
        <f t="shared" si="50"/>
        <v>-1.6287982480153267E-2</v>
      </c>
      <c r="AD48">
        <f t="shared" si="51"/>
        <v>-1.6971347755486928E-2</v>
      </c>
      <c r="AE48">
        <f t="shared" si="52"/>
        <v>2.7432005306902991E-2</v>
      </c>
      <c r="AF48">
        <f t="shared" si="53"/>
        <v>0</v>
      </c>
      <c r="AG48">
        <f t="shared" si="54"/>
        <v>-3.7947997189037311E-2</v>
      </c>
      <c r="AH48">
        <f t="shared" si="55"/>
        <v>1.1862396204032962E-3</v>
      </c>
      <c r="AI48">
        <f t="shared" si="56"/>
        <v>6.9248652124450005E-3</v>
      </c>
      <c r="AJ48">
        <f t="shared" si="57"/>
        <v>-9.516394151743181E-4</v>
      </c>
      <c r="AK48">
        <f t="shared" si="12"/>
        <v>6.6666666666667113E-3</v>
      </c>
      <c r="AL48">
        <f t="shared" si="4"/>
        <v>7.7534791252485205E-3</v>
      </c>
      <c r="AM48">
        <f t="shared" si="5"/>
        <v>2.7177700348432095E-2</v>
      </c>
      <c r="AN48">
        <f t="shared" si="6"/>
        <v>-2.9378316906747571E-2</v>
      </c>
      <c r="AO48">
        <f t="shared" si="7"/>
        <v>0.26666666666666661</v>
      </c>
      <c r="AP48">
        <f t="shared" si="8"/>
        <v>-1.901514654776721E-2</v>
      </c>
      <c r="AQ48">
        <f t="shared" si="9"/>
        <v>4.6802091007964189E-2</v>
      </c>
      <c r="AS48" s="17">
        <v>15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O48" s="22"/>
      <c r="BP48" s="37">
        <v>0.55000000000000004</v>
      </c>
      <c r="BQ48" s="44">
        <v>6.2000000000000003E-5</v>
      </c>
      <c r="BR48" s="41">
        <v>0.55000000000000004</v>
      </c>
      <c r="BS48" s="41">
        <v>7</v>
      </c>
      <c r="BT48" s="39" t="s">
        <v>127</v>
      </c>
    </row>
    <row r="49" spans="1:72">
      <c r="A49" s="1">
        <v>44243</v>
      </c>
      <c r="B49" s="14">
        <v>48</v>
      </c>
      <c r="C49" s="2">
        <v>127.95</v>
      </c>
      <c r="D49" s="2">
        <v>133.19</v>
      </c>
      <c r="E49" s="2">
        <v>5.65</v>
      </c>
      <c r="F49" s="2">
        <v>270.7</v>
      </c>
      <c r="G49" s="2">
        <v>64.12</v>
      </c>
      <c r="H49" s="2">
        <v>71.13</v>
      </c>
      <c r="I49" s="2">
        <v>186.35</v>
      </c>
      <c r="J49" s="2">
        <v>264.69</v>
      </c>
      <c r="K49" s="2">
        <v>11.54</v>
      </c>
      <c r="L49" s="2">
        <v>53.03</v>
      </c>
      <c r="M49" s="2">
        <v>16.899999999999999</v>
      </c>
      <c r="N49" s="2">
        <v>203.44</v>
      </c>
      <c r="O49" s="2">
        <v>114.78</v>
      </c>
      <c r="P49" s="2">
        <v>56.86</v>
      </c>
      <c r="Q49" s="2">
        <v>50.27</v>
      </c>
      <c r="R49" s="2">
        <v>15.9</v>
      </c>
      <c r="S49" s="2">
        <v>141.82</v>
      </c>
      <c r="T49" s="2">
        <v>52.7</v>
      </c>
      <c r="U49" s="2">
        <v>153.30000000000001</v>
      </c>
      <c r="V49" s="15">
        <v>304.79000000000002</v>
      </c>
      <c r="X49">
        <f t="shared" si="11"/>
        <v>-2.3441162681669898E-4</v>
      </c>
      <c r="Y49">
        <f t="shared" si="46"/>
        <v>-1.6031323877068675E-2</v>
      </c>
      <c r="Z49">
        <f t="shared" si="47"/>
        <v>1.07334525939178E-2</v>
      </c>
      <c r="AA49">
        <f t="shared" si="48"/>
        <v>1.0640283740899628E-2</v>
      </c>
      <c r="AB49">
        <f t="shared" si="49"/>
        <v>7.7007700770077318E-3</v>
      </c>
      <c r="AC49">
        <f t="shared" si="50"/>
        <v>-1.0296368443022249E-2</v>
      </c>
      <c r="AD49">
        <f t="shared" si="51"/>
        <v>-7.033622848617218E-3</v>
      </c>
      <c r="AE49">
        <f t="shared" si="52"/>
        <v>5.2791492593998717E-3</v>
      </c>
      <c r="AF49">
        <f t="shared" si="53"/>
        <v>7.8602620087336126E-3</v>
      </c>
      <c r="AG49">
        <f t="shared" si="54"/>
        <v>-3.1592403214024782E-2</v>
      </c>
      <c r="AH49">
        <f t="shared" si="55"/>
        <v>1.1848341232227235E-3</v>
      </c>
      <c r="AI49">
        <f t="shared" si="56"/>
        <v>-6.3860097263838218E-4</v>
      </c>
      <c r="AJ49">
        <f t="shared" si="57"/>
        <v>-6.0616556979563802E-3</v>
      </c>
      <c r="AK49">
        <f t="shared" si="12"/>
        <v>-9.0623910770303781E-3</v>
      </c>
      <c r="AL49">
        <f t="shared" si="4"/>
        <v>-8.2856579206943108E-3</v>
      </c>
      <c r="AM49">
        <f t="shared" si="5"/>
        <v>7.8697421981004073E-2</v>
      </c>
      <c r="AN49">
        <f t="shared" si="6"/>
        <v>-7.6873006574236818E-2</v>
      </c>
      <c r="AO49">
        <f t="shared" si="7"/>
        <v>0.32080200501253142</v>
      </c>
      <c r="AP49">
        <f t="shared" si="8"/>
        <v>2.4664126729496673E-2</v>
      </c>
      <c r="AQ49">
        <f t="shared" si="9"/>
        <v>2.1516908536381055E-2</v>
      </c>
      <c r="AS49" s="17">
        <v>16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O49" s="22"/>
      <c r="BP49" s="37">
        <v>0.6</v>
      </c>
      <c r="BQ49" s="44">
        <v>7.3999999999999996E-5</v>
      </c>
      <c r="BR49" s="41">
        <v>0.6</v>
      </c>
      <c r="BS49" s="41">
        <v>7</v>
      </c>
      <c r="BT49" s="39" t="s">
        <v>127</v>
      </c>
    </row>
    <row r="50" spans="1:72">
      <c r="A50" s="1">
        <v>44244</v>
      </c>
      <c r="B50" s="14">
        <v>49</v>
      </c>
      <c r="C50" s="2">
        <v>130.12</v>
      </c>
      <c r="D50" s="2">
        <v>130.83000000000001</v>
      </c>
      <c r="E50" s="2">
        <v>5.55</v>
      </c>
      <c r="F50" s="2">
        <v>270.82</v>
      </c>
      <c r="G50" s="2">
        <v>64.760000000000005</v>
      </c>
      <c r="H50" s="2">
        <v>72.39</v>
      </c>
      <c r="I50" s="2">
        <v>186.44</v>
      </c>
      <c r="J50" s="2">
        <v>254.98</v>
      </c>
      <c r="K50" s="2">
        <v>11.48</v>
      </c>
      <c r="L50" s="2">
        <v>50.78</v>
      </c>
      <c r="M50" s="2">
        <v>16.89</v>
      </c>
      <c r="N50" s="2">
        <v>201.89</v>
      </c>
      <c r="O50" s="2">
        <v>114.69</v>
      </c>
      <c r="P50" s="2">
        <v>58.03</v>
      </c>
      <c r="Q50" s="2">
        <v>50.13</v>
      </c>
      <c r="R50" s="2">
        <v>15.66</v>
      </c>
      <c r="S50" s="2">
        <v>143.72999999999999</v>
      </c>
      <c r="T50" s="2">
        <v>56.2</v>
      </c>
      <c r="U50" s="2">
        <v>149.06</v>
      </c>
      <c r="V50" s="15">
        <v>297.2</v>
      </c>
      <c r="X50">
        <f t="shared" si="11"/>
        <v>1.6959749902305601E-2</v>
      </c>
      <c r="Y50">
        <f t="shared" si="46"/>
        <v>-1.7719047976574708E-2</v>
      </c>
      <c r="Z50">
        <f t="shared" si="47"/>
        <v>-1.7699115044247881E-2</v>
      </c>
      <c r="AA50">
        <f t="shared" si="48"/>
        <v>4.4329516069451256E-4</v>
      </c>
      <c r="AB50">
        <f t="shared" si="49"/>
        <v>9.9812850904554048E-3</v>
      </c>
      <c r="AC50">
        <f t="shared" si="50"/>
        <v>1.771404470687481E-2</v>
      </c>
      <c r="AD50">
        <f t="shared" si="51"/>
        <v>4.8296216796352783E-4</v>
      </c>
      <c r="AE50">
        <f t="shared" si="52"/>
        <v>-3.6684423287619512E-2</v>
      </c>
      <c r="AF50">
        <f t="shared" si="53"/>
        <v>-5.1993067590986762E-3</v>
      </c>
      <c r="AG50">
        <f t="shared" si="54"/>
        <v>-4.2428813878936447E-2</v>
      </c>
      <c r="AH50">
        <f t="shared" si="55"/>
        <v>-5.9171597633124332E-4</v>
      </c>
      <c r="AI50">
        <f t="shared" si="56"/>
        <v>-7.6189539913488567E-3</v>
      </c>
      <c r="AJ50">
        <f t="shared" si="57"/>
        <v>-7.8410872974388755E-4</v>
      </c>
      <c r="AK50">
        <f t="shared" si="12"/>
        <v>2.0576855434400312E-2</v>
      </c>
      <c r="AL50">
        <f t="shared" si="4"/>
        <v>-2.7849612094688792E-3</v>
      </c>
      <c r="AM50">
        <f t="shared" si="5"/>
        <v>-1.5094339622641522E-2</v>
      </c>
      <c r="AN50">
        <f t="shared" si="6"/>
        <v>1.3467776054153129E-2</v>
      </c>
      <c r="AO50">
        <f t="shared" si="7"/>
        <v>6.6413662239089177E-2</v>
      </c>
      <c r="AP50">
        <f t="shared" si="8"/>
        <v>-2.7658186562296207E-2</v>
      </c>
      <c r="AQ50">
        <f t="shared" si="9"/>
        <v>-2.4902391810755049E-2</v>
      </c>
      <c r="AS50" s="17">
        <v>17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O50" s="22"/>
      <c r="BP50" s="37">
        <v>0.65</v>
      </c>
      <c r="BQ50" s="44">
        <v>8.6000000000000003E-5</v>
      </c>
      <c r="BR50" s="41">
        <v>0.65</v>
      </c>
      <c r="BS50" s="41">
        <v>7</v>
      </c>
      <c r="BT50" s="39" t="s">
        <v>127</v>
      </c>
    </row>
    <row r="51" spans="1:72">
      <c r="A51" s="1">
        <v>44245</v>
      </c>
      <c r="B51" s="14">
        <v>50</v>
      </c>
      <c r="C51" s="2">
        <v>127.68</v>
      </c>
      <c r="D51" s="2">
        <v>129.71</v>
      </c>
      <c r="E51" s="2">
        <v>5.51</v>
      </c>
      <c r="F51" s="2">
        <v>264.51</v>
      </c>
      <c r="G51" s="2">
        <v>63.48</v>
      </c>
      <c r="H51" s="2">
        <v>72.709999999999994</v>
      </c>
      <c r="I51" s="2">
        <v>183</v>
      </c>
      <c r="J51" s="2">
        <v>260.99</v>
      </c>
      <c r="K51" s="2">
        <v>11.43</v>
      </c>
      <c r="L51" s="2">
        <v>50.61</v>
      </c>
      <c r="M51" s="2">
        <v>16.84</v>
      </c>
      <c r="N51" s="2">
        <v>203.52</v>
      </c>
      <c r="O51" s="2">
        <v>115.42</v>
      </c>
      <c r="P51" s="2">
        <v>59.53</v>
      </c>
      <c r="Q51" s="2">
        <v>50.77</v>
      </c>
      <c r="R51" s="2">
        <v>16.920000000000002</v>
      </c>
      <c r="S51" s="2">
        <v>132</v>
      </c>
      <c r="T51" s="2">
        <v>58</v>
      </c>
      <c r="U51" s="2">
        <v>148.29</v>
      </c>
      <c r="V51" s="15">
        <v>290.81</v>
      </c>
      <c r="X51">
        <f t="shared" si="11"/>
        <v>-1.8751921303412217E-2</v>
      </c>
      <c r="Y51">
        <f t="shared" si="46"/>
        <v>-8.5607276618512914E-3</v>
      </c>
      <c r="Z51">
        <f t="shared" si="47"/>
        <v>-7.2072072072072143E-3</v>
      </c>
      <c r="AA51">
        <f t="shared" si="48"/>
        <v>-2.3299608596115511E-2</v>
      </c>
      <c r="AB51">
        <f t="shared" si="49"/>
        <v>-1.9765287214329959E-2</v>
      </c>
      <c r="AC51">
        <f t="shared" si="50"/>
        <v>4.4205000690702191E-3</v>
      </c>
      <c r="AD51">
        <f t="shared" si="51"/>
        <v>-1.8450976185367934E-2</v>
      </c>
      <c r="AE51">
        <f t="shared" si="52"/>
        <v>2.3570476115773863E-2</v>
      </c>
      <c r="AF51">
        <f t="shared" si="53"/>
        <v>-4.3554006968641729E-3</v>
      </c>
      <c r="AG51">
        <f t="shared" si="54"/>
        <v>-3.3477747144545432E-3</v>
      </c>
      <c r="AH51">
        <f t="shared" si="55"/>
        <v>-2.9603315571344411E-3</v>
      </c>
      <c r="AI51">
        <f t="shared" si="56"/>
        <v>8.0737035019070973E-3</v>
      </c>
      <c r="AJ51">
        <f t="shared" si="57"/>
        <v>6.3649838695614613E-3</v>
      </c>
      <c r="AK51">
        <f t="shared" si="12"/>
        <v>2.5848698948819575E-2</v>
      </c>
      <c r="AL51">
        <f t="shared" si="4"/>
        <v>1.2766806303610623E-2</v>
      </c>
      <c r="AM51">
        <f t="shared" si="5"/>
        <v>8.0459770114942625E-2</v>
      </c>
      <c r="AN51">
        <f t="shared" si="6"/>
        <v>-8.1611354623251864E-2</v>
      </c>
      <c r="AO51">
        <f t="shared" si="7"/>
        <v>3.2028469750889625E-2</v>
      </c>
      <c r="AP51">
        <f t="shared" si="8"/>
        <v>-5.1657050852006586E-3</v>
      </c>
      <c r="AQ51">
        <f t="shared" si="9"/>
        <v>-2.1500672947510048E-2</v>
      </c>
      <c r="AS51" s="17">
        <v>18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O51" s="22"/>
      <c r="BP51" s="37">
        <v>0.7</v>
      </c>
      <c r="BQ51" s="44">
        <v>1E-4</v>
      </c>
      <c r="BR51" s="41">
        <v>0.7</v>
      </c>
      <c r="BS51" s="41">
        <v>7</v>
      </c>
      <c r="BT51" s="39" t="s">
        <v>127</v>
      </c>
    </row>
    <row r="52" spans="1:72">
      <c r="A52" s="1">
        <v>44246</v>
      </c>
      <c r="B52" s="14">
        <v>51</v>
      </c>
      <c r="C52" s="2">
        <v>126.87</v>
      </c>
      <c r="D52" s="2">
        <v>129.86000000000001</v>
      </c>
      <c r="E52" s="2">
        <v>5.7</v>
      </c>
      <c r="F52" s="2">
        <v>263.58</v>
      </c>
      <c r="G52" s="2">
        <v>65.78</v>
      </c>
      <c r="H52" s="2">
        <v>71.150000000000006</v>
      </c>
      <c r="I52" s="2">
        <v>183.65</v>
      </c>
      <c r="J52" s="2">
        <v>265.16000000000003</v>
      </c>
      <c r="K52" s="2">
        <v>11.58</v>
      </c>
      <c r="L52" s="2">
        <v>50.4</v>
      </c>
      <c r="M52" s="2">
        <v>16.899999999999999</v>
      </c>
      <c r="N52" s="2">
        <v>203.55</v>
      </c>
      <c r="O52" s="2">
        <v>113.75</v>
      </c>
      <c r="P52" s="2">
        <v>57.91</v>
      </c>
      <c r="Q52" s="2">
        <v>50.11</v>
      </c>
      <c r="R52" s="2">
        <v>16.03</v>
      </c>
      <c r="S52" s="2">
        <v>139</v>
      </c>
      <c r="T52" s="2">
        <v>52.9</v>
      </c>
      <c r="U52" s="2">
        <v>149.26</v>
      </c>
      <c r="V52" s="15">
        <v>286.92</v>
      </c>
      <c r="X52">
        <f t="shared" si="11"/>
        <v>-6.3439849624060329E-3</v>
      </c>
      <c r="Y52">
        <f t="shared" si="46"/>
        <v>1.156425873101578E-3</v>
      </c>
      <c r="Z52">
        <f t="shared" si="47"/>
        <v>3.4482758620689724E-2</v>
      </c>
      <c r="AA52">
        <f t="shared" si="48"/>
        <v>-3.5159351253261006E-3</v>
      </c>
      <c r="AB52">
        <f t="shared" si="49"/>
        <v>3.6231884057971085E-2</v>
      </c>
      <c r="AC52">
        <f t="shared" si="50"/>
        <v>-2.1455095585201322E-2</v>
      </c>
      <c r="AD52">
        <f t="shared" si="51"/>
        <v>3.5519125683060419E-3</v>
      </c>
      <c r="AE52">
        <f t="shared" si="52"/>
        <v>1.5977623663741967E-2</v>
      </c>
      <c r="AF52">
        <f t="shared" si="53"/>
        <v>1.3123359580052524E-2</v>
      </c>
      <c r="AG52">
        <f t="shared" si="54"/>
        <v>-4.1493775933610123E-3</v>
      </c>
      <c r="AH52">
        <f t="shared" si="55"/>
        <v>3.5629453681709456E-3</v>
      </c>
      <c r="AI52">
        <f t="shared" si="56"/>
        <v>1.4740566037736407E-4</v>
      </c>
      <c r="AJ52">
        <f t="shared" si="57"/>
        <v>-1.4468896205163765E-2</v>
      </c>
      <c r="AK52">
        <f t="shared" si="12"/>
        <v>-2.7213169830337721E-2</v>
      </c>
      <c r="AL52">
        <f t="shared" si="4"/>
        <v>-1.2999803033287446E-2</v>
      </c>
      <c r="AM52">
        <f t="shared" si="5"/>
        <v>-5.2600472813238798E-2</v>
      </c>
      <c r="AN52">
        <f t="shared" si="6"/>
        <v>5.3030303030303032E-2</v>
      </c>
      <c r="AO52">
        <f t="shared" si="7"/>
        <v>-8.7931034482758644E-2</v>
      </c>
      <c r="AP52">
        <f t="shared" si="8"/>
        <v>6.5412367657967426E-3</v>
      </c>
      <c r="AQ52">
        <f t="shared" si="9"/>
        <v>-1.33764313469275E-2</v>
      </c>
      <c r="AS52" s="17">
        <v>19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O52" s="22"/>
      <c r="BP52" s="37">
        <v>0.75</v>
      </c>
      <c r="BQ52" s="44">
        <v>1.16E-4</v>
      </c>
      <c r="BR52" s="41">
        <v>0.75</v>
      </c>
      <c r="BS52" s="41">
        <v>7</v>
      </c>
      <c r="BT52" s="39" t="s">
        <v>127</v>
      </c>
    </row>
    <row r="53" spans="1:72">
      <c r="A53" s="1">
        <v>44249</v>
      </c>
      <c r="B53" s="14">
        <v>52</v>
      </c>
      <c r="C53" s="2">
        <v>123.5</v>
      </c>
      <c r="D53" s="2">
        <v>126</v>
      </c>
      <c r="E53" s="2">
        <v>6.55</v>
      </c>
      <c r="F53" s="2">
        <v>254</v>
      </c>
      <c r="G53" s="2">
        <v>65.52</v>
      </c>
      <c r="H53" s="2">
        <v>71.17</v>
      </c>
      <c r="I53" s="2">
        <v>191.76</v>
      </c>
      <c r="J53" s="2">
        <v>243.51</v>
      </c>
      <c r="K53" s="2">
        <v>11.7</v>
      </c>
      <c r="L53" s="2">
        <v>49.15</v>
      </c>
      <c r="M53" s="2">
        <v>16.88</v>
      </c>
      <c r="N53" s="2">
        <v>203.61</v>
      </c>
      <c r="O53" s="2">
        <v>115.54</v>
      </c>
      <c r="P53" s="2">
        <v>59.26</v>
      </c>
      <c r="Q53" s="2">
        <v>50.63</v>
      </c>
      <c r="R53" s="2">
        <v>17.45</v>
      </c>
      <c r="S53" s="2">
        <v>126.35</v>
      </c>
      <c r="T53" s="2">
        <v>57.3</v>
      </c>
      <c r="U53" s="2">
        <v>143.56</v>
      </c>
      <c r="V53" s="15">
        <v>273.85000000000002</v>
      </c>
      <c r="X53">
        <f t="shared" si="11"/>
        <v>-2.6562623157562894E-2</v>
      </c>
      <c r="Y53">
        <f t="shared" si="46"/>
        <v>-2.9724318496842855E-2</v>
      </c>
      <c r="Z53">
        <f t="shared" si="47"/>
        <v>0.1491228070175438</v>
      </c>
      <c r="AA53">
        <f t="shared" si="48"/>
        <v>-3.6345701494802277E-2</v>
      </c>
      <c r="AB53">
        <f t="shared" si="49"/>
        <v>-3.9525691699605521E-3</v>
      </c>
      <c r="AC53">
        <f t="shared" si="50"/>
        <v>2.8109627547429403E-4</v>
      </c>
      <c r="AD53">
        <f t="shared" si="51"/>
        <v>4.4160087122243313E-2</v>
      </c>
      <c r="AE53">
        <f t="shared" si="52"/>
        <v>-8.1648815809322789E-2</v>
      </c>
      <c r="AF53">
        <f t="shared" si="53"/>
        <v>1.0362694300518067E-2</v>
      </c>
      <c r="AG53">
        <f t="shared" si="54"/>
        <v>-2.4801587301587304E-2</v>
      </c>
      <c r="AH53">
        <f t="shared" si="55"/>
        <v>-1.1834319526626968E-3</v>
      </c>
      <c r="AI53">
        <f t="shared" si="56"/>
        <v>2.947678703021482E-4</v>
      </c>
      <c r="AJ53">
        <f t="shared" si="57"/>
        <v>1.573626373626379E-2</v>
      </c>
      <c r="AK53">
        <f t="shared" si="12"/>
        <v>2.3312035917803516E-2</v>
      </c>
      <c r="AL53">
        <f t="shared" si="4"/>
        <v>1.0377170225503954E-2</v>
      </c>
      <c r="AM53">
        <f t="shared" si="5"/>
        <v>8.8583905177791522E-2</v>
      </c>
      <c r="AN53">
        <f t="shared" si="6"/>
        <v>-9.1007194244604364E-2</v>
      </c>
      <c r="AO53">
        <f t="shared" si="7"/>
        <v>8.3175803402646478E-2</v>
      </c>
      <c r="AP53">
        <f t="shared" si="8"/>
        <v>-3.8188396087364254E-2</v>
      </c>
      <c r="AQ53">
        <f t="shared" si="9"/>
        <v>-4.5552767321901548E-2</v>
      </c>
      <c r="AS53" s="17">
        <v>20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 s="22"/>
      <c r="BP53" s="37">
        <v>0.8</v>
      </c>
      <c r="BQ53" s="44">
        <v>1.3200000000000001E-4</v>
      </c>
      <c r="BR53" s="41">
        <v>0.8</v>
      </c>
      <c r="BS53" s="41">
        <v>8</v>
      </c>
      <c r="BT53" s="39" t="s">
        <v>128</v>
      </c>
    </row>
    <row r="54" spans="1:72">
      <c r="A54" s="1">
        <v>44250</v>
      </c>
      <c r="B54" s="14">
        <v>53</v>
      </c>
      <c r="C54" s="2">
        <v>122.42</v>
      </c>
      <c r="D54" s="2">
        <v>125.86</v>
      </c>
      <c r="E54" s="2">
        <v>7.7</v>
      </c>
      <c r="F54" s="2">
        <v>252.75</v>
      </c>
      <c r="G54" s="2">
        <v>66.739999999999995</v>
      </c>
      <c r="H54" s="2">
        <v>72.040000000000006</v>
      </c>
      <c r="I54" s="2">
        <v>197.09</v>
      </c>
      <c r="J54" s="2">
        <v>243.6</v>
      </c>
      <c r="K54" s="2">
        <v>11.62</v>
      </c>
      <c r="L54" s="2">
        <v>48.39</v>
      </c>
      <c r="M54" s="2">
        <v>16.920000000000002</v>
      </c>
      <c r="N54" s="2">
        <v>205.03</v>
      </c>
      <c r="O54" s="2">
        <v>115.4</v>
      </c>
      <c r="P54" s="2">
        <v>59.28</v>
      </c>
      <c r="Q54" s="2">
        <v>50.54</v>
      </c>
      <c r="R54" s="2">
        <v>18.59</v>
      </c>
      <c r="S54" s="2">
        <v>118.19</v>
      </c>
      <c r="T54" s="2">
        <v>35.200000000000003</v>
      </c>
      <c r="U54" s="2">
        <v>141.41999999999999</v>
      </c>
      <c r="V54" s="15">
        <v>265</v>
      </c>
      <c r="X54">
        <f t="shared" si="11"/>
        <v>-8.7449392712550464E-3</v>
      </c>
      <c r="Y54">
        <f t="shared" si="46"/>
        <v>-1.1111111111111157E-3</v>
      </c>
      <c r="Z54">
        <f t="shared" si="47"/>
        <v>0.17557251908396954</v>
      </c>
      <c r="AA54">
        <f t="shared" si="48"/>
        <v>-4.921259842519685E-3</v>
      </c>
      <c r="AB54">
        <f t="shared" si="49"/>
        <v>1.8620268620268603E-2</v>
      </c>
      <c r="AC54">
        <f t="shared" si="50"/>
        <v>1.222425179148524E-2</v>
      </c>
      <c r="AD54">
        <f t="shared" si="51"/>
        <v>2.779516061743853E-2</v>
      </c>
      <c r="AE54">
        <f t="shared" si="52"/>
        <v>3.6959467783665318E-4</v>
      </c>
      <c r="AF54">
        <f t="shared" si="53"/>
        <v>-6.8376068376068437E-3</v>
      </c>
      <c r="AG54">
        <f t="shared" si="54"/>
        <v>-1.5462868769074222E-2</v>
      </c>
      <c r="AH54">
        <f t="shared" si="55"/>
        <v>2.3696682464456578E-3</v>
      </c>
      <c r="AI54">
        <f t="shared" si="56"/>
        <v>6.9741171848140436E-3</v>
      </c>
      <c r="AJ54">
        <f t="shared" si="57"/>
        <v>-1.2117015752120526E-3</v>
      </c>
      <c r="AK54">
        <f t="shared" si="12"/>
        <v>3.3749578130278646E-4</v>
      </c>
      <c r="AL54">
        <f t="shared" si="4"/>
        <v>-1.7776022121272646E-3</v>
      </c>
      <c r="AM54">
        <f t="shared" si="5"/>
        <v>6.5329512893982838E-2</v>
      </c>
      <c r="AN54">
        <f t="shared" si="6"/>
        <v>-6.4582508903838515E-2</v>
      </c>
      <c r="AO54">
        <f t="shared" si="7"/>
        <v>-0.38568935427574164</v>
      </c>
      <c r="AP54">
        <f t="shared" si="8"/>
        <v>-1.4906659236556246E-2</v>
      </c>
      <c r="AQ54">
        <f t="shared" si="9"/>
        <v>-3.2316961840423673E-2</v>
      </c>
      <c r="BO54" s="22"/>
      <c r="BP54" s="37">
        <v>0.85</v>
      </c>
      <c r="BQ54" s="44">
        <v>1.4899999999999999E-4</v>
      </c>
      <c r="BR54" s="41">
        <v>0.85</v>
      </c>
      <c r="BS54" s="41">
        <v>7</v>
      </c>
      <c r="BT54" s="39" t="s">
        <v>129</v>
      </c>
    </row>
    <row r="55" spans="1:72">
      <c r="A55" s="1">
        <v>44251</v>
      </c>
      <c r="B55" s="14">
        <v>54</v>
      </c>
      <c r="C55" s="2">
        <v>125.02</v>
      </c>
      <c r="D55" s="2">
        <v>125.34</v>
      </c>
      <c r="E55" s="2">
        <v>9.09</v>
      </c>
      <c r="F55" s="2">
        <v>250.33</v>
      </c>
      <c r="G55" s="2">
        <v>68.599999999999994</v>
      </c>
      <c r="H55" s="2">
        <v>71.17</v>
      </c>
      <c r="I55" s="2">
        <v>197.51</v>
      </c>
      <c r="J55" s="2">
        <v>239.66</v>
      </c>
      <c r="K55" s="2">
        <v>12.27</v>
      </c>
      <c r="L55" s="2">
        <v>51.21</v>
      </c>
      <c r="M55" s="2">
        <v>17.010000000000002</v>
      </c>
      <c r="N55" s="2">
        <v>211.02</v>
      </c>
      <c r="O55" s="2">
        <v>117.79</v>
      </c>
      <c r="P55" s="2">
        <v>58.61</v>
      </c>
      <c r="Q55" s="2">
        <v>50.71</v>
      </c>
      <c r="R55" s="2">
        <v>17.7</v>
      </c>
      <c r="S55" s="2">
        <v>123.8</v>
      </c>
      <c r="T55" s="2">
        <v>28.7</v>
      </c>
      <c r="U55" s="2">
        <v>144.99</v>
      </c>
      <c r="V55" s="15">
        <v>266.07</v>
      </c>
      <c r="X55">
        <f t="shared" si="11"/>
        <v>2.1238359745139636E-2</v>
      </c>
      <c r="Y55">
        <f t="shared" si="46"/>
        <v>-4.1315747656125541E-3</v>
      </c>
      <c r="Z55">
        <f t="shared" si="47"/>
        <v>0.18051948051948047</v>
      </c>
      <c r="AA55">
        <f t="shared" si="48"/>
        <v>-9.5746785361028198E-3</v>
      </c>
      <c r="AB55">
        <f t="shared" si="49"/>
        <v>2.7869343721905897E-2</v>
      </c>
      <c r="AC55">
        <f t="shared" si="50"/>
        <v>-1.2076624097723549E-2</v>
      </c>
      <c r="AD55">
        <f t="shared" si="51"/>
        <v>2.1310061393271474E-3</v>
      </c>
      <c r="AE55">
        <f t="shared" si="52"/>
        <v>-1.6174055829228234E-2</v>
      </c>
      <c r="AF55">
        <f t="shared" si="53"/>
        <v>5.5938037865748746E-2</v>
      </c>
      <c r="AG55">
        <f t="shared" si="54"/>
        <v>5.827650340979542E-2</v>
      </c>
      <c r="AH55">
        <f t="shared" si="55"/>
        <v>5.319148936170204E-3</v>
      </c>
      <c r="AI55">
        <f t="shared" si="56"/>
        <v>2.9215236794615466E-2</v>
      </c>
      <c r="AJ55">
        <f t="shared" si="57"/>
        <v>2.0710571923743506E-2</v>
      </c>
      <c r="AK55">
        <f t="shared" si="12"/>
        <v>-1.1302294197031068E-2</v>
      </c>
      <c r="AL55">
        <f t="shared" si="4"/>
        <v>3.3636723387416244E-3</v>
      </c>
      <c r="AM55">
        <f t="shared" si="5"/>
        <v>-4.7875201721355599E-2</v>
      </c>
      <c r="AN55">
        <f t="shared" si="6"/>
        <v>4.7465944665369318E-2</v>
      </c>
      <c r="AO55">
        <f t="shared" si="7"/>
        <v>-0.18465909090909099</v>
      </c>
      <c r="AP55">
        <f t="shared" si="8"/>
        <v>2.5243954179041309E-2</v>
      </c>
      <c r="AQ55">
        <f t="shared" si="9"/>
        <v>4.0377358490565783E-3</v>
      </c>
      <c r="AT55" t="s">
        <v>98</v>
      </c>
      <c r="BO55" s="22"/>
      <c r="BP55" s="37">
        <v>0.9</v>
      </c>
      <c r="BQ55" s="44">
        <v>1.6899999999999999E-4</v>
      </c>
      <c r="BR55" s="41">
        <v>0.9</v>
      </c>
      <c r="BS55" s="41">
        <v>7</v>
      </c>
      <c r="BT55" s="39" t="s">
        <v>129</v>
      </c>
    </row>
    <row r="56" spans="1:72">
      <c r="A56" s="1">
        <v>44252</v>
      </c>
      <c r="B56" s="14">
        <v>55</v>
      </c>
      <c r="C56" s="2">
        <v>122.1</v>
      </c>
      <c r="D56" s="2">
        <v>120.98</v>
      </c>
      <c r="E56" s="2">
        <v>8.2899999999999991</v>
      </c>
      <c r="F56" s="2">
        <v>240.17</v>
      </c>
      <c r="G56" s="2">
        <v>67.41</v>
      </c>
      <c r="H56" s="2">
        <v>70.63</v>
      </c>
      <c r="I56" s="2">
        <v>190.98</v>
      </c>
      <c r="J56" s="2">
        <v>225.73</v>
      </c>
      <c r="K56" s="2">
        <v>11.76</v>
      </c>
      <c r="L56" s="2">
        <v>48.56</v>
      </c>
      <c r="M56" s="2">
        <v>16.78</v>
      </c>
      <c r="N56" s="2">
        <v>204.78</v>
      </c>
      <c r="O56" s="2">
        <v>117.08</v>
      </c>
      <c r="P56" s="2">
        <v>58.74</v>
      </c>
      <c r="Q56" s="2">
        <v>50.17</v>
      </c>
      <c r="R56" s="2">
        <v>19.91</v>
      </c>
      <c r="S56" s="2">
        <v>108.33</v>
      </c>
      <c r="T56" s="2">
        <v>27.8</v>
      </c>
      <c r="U56" s="2">
        <v>133.07</v>
      </c>
      <c r="V56" s="15">
        <v>253.94</v>
      </c>
      <c r="X56">
        <f t="shared" si="11"/>
        <v>-2.3356262997920346E-2</v>
      </c>
      <c r="Y56">
        <f t="shared" si="46"/>
        <v>-3.4785383756183175E-2</v>
      </c>
      <c r="Z56">
        <f t="shared" si="47"/>
        <v>-8.8008800880088084E-2</v>
      </c>
      <c r="AA56">
        <f t="shared" si="48"/>
        <v>-4.0586425917788618E-2</v>
      </c>
      <c r="AB56">
        <f t="shared" si="49"/>
        <v>-1.7346938775510173E-2</v>
      </c>
      <c r="AC56">
        <f t="shared" si="50"/>
        <v>-7.5874666291977835E-3</v>
      </c>
      <c r="AD56">
        <f t="shared" si="51"/>
        <v>-3.3061617133309712E-2</v>
      </c>
      <c r="AE56">
        <f t="shared" si="52"/>
        <v>-5.8124009012768117E-2</v>
      </c>
      <c r="AF56">
        <f t="shared" si="53"/>
        <v>-4.1564792176039103E-2</v>
      </c>
      <c r="AG56">
        <f t="shared" si="54"/>
        <v>-5.174770552626437E-2</v>
      </c>
      <c r="AH56">
        <f t="shared" si="55"/>
        <v>-1.3521457965902433E-2</v>
      </c>
      <c r="AI56">
        <f t="shared" si="56"/>
        <v>-2.9570656809781104E-2</v>
      </c>
      <c r="AJ56">
        <f t="shared" si="57"/>
        <v>-6.027676373206621E-3</v>
      </c>
      <c r="AK56">
        <f t="shared" si="12"/>
        <v>2.2180515270432103E-3</v>
      </c>
      <c r="AL56">
        <f t="shared" si="4"/>
        <v>-1.0648787221455317E-2</v>
      </c>
      <c r="AM56">
        <f t="shared" si="5"/>
        <v>0.12485875706214694</v>
      </c>
      <c r="AN56">
        <f t="shared" si="6"/>
        <v>-0.12495961227786752</v>
      </c>
      <c r="AO56">
        <f t="shared" si="7"/>
        <v>-3.1358885017421553E-2</v>
      </c>
      <c r="AP56">
        <f t="shared" si="8"/>
        <v>-8.2212566383888644E-2</v>
      </c>
      <c r="AQ56">
        <f t="shared" si="9"/>
        <v>-4.5589506520840366E-2</v>
      </c>
      <c r="BO56" s="22"/>
      <c r="BP56" s="37">
        <v>0.95</v>
      </c>
      <c r="BQ56" s="44">
        <v>1.9000000000000001E-4</v>
      </c>
      <c r="BR56" s="41">
        <v>0.95</v>
      </c>
      <c r="BS56" s="41">
        <v>7</v>
      </c>
      <c r="BT56" s="39" t="s">
        <v>129</v>
      </c>
    </row>
    <row r="57" spans="1:72">
      <c r="A57" s="1">
        <v>44253</v>
      </c>
      <c r="B57" s="14">
        <v>56</v>
      </c>
      <c r="C57" s="2">
        <v>122.07</v>
      </c>
      <c r="D57" s="2">
        <v>121.26</v>
      </c>
      <c r="E57" s="2">
        <v>8.01</v>
      </c>
      <c r="F57" s="2">
        <v>237.75</v>
      </c>
      <c r="G57" s="2">
        <v>65.88</v>
      </c>
      <c r="H57" s="2">
        <v>68.319999999999993</v>
      </c>
      <c r="I57" s="2">
        <v>189.04</v>
      </c>
      <c r="J57" s="2">
        <v>226.66</v>
      </c>
      <c r="K57" s="2">
        <v>11.7</v>
      </c>
      <c r="L57" s="2">
        <v>47.66</v>
      </c>
      <c r="M57" s="2">
        <v>16.72</v>
      </c>
      <c r="N57" s="2">
        <v>202.35</v>
      </c>
      <c r="O57" s="2">
        <v>113.69</v>
      </c>
      <c r="P57" s="2">
        <v>57.71</v>
      </c>
      <c r="Q57" s="2">
        <v>48.99</v>
      </c>
      <c r="R57" s="2">
        <v>19.489999999999998</v>
      </c>
      <c r="S57" s="2">
        <v>110.44</v>
      </c>
      <c r="T57" s="2">
        <v>30.7</v>
      </c>
      <c r="U57" s="2">
        <v>137.15</v>
      </c>
      <c r="V57" s="15">
        <v>259.85000000000002</v>
      </c>
      <c r="X57">
        <f t="shared" si="11"/>
        <v>-2.4570024570025502E-4</v>
      </c>
      <c r="Y57">
        <f t="shared" si="46"/>
        <v>2.314432137543405E-3</v>
      </c>
      <c r="Z57">
        <f t="shared" si="47"/>
        <v>-3.377563329312417E-2</v>
      </c>
      <c r="AA57">
        <f t="shared" si="48"/>
        <v>-1.007619602781358E-2</v>
      </c>
      <c r="AB57">
        <f t="shared" si="49"/>
        <v>-2.2696929238985333E-2</v>
      </c>
      <c r="AC57">
        <f t="shared" si="50"/>
        <v>-3.2705649157581798E-2</v>
      </c>
      <c r="AD57">
        <f t="shared" si="51"/>
        <v>-1.0158131741543605E-2</v>
      </c>
      <c r="AE57">
        <f t="shared" si="52"/>
        <v>4.1199663314579671E-3</v>
      </c>
      <c r="AF57">
        <f t="shared" si="53"/>
        <v>-5.1020408163265727E-3</v>
      </c>
      <c r="AG57">
        <f t="shared" si="54"/>
        <v>-1.8533772652388914E-2</v>
      </c>
      <c r="AH57">
        <f t="shared" si="55"/>
        <v>-3.5756853396902424E-3</v>
      </c>
      <c r="AI57">
        <f t="shared" si="56"/>
        <v>-1.186639320246121E-2</v>
      </c>
      <c r="AJ57">
        <f t="shared" si="57"/>
        <v>-2.8954560983942609E-2</v>
      </c>
      <c r="AK57">
        <f t="shared" si="12"/>
        <v>-1.7534899557371485E-2</v>
      </c>
      <c r="AL57">
        <f t="shared" si="4"/>
        <v>-2.3520031891568659E-2</v>
      </c>
      <c r="AM57">
        <f t="shared" si="5"/>
        <v>-2.1094927172275325E-2</v>
      </c>
      <c r="AN57">
        <f t="shared" si="6"/>
        <v>1.9477522385304157E-2</v>
      </c>
      <c r="AO57">
        <f t="shared" si="7"/>
        <v>0.10431654676258988</v>
      </c>
      <c r="AP57">
        <f t="shared" si="8"/>
        <v>3.0660554595325865E-2</v>
      </c>
      <c r="AQ57">
        <f t="shared" si="9"/>
        <v>2.3273214145073738E-2</v>
      </c>
      <c r="BP57" s="40">
        <v>1</v>
      </c>
      <c r="BQ57" s="45">
        <v>2.14E-4</v>
      </c>
      <c r="BR57" s="42">
        <v>1</v>
      </c>
      <c r="BS57" s="42">
        <v>6</v>
      </c>
      <c r="BT57" s="39" t="s">
        <v>130</v>
      </c>
    </row>
    <row r="58" spans="1:72">
      <c r="A58" s="1">
        <v>44256</v>
      </c>
      <c r="B58" s="14">
        <v>57</v>
      </c>
      <c r="C58" s="2">
        <v>124.48</v>
      </c>
      <c r="D58" s="2">
        <v>127.79</v>
      </c>
      <c r="E58" s="2">
        <v>9.18</v>
      </c>
      <c r="F58" s="2">
        <v>241.69</v>
      </c>
      <c r="G58" s="2">
        <v>69.540000000000006</v>
      </c>
      <c r="H58" s="2">
        <v>69.930000000000007</v>
      </c>
      <c r="I58" s="2">
        <v>194.98</v>
      </c>
      <c r="J58" s="2">
        <v>238.56</v>
      </c>
      <c r="K58" s="2">
        <v>11.98</v>
      </c>
      <c r="L58" s="2">
        <v>48.99</v>
      </c>
      <c r="M58" s="2">
        <v>16.940000000000001</v>
      </c>
      <c r="N58" s="2">
        <v>206.22</v>
      </c>
      <c r="O58" s="2">
        <v>115.43</v>
      </c>
      <c r="P58" s="2">
        <v>56.91</v>
      </c>
      <c r="Q58" s="2">
        <v>49.9</v>
      </c>
      <c r="R58" s="2">
        <v>18.07</v>
      </c>
      <c r="S58" s="2">
        <v>118.89</v>
      </c>
      <c r="T58" s="2">
        <v>30.6</v>
      </c>
      <c r="U58" s="2">
        <v>138.41999999999999</v>
      </c>
      <c r="V58" s="15">
        <v>273.63</v>
      </c>
      <c r="X58">
        <f t="shared" si="11"/>
        <v>1.9742770541492677E-2</v>
      </c>
      <c r="Y58">
        <f t="shared" si="46"/>
        <v>5.3851228764637972E-2</v>
      </c>
      <c r="Z58">
        <f t="shared" si="47"/>
        <v>0.14606741573033707</v>
      </c>
      <c r="AA58">
        <f t="shared" si="48"/>
        <v>1.6572029442691892E-2</v>
      </c>
      <c r="AB58">
        <f t="shared" si="49"/>
        <v>5.5555555555555726E-2</v>
      </c>
      <c r="AC58">
        <f t="shared" si="50"/>
        <v>2.3565573770492006E-2</v>
      </c>
      <c r="AD58">
        <f t="shared" si="51"/>
        <v>3.1421921286500204E-2</v>
      </c>
      <c r="AE58">
        <f t="shared" si="52"/>
        <v>5.2501544163063643E-2</v>
      </c>
      <c r="AF58">
        <f t="shared" si="53"/>
        <v>2.393162393162403E-2</v>
      </c>
      <c r="AG58">
        <f t="shared" si="54"/>
        <v>2.7906000839278335E-2</v>
      </c>
      <c r="AH58">
        <f t="shared" si="55"/>
        <v>1.315789473684225E-2</v>
      </c>
      <c r="AI58">
        <f t="shared" si="56"/>
        <v>1.9125277983691645E-2</v>
      </c>
      <c r="AJ58">
        <f t="shared" si="57"/>
        <v>1.5304776145659329E-2</v>
      </c>
      <c r="AK58">
        <f t="shared" si="12"/>
        <v>-1.3862415525905463E-2</v>
      </c>
      <c r="AL58">
        <f t="shared" si="4"/>
        <v>1.8575219432537184E-2</v>
      </c>
      <c r="AM58">
        <f t="shared" si="5"/>
        <v>-7.2857875833760813E-2</v>
      </c>
      <c r="AN58">
        <f t="shared" si="6"/>
        <v>7.6512133285041681E-2</v>
      </c>
      <c r="AO58">
        <f t="shared" si="7"/>
        <v>-3.2573289902279438E-3</v>
      </c>
      <c r="AP58">
        <f t="shared" si="8"/>
        <v>9.2599343784176575E-3</v>
      </c>
      <c r="AQ58">
        <f t="shared" si="9"/>
        <v>5.3030594573792465E-2</v>
      </c>
    </row>
    <row r="59" spans="1:72">
      <c r="A59" s="1">
        <v>44257</v>
      </c>
      <c r="B59" s="14">
        <v>58</v>
      </c>
      <c r="C59" s="2">
        <v>123.64</v>
      </c>
      <c r="D59" s="2">
        <v>125.12</v>
      </c>
      <c r="E59" s="2">
        <v>8.93</v>
      </c>
      <c r="F59" s="2">
        <v>234.41</v>
      </c>
      <c r="G59" s="2">
        <v>68.91</v>
      </c>
      <c r="H59" s="2">
        <v>69.8</v>
      </c>
      <c r="I59" s="2">
        <v>193.94</v>
      </c>
      <c r="J59" s="2">
        <v>232.59</v>
      </c>
      <c r="K59" s="2">
        <v>12.55</v>
      </c>
      <c r="L59" s="2">
        <v>48.38</v>
      </c>
      <c r="M59" s="2">
        <v>16.87</v>
      </c>
      <c r="N59" s="2">
        <v>206.58</v>
      </c>
      <c r="O59" s="2">
        <v>115.03</v>
      </c>
      <c r="P59" s="2">
        <v>57.23</v>
      </c>
      <c r="Q59" s="2">
        <v>50.1</v>
      </c>
      <c r="R59" s="2">
        <v>19.739999999999998</v>
      </c>
      <c r="S59" s="2">
        <v>107.43</v>
      </c>
      <c r="T59" s="2">
        <v>27.7</v>
      </c>
      <c r="U59" s="2">
        <v>134.06</v>
      </c>
      <c r="V59" s="15">
        <v>269.19</v>
      </c>
      <c r="X59">
        <f t="shared" si="11"/>
        <v>-6.7480719794344741E-3</v>
      </c>
      <c r="Y59">
        <f t="shared" si="46"/>
        <v>-2.0893653650520396E-2</v>
      </c>
      <c r="Z59">
        <f t="shared" si="47"/>
        <v>-2.7233115468409588E-2</v>
      </c>
      <c r="AA59">
        <f t="shared" si="48"/>
        <v>-3.0121229674376273E-2</v>
      </c>
      <c r="AB59">
        <f t="shared" si="49"/>
        <v>-9.059534081104539E-3</v>
      </c>
      <c r="AC59">
        <f t="shared" si="50"/>
        <v>-1.859001859001997E-3</v>
      </c>
      <c r="AD59">
        <f t="shared" si="51"/>
        <v>-5.3338803979894964E-3</v>
      </c>
      <c r="AE59">
        <f t="shared" si="52"/>
        <v>-2.5025150905432589E-2</v>
      </c>
      <c r="AF59">
        <f t="shared" si="53"/>
        <v>4.7579298831385668E-2</v>
      </c>
      <c r="AG59">
        <f t="shared" si="54"/>
        <v>-1.2451520718513971E-2</v>
      </c>
      <c r="AH59">
        <f t="shared" si="55"/>
        <v>-4.1322314049586943E-3</v>
      </c>
      <c r="AI59">
        <f t="shared" si="56"/>
        <v>1.7457084666861295E-3</v>
      </c>
      <c r="AJ59">
        <f t="shared" si="57"/>
        <v>-3.4653036472321375E-3</v>
      </c>
      <c r="AK59">
        <f t="shared" si="12"/>
        <v>5.622913371990868E-3</v>
      </c>
      <c r="AL59">
        <f t="shared" si="4"/>
        <v>4.0080160320641852E-3</v>
      </c>
      <c r="AM59">
        <f t="shared" si="5"/>
        <v>9.2418372993912465E-2</v>
      </c>
      <c r="AN59">
        <f t="shared" si="6"/>
        <v>-9.6391622508200811E-2</v>
      </c>
      <c r="AO59">
        <f t="shared" si="7"/>
        <v>-9.4771241830065425E-2</v>
      </c>
      <c r="AP59">
        <f t="shared" si="8"/>
        <v>-3.149833839040591E-2</v>
      </c>
      <c r="AQ59">
        <f t="shared" si="9"/>
        <v>-1.6226290976866564E-2</v>
      </c>
      <c r="BP59" t="s">
        <v>131</v>
      </c>
    </row>
    <row r="60" spans="1:72">
      <c r="A60" s="1">
        <v>44258</v>
      </c>
      <c r="B60" s="14">
        <v>59</v>
      </c>
      <c r="C60" s="2">
        <v>119.3</v>
      </c>
      <c r="D60" s="2">
        <v>122.05</v>
      </c>
      <c r="E60" s="2">
        <v>8.58</v>
      </c>
      <c r="F60" s="2">
        <v>236.27</v>
      </c>
      <c r="G60" s="2">
        <v>70.38</v>
      </c>
      <c r="H60" s="2">
        <v>69.58</v>
      </c>
      <c r="I60" s="2">
        <v>192.26</v>
      </c>
      <c r="J60" s="2">
        <v>219.64</v>
      </c>
      <c r="K60" s="2">
        <v>12.17</v>
      </c>
      <c r="L60" s="2">
        <v>48.39</v>
      </c>
      <c r="M60" s="2">
        <v>16.77</v>
      </c>
      <c r="N60" s="2">
        <v>207</v>
      </c>
      <c r="O60" s="2">
        <v>116.97</v>
      </c>
      <c r="P60" s="2">
        <v>57.33</v>
      </c>
      <c r="Q60" s="2">
        <v>49.98</v>
      </c>
      <c r="R60" s="2">
        <v>22.54</v>
      </c>
      <c r="S60" s="2">
        <v>92.42</v>
      </c>
      <c r="T60" s="2">
        <v>24.2</v>
      </c>
      <c r="U60" s="2">
        <v>128.05000000000001</v>
      </c>
      <c r="V60" s="15">
        <v>255.06</v>
      </c>
      <c r="X60">
        <f t="shared" si="11"/>
        <v>-3.5101908767389223E-2</v>
      </c>
      <c r="Y60">
        <f t="shared" si="46"/>
        <v>-2.4536445012787782E-2</v>
      </c>
      <c r="Z60">
        <f t="shared" si="47"/>
        <v>-3.9193729003359427E-2</v>
      </c>
      <c r="AA60">
        <f t="shared" si="48"/>
        <v>7.9348150676166272E-3</v>
      </c>
      <c r="AB60">
        <f t="shared" si="49"/>
        <v>2.1332172398781005E-2</v>
      </c>
      <c r="AC60">
        <f t="shared" si="50"/>
        <v>-3.151862464183365E-3</v>
      </c>
      <c r="AD60">
        <f t="shared" si="51"/>
        <v>-8.66247292977213E-3</v>
      </c>
      <c r="AE60">
        <f t="shared" si="52"/>
        <v>-5.5677372200008672E-2</v>
      </c>
      <c r="AF60">
        <f t="shared" si="53"/>
        <v>-3.0278884462151455E-2</v>
      </c>
      <c r="AG60">
        <f t="shared" si="54"/>
        <v>2.066969822240184E-4</v>
      </c>
      <c r="AH60">
        <f t="shared" si="55"/>
        <v>-5.927682276230078E-3</v>
      </c>
      <c r="AI60">
        <f t="shared" si="56"/>
        <v>2.0331106593086817E-3</v>
      </c>
      <c r="AJ60">
        <f t="shared" si="57"/>
        <v>1.6865165608971552E-2</v>
      </c>
      <c r="AK60">
        <f t="shared" si="12"/>
        <v>1.7473353136467137E-3</v>
      </c>
      <c r="AL60">
        <f t="shared" si="4"/>
        <v>-2.395209580838414E-3</v>
      </c>
      <c r="AM60">
        <f t="shared" si="5"/>
        <v>0.14184397163120571</v>
      </c>
      <c r="AN60">
        <f t="shared" si="6"/>
        <v>-0.139718886716932</v>
      </c>
      <c r="AO60">
        <f t="shared" si="7"/>
        <v>-0.1263537906137184</v>
      </c>
      <c r="AP60">
        <f t="shared" si="8"/>
        <v>-4.4830672833059755E-2</v>
      </c>
      <c r="AQ60">
        <f t="shared" si="9"/>
        <v>-5.2490805750585075E-2</v>
      </c>
    </row>
    <row r="61" spans="1:72">
      <c r="A61" s="1">
        <v>44259</v>
      </c>
      <c r="B61" s="14">
        <v>60</v>
      </c>
      <c r="C61" s="2">
        <v>114.99</v>
      </c>
      <c r="D61" s="2">
        <v>120.12</v>
      </c>
      <c r="E61" s="2">
        <v>8.0299999999999994</v>
      </c>
      <c r="F61" s="2">
        <v>230.5</v>
      </c>
      <c r="G61" s="2">
        <v>69.81</v>
      </c>
      <c r="H61" s="2">
        <v>68</v>
      </c>
      <c r="I61" s="2">
        <v>188.03</v>
      </c>
      <c r="J61" s="2">
        <v>210.62</v>
      </c>
      <c r="K61" s="2">
        <v>11.93</v>
      </c>
      <c r="L61" s="2">
        <v>48.88</v>
      </c>
      <c r="M61" s="2">
        <v>16.62</v>
      </c>
      <c r="N61" s="2">
        <v>202.94</v>
      </c>
      <c r="O61" s="2">
        <v>114.82</v>
      </c>
      <c r="P61" s="2">
        <v>57.7</v>
      </c>
      <c r="Q61" s="2">
        <v>49.94</v>
      </c>
      <c r="R61" s="2">
        <v>24.62</v>
      </c>
      <c r="S61" s="2">
        <v>83.63</v>
      </c>
      <c r="T61" s="2">
        <v>24.3</v>
      </c>
      <c r="U61" s="2">
        <v>123.7</v>
      </c>
      <c r="V61" s="15">
        <v>239.07</v>
      </c>
      <c r="X61">
        <f t="shared" si="11"/>
        <v>-3.6127409891031033E-2</v>
      </c>
      <c r="Y61">
        <f t="shared" si="46"/>
        <v>-1.5813191315034763E-2</v>
      </c>
      <c r="Z61">
        <f t="shared" si="47"/>
        <v>-6.410256410256418E-2</v>
      </c>
      <c r="AA61">
        <f t="shared" si="48"/>
        <v>-2.4421213019003723E-2</v>
      </c>
      <c r="AB61">
        <f t="shared" si="49"/>
        <v>-8.0988917306051896E-3</v>
      </c>
      <c r="AC61">
        <f t="shared" si="50"/>
        <v>-2.2707674619143407E-2</v>
      </c>
      <c r="AD61">
        <f t="shared" si="51"/>
        <v>-2.2001456361177521E-2</v>
      </c>
      <c r="AE61">
        <f t="shared" si="52"/>
        <v>-4.1067200874157633E-2</v>
      </c>
      <c r="AF61">
        <f t="shared" si="53"/>
        <v>-1.9720624486442087E-2</v>
      </c>
      <c r="AG61">
        <f t="shared" si="54"/>
        <v>1.0126059103120521E-2</v>
      </c>
      <c r="AH61">
        <f t="shared" si="55"/>
        <v>-8.9445438282646748E-3</v>
      </c>
      <c r="AI61">
        <f t="shared" si="56"/>
        <v>-1.961352657004832E-2</v>
      </c>
      <c r="AJ61">
        <f t="shared" si="57"/>
        <v>-1.8380781396939435E-2</v>
      </c>
      <c r="AK61">
        <f t="shared" si="12"/>
        <v>6.4538635967208192E-3</v>
      </c>
      <c r="AL61">
        <f t="shared" si="4"/>
        <v>-8.0032012805120352E-4</v>
      </c>
      <c r="AM61">
        <f t="shared" si="5"/>
        <v>9.2280390417036465E-2</v>
      </c>
      <c r="AN61">
        <f t="shared" si="6"/>
        <v>-9.5109283704825867E-2</v>
      </c>
      <c r="AO61">
        <f t="shared" si="7"/>
        <v>4.1322314049587368E-3</v>
      </c>
      <c r="AP61">
        <f t="shared" si="8"/>
        <v>-3.3971105037094947E-2</v>
      </c>
      <c r="AQ61">
        <f t="shared" si="9"/>
        <v>-6.2691131498470984E-2</v>
      </c>
      <c r="BO61" t="s">
        <v>158</v>
      </c>
      <c r="BP61" s="37" t="s">
        <v>23</v>
      </c>
      <c r="BQ61" s="43" t="s">
        <v>121</v>
      </c>
      <c r="BR61" s="43" t="s">
        <v>122</v>
      </c>
      <c r="BS61" s="43" t="s">
        <v>123</v>
      </c>
      <c r="BT61" s="39" t="s">
        <v>124</v>
      </c>
    </row>
    <row r="62" spans="1:72">
      <c r="A62" s="1">
        <v>44260</v>
      </c>
      <c r="B62" s="14">
        <v>61</v>
      </c>
      <c r="C62" s="2">
        <v>116.14</v>
      </c>
      <c r="D62" s="2">
        <v>121.41</v>
      </c>
      <c r="E62" s="2">
        <v>8.0500000000000007</v>
      </c>
      <c r="F62" s="2">
        <v>233.88</v>
      </c>
      <c r="G62" s="2">
        <v>70.23</v>
      </c>
      <c r="H62" s="2">
        <v>69.86</v>
      </c>
      <c r="I62" s="2">
        <v>189.99</v>
      </c>
      <c r="J62" s="2">
        <v>204.31</v>
      </c>
      <c r="K62" s="2">
        <v>12.27</v>
      </c>
      <c r="L62" s="2">
        <v>54.71</v>
      </c>
      <c r="M62" s="2">
        <v>16.829999999999998</v>
      </c>
      <c r="N62" s="2">
        <v>206.58</v>
      </c>
      <c r="O62" s="2">
        <v>117.42</v>
      </c>
      <c r="P62" s="2">
        <v>59.24</v>
      </c>
      <c r="Q62" s="2">
        <v>50.79</v>
      </c>
      <c r="R62" s="2">
        <v>22.88</v>
      </c>
      <c r="S62" s="2">
        <v>89.5</v>
      </c>
      <c r="T62" s="2">
        <v>24.4</v>
      </c>
      <c r="U62" s="2">
        <v>124.61</v>
      </c>
      <c r="V62" s="15">
        <v>239.05</v>
      </c>
      <c r="X62">
        <f t="shared" si="11"/>
        <v>1.0000869640838383E-2</v>
      </c>
      <c r="Y62">
        <f t="shared" si="46"/>
        <v>1.0739260739260672E-2</v>
      </c>
      <c r="Z62">
        <f t="shared" si="47"/>
        <v>2.4906600249067685E-3</v>
      </c>
      <c r="AA62">
        <f t="shared" si="48"/>
        <v>1.4663774403470695E-2</v>
      </c>
      <c r="AB62">
        <f t="shared" si="49"/>
        <v>6.0163300386764313E-3</v>
      </c>
      <c r="AC62">
        <f t="shared" si="50"/>
        <v>2.735294117647058E-2</v>
      </c>
      <c r="AD62">
        <f t="shared" si="51"/>
        <v>1.0423868531617338E-2</v>
      </c>
      <c r="AE62">
        <f t="shared" si="52"/>
        <v>-2.9959168170164287E-2</v>
      </c>
      <c r="AF62">
        <f t="shared" si="53"/>
        <v>2.8499580888516333E-2</v>
      </c>
      <c r="AG62">
        <f t="shared" si="54"/>
        <v>0.11927168576104742</v>
      </c>
      <c r="AH62">
        <f t="shared" si="55"/>
        <v>1.2635379061371677E-2</v>
      </c>
      <c r="AI62">
        <f t="shared" si="56"/>
        <v>1.793633586281667E-2</v>
      </c>
      <c r="AJ62">
        <f t="shared" si="57"/>
        <v>2.2644138651802898E-2</v>
      </c>
      <c r="AK62">
        <f t="shared" si="12"/>
        <v>2.6689774696707091E-2</v>
      </c>
      <c r="AL62">
        <f t="shared" si="4"/>
        <v>1.7020424509411321E-2</v>
      </c>
      <c r="AM62">
        <f t="shared" si="5"/>
        <v>-7.0674248578391635E-2</v>
      </c>
      <c r="AN62">
        <f t="shared" si="6"/>
        <v>7.0190123161544965E-2</v>
      </c>
      <c r="AO62">
        <f t="shared" si="7"/>
        <v>4.1152263374484715E-3</v>
      </c>
      <c r="AP62">
        <f t="shared" si="8"/>
        <v>7.3565076798706268E-3</v>
      </c>
      <c r="AQ62">
        <f t="shared" si="9"/>
        <v>-8.3657506169664995E-5</v>
      </c>
      <c r="BP62">
        <v>0.2</v>
      </c>
      <c r="BQ62">
        <v>1.1E-5</v>
      </c>
      <c r="BR62">
        <v>0.2</v>
      </c>
      <c r="BS62">
        <v>9</v>
      </c>
      <c r="BT62" t="s">
        <v>153</v>
      </c>
    </row>
    <row r="63" spans="1:72">
      <c r="A63" s="1">
        <v>44263</v>
      </c>
      <c r="B63" s="14">
        <v>62</v>
      </c>
      <c r="C63" s="2">
        <v>116.08</v>
      </c>
      <c r="D63" s="2">
        <v>116.36</v>
      </c>
      <c r="E63" s="2">
        <v>9.2899999999999991</v>
      </c>
      <c r="F63" s="2">
        <v>226.69</v>
      </c>
      <c r="G63" s="2">
        <v>72.22</v>
      </c>
      <c r="H63" s="2">
        <v>72</v>
      </c>
      <c r="I63" s="2">
        <v>201.91</v>
      </c>
      <c r="J63" s="2">
        <v>192.84</v>
      </c>
      <c r="K63" s="2">
        <v>12.65</v>
      </c>
      <c r="L63" s="2">
        <v>52.9</v>
      </c>
      <c r="M63" s="2">
        <v>16.84</v>
      </c>
      <c r="N63" s="2">
        <v>207.69</v>
      </c>
      <c r="O63" s="2">
        <v>119.32</v>
      </c>
      <c r="P63" s="2">
        <v>59.38</v>
      </c>
      <c r="Q63" s="2">
        <v>51.64</v>
      </c>
      <c r="R63" s="2">
        <v>24.79</v>
      </c>
      <c r="S63" s="2">
        <v>81.89</v>
      </c>
      <c r="T63" s="2">
        <v>22</v>
      </c>
      <c r="U63" s="2">
        <v>115.93</v>
      </c>
      <c r="V63" s="15">
        <v>226.09</v>
      </c>
      <c r="X63">
        <f t="shared" si="11"/>
        <v>-5.1661787497849388E-4</v>
      </c>
      <c r="Y63">
        <f t="shared" si="46"/>
        <v>-4.1594596820690201E-2</v>
      </c>
      <c r="Z63">
        <f t="shared" si="47"/>
        <v>0.15403726708074514</v>
      </c>
      <c r="AA63">
        <f t="shared" si="48"/>
        <v>-3.0742260988541124E-2</v>
      </c>
      <c r="AB63">
        <f t="shared" si="49"/>
        <v>2.8335469172718137E-2</v>
      </c>
      <c r="AC63">
        <f t="shared" si="50"/>
        <v>3.0632693959347274E-2</v>
      </c>
      <c r="AD63">
        <f t="shared" si="51"/>
        <v>6.2740144218116675E-2</v>
      </c>
      <c r="AE63">
        <f t="shared" si="52"/>
        <v>-5.6140179139542848E-2</v>
      </c>
      <c r="AF63">
        <f t="shared" si="53"/>
        <v>3.0969845150774312E-2</v>
      </c>
      <c r="AG63">
        <f t="shared" si="54"/>
        <v>-3.308353134710295E-2</v>
      </c>
      <c r="AH63">
        <f t="shared" si="55"/>
        <v>5.9417706476539301E-4</v>
      </c>
      <c r="AI63">
        <f t="shared" si="56"/>
        <v>5.3732210281730326E-3</v>
      </c>
      <c r="AJ63">
        <f t="shared" si="57"/>
        <v>1.6181229773462709E-2</v>
      </c>
      <c r="AK63">
        <f t="shared" si="12"/>
        <v>2.3632680621201987E-3</v>
      </c>
      <c r="AL63">
        <f t="shared" si="4"/>
        <v>1.6735577869659408E-2</v>
      </c>
      <c r="AM63">
        <f t="shared" si="5"/>
        <v>8.347902097902099E-2</v>
      </c>
      <c r="AN63">
        <f t="shared" si="6"/>
        <v>-8.5027932960893851E-2</v>
      </c>
      <c r="AO63">
        <f t="shared" si="7"/>
        <v>-9.8360655737704861E-2</v>
      </c>
      <c r="AP63">
        <f t="shared" si="8"/>
        <v>-6.9657330872321579E-2</v>
      </c>
      <c r="AQ63">
        <f t="shared" si="9"/>
        <v>-5.4214599456180748E-2</v>
      </c>
      <c r="BP63">
        <v>0.25</v>
      </c>
      <c r="BQ63">
        <v>1.5999999999999999E-5</v>
      </c>
      <c r="BR63">
        <v>0.25</v>
      </c>
      <c r="BS63">
        <v>9</v>
      </c>
      <c r="BT63" t="s">
        <v>153</v>
      </c>
    </row>
    <row r="64" spans="1:72">
      <c r="A64" s="1">
        <v>44264</v>
      </c>
      <c r="B64" s="14">
        <v>63</v>
      </c>
      <c r="C64" s="2">
        <v>119.84</v>
      </c>
      <c r="D64" s="2">
        <v>121.08</v>
      </c>
      <c r="E64" s="2">
        <v>10.5</v>
      </c>
      <c r="F64" s="2">
        <v>238.13</v>
      </c>
      <c r="G64" s="2">
        <v>70.989999999999995</v>
      </c>
      <c r="H64" s="2">
        <v>72.94</v>
      </c>
      <c r="I64" s="2">
        <v>194.51</v>
      </c>
      <c r="J64" s="2">
        <v>213.22</v>
      </c>
      <c r="K64" s="2">
        <v>12.57</v>
      </c>
      <c r="L64" s="2">
        <v>55.81</v>
      </c>
      <c r="M64" s="2">
        <v>16.899999999999999</v>
      </c>
      <c r="N64" s="2">
        <v>207.61</v>
      </c>
      <c r="O64" s="2">
        <v>118.71</v>
      </c>
      <c r="P64" s="2">
        <v>58.99</v>
      </c>
      <c r="Q64" s="2">
        <v>50.86</v>
      </c>
      <c r="R64" s="2">
        <v>21.2</v>
      </c>
      <c r="S64" s="2">
        <v>93.77</v>
      </c>
      <c r="T64" s="2">
        <v>24.4</v>
      </c>
      <c r="U64" s="2">
        <v>125.2</v>
      </c>
      <c r="V64" s="15">
        <v>241.76</v>
      </c>
      <c r="X64">
        <f t="shared" si="11"/>
        <v>3.2391454169538293E-2</v>
      </c>
      <c r="Y64">
        <f t="shared" si="46"/>
        <v>4.0563767617738042E-2</v>
      </c>
      <c r="Z64">
        <f t="shared" si="47"/>
        <v>0.13024757804090431</v>
      </c>
      <c r="AA64">
        <f t="shared" si="48"/>
        <v>5.0465393268340014E-2</v>
      </c>
      <c r="AB64">
        <f t="shared" si="49"/>
        <v>-1.7031293270562225E-2</v>
      </c>
      <c r="AC64">
        <f t="shared" si="50"/>
        <v>1.3055555555555523E-2</v>
      </c>
      <c r="AD64">
        <f t="shared" si="51"/>
        <v>-3.6649992570947483E-2</v>
      </c>
      <c r="AE64">
        <f t="shared" si="52"/>
        <v>0.10568346816013273</v>
      </c>
      <c r="AF64">
        <f t="shared" si="53"/>
        <v>-6.324110671936764E-3</v>
      </c>
      <c r="AG64">
        <f t="shared" si="54"/>
        <v>5.5009451795841283E-2</v>
      </c>
      <c r="AH64">
        <f t="shared" si="55"/>
        <v>3.5629453681709456E-3</v>
      </c>
      <c r="AI64">
        <f t="shared" si="56"/>
        <v>-3.8518946506805376E-4</v>
      </c>
      <c r="AJ64">
        <f t="shared" si="57"/>
        <v>-5.1123030506201768E-3</v>
      </c>
      <c r="AK64">
        <f t="shared" si="12"/>
        <v>-6.5678679690131447E-3</v>
      </c>
      <c r="AL64">
        <f t="shared" si="4"/>
        <v>-1.5104570100697157E-2</v>
      </c>
      <c r="AM64">
        <f t="shared" si="5"/>
        <v>-0.14481645824929407</v>
      </c>
      <c r="AN64">
        <f t="shared" si="6"/>
        <v>0.14507265844425443</v>
      </c>
      <c r="AO64">
        <f t="shared" si="7"/>
        <v>0.10909090909090903</v>
      </c>
      <c r="AP64">
        <f t="shared" si="8"/>
        <v>7.9962046062278927E-2</v>
      </c>
      <c r="AQ64">
        <f t="shared" si="9"/>
        <v>6.9308682383121711E-2</v>
      </c>
      <c r="BP64">
        <v>0.3</v>
      </c>
      <c r="BQ64">
        <v>2.0999999999999999E-5</v>
      </c>
      <c r="BR64">
        <v>0.3</v>
      </c>
      <c r="BS64">
        <v>8</v>
      </c>
      <c r="BT64" t="s">
        <v>154</v>
      </c>
    </row>
    <row r="65" spans="1:72">
      <c r="A65" s="1">
        <v>44265</v>
      </c>
      <c r="B65" s="14">
        <v>64</v>
      </c>
      <c r="C65" s="2">
        <v>119.99</v>
      </c>
      <c r="D65" s="2">
        <v>119.98</v>
      </c>
      <c r="E65" s="2">
        <v>9.85</v>
      </c>
      <c r="F65" s="2">
        <v>234.3</v>
      </c>
      <c r="G65" s="2">
        <v>73.75</v>
      </c>
      <c r="H65" s="2">
        <v>73.209999999999994</v>
      </c>
      <c r="I65" s="2">
        <v>195.06</v>
      </c>
      <c r="J65" s="2">
        <v>212.67</v>
      </c>
      <c r="K65" s="2">
        <v>12.91</v>
      </c>
      <c r="L65" s="2">
        <v>55.56</v>
      </c>
      <c r="M65" s="2">
        <v>16.989999999999998</v>
      </c>
      <c r="N65" s="2">
        <v>212.91</v>
      </c>
      <c r="O65" s="2">
        <v>122.24</v>
      </c>
      <c r="P65" s="2">
        <v>59.73</v>
      </c>
      <c r="Q65" s="2">
        <v>51.44</v>
      </c>
      <c r="R65" s="2">
        <v>21.2</v>
      </c>
      <c r="S65" s="2">
        <v>93.83</v>
      </c>
      <c r="T65" s="2">
        <v>24.7</v>
      </c>
      <c r="U65" s="2">
        <v>124.68</v>
      </c>
      <c r="V65" s="15">
        <v>242.07</v>
      </c>
      <c r="X65">
        <f t="shared" si="11"/>
        <v>1.2516688918557367E-3</v>
      </c>
      <c r="Y65">
        <f t="shared" si="46"/>
        <v>-9.0849025437726647E-3</v>
      </c>
      <c r="Z65">
        <f t="shared" si="47"/>
        <v>-6.1904761904761942E-2</v>
      </c>
      <c r="AA65">
        <f t="shared" si="48"/>
        <v>-1.6083651786839057E-2</v>
      </c>
      <c r="AB65">
        <f t="shared" si="49"/>
        <v>3.8878715312015852E-2</v>
      </c>
      <c r="AC65">
        <f t="shared" si="50"/>
        <v>3.7016726076226493E-3</v>
      </c>
      <c r="AD65">
        <f t="shared" si="51"/>
        <v>2.8276181173205049E-3</v>
      </c>
      <c r="AE65">
        <f t="shared" si="52"/>
        <v>-2.579495356908411E-3</v>
      </c>
      <c r="AF65">
        <f t="shared" si="53"/>
        <v>2.7048528241845653E-2</v>
      </c>
      <c r="AG65">
        <f t="shared" si="54"/>
        <v>-4.4794839634474106E-3</v>
      </c>
      <c r="AH65">
        <f t="shared" si="55"/>
        <v>5.3254437869822407E-3</v>
      </c>
      <c r="AI65">
        <f t="shared" si="56"/>
        <v>2.5528635422185746E-2</v>
      </c>
      <c r="AJ65">
        <f t="shared" si="57"/>
        <v>2.9736332238227626E-2</v>
      </c>
      <c r="AK65">
        <f t="shared" si="12"/>
        <v>1.2544499067638496E-2</v>
      </c>
      <c r="AL65">
        <f t="shared" si="4"/>
        <v>1.1403853716083334E-2</v>
      </c>
      <c r="AM65">
        <f t="shared" si="5"/>
        <v>0</v>
      </c>
      <c r="AN65">
        <f t="shared" si="6"/>
        <v>6.3986349578758954E-4</v>
      </c>
      <c r="AO65">
        <f t="shared" si="7"/>
        <v>1.2295081967213144E-2</v>
      </c>
      <c r="AP65">
        <f t="shared" si="8"/>
        <v>-4.1533546325878273E-3</v>
      </c>
      <c r="AQ65">
        <f t="shared" si="9"/>
        <v>1.2822634017207242E-3</v>
      </c>
      <c r="BP65">
        <v>0.35</v>
      </c>
      <c r="BQ65">
        <v>2.8E-5</v>
      </c>
      <c r="BR65">
        <v>0.35</v>
      </c>
      <c r="BS65">
        <v>8</v>
      </c>
      <c r="BT65" t="s">
        <v>154</v>
      </c>
    </row>
    <row r="66" spans="1:72">
      <c r="A66" s="1">
        <v>44266</v>
      </c>
      <c r="B66" s="14">
        <v>65</v>
      </c>
      <c r="C66" s="2">
        <v>121.83</v>
      </c>
      <c r="D66" s="2">
        <v>121.95</v>
      </c>
      <c r="E66" s="2">
        <v>10.28</v>
      </c>
      <c r="F66" s="2">
        <v>240.8</v>
      </c>
      <c r="G66" s="2">
        <v>73.31</v>
      </c>
      <c r="H66" s="2">
        <v>72.430000000000007</v>
      </c>
      <c r="I66" s="2">
        <v>196.75</v>
      </c>
      <c r="J66" s="2">
        <v>225.22</v>
      </c>
      <c r="K66" s="2">
        <v>12.81</v>
      </c>
      <c r="L66" s="2">
        <v>55.11</v>
      </c>
      <c r="M66" s="2">
        <v>17.100000000000001</v>
      </c>
      <c r="N66" s="2">
        <v>212.5</v>
      </c>
      <c r="O66" s="2">
        <v>121.54</v>
      </c>
      <c r="P66" s="2">
        <v>59.26</v>
      </c>
      <c r="Q66" s="2">
        <v>50.88</v>
      </c>
      <c r="R66" s="2">
        <v>18.62</v>
      </c>
      <c r="S66" s="2">
        <v>105.07</v>
      </c>
      <c r="T66" s="2">
        <v>26.8</v>
      </c>
      <c r="U66" s="2">
        <v>129.93</v>
      </c>
      <c r="V66" s="15">
        <v>253.83</v>
      </c>
      <c r="X66">
        <f t="shared" si="11"/>
        <v>1.5334611217601496E-2</v>
      </c>
      <c r="Y66">
        <f t="shared" si="46"/>
        <v>1.6419403233872303E-2</v>
      </c>
      <c r="Z66">
        <f t="shared" si="47"/>
        <v>4.3654822335025351E-2</v>
      </c>
      <c r="AA66">
        <f t="shared" si="48"/>
        <v>2.7742210840802389E-2</v>
      </c>
      <c r="AB66">
        <f t="shared" si="49"/>
        <v>-5.9661016949152232E-3</v>
      </c>
      <c r="AC66">
        <f t="shared" si="50"/>
        <v>-1.065428220188481E-2</v>
      </c>
      <c r="AD66">
        <f t="shared" si="51"/>
        <v>8.6640008202604202E-3</v>
      </c>
      <c r="AE66">
        <f t="shared" si="52"/>
        <v>5.9011614238021405E-2</v>
      </c>
      <c r="AF66">
        <f t="shared" si="53"/>
        <v>-7.7459333849728617E-3</v>
      </c>
      <c r="AG66">
        <f t="shared" si="54"/>
        <v>-8.0993520518359043E-3</v>
      </c>
      <c r="AH66">
        <f t="shared" si="55"/>
        <v>6.4743967039436728E-3</v>
      </c>
      <c r="AI66">
        <f t="shared" si="56"/>
        <v>-1.9256963036024452E-3</v>
      </c>
      <c r="AJ66">
        <f t="shared" si="57"/>
        <v>-5.7264397905758234E-3</v>
      </c>
      <c r="AK66">
        <f t="shared" si="12"/>
        <v>-7.8687426753724903E-3</v>
      </c>
      <c r="AL66">
        <f t="shared" si="4"/>
        <v>-1.0886469673405817E-2</v>
      </c>
      <c r="AM66">
        <f t="shared" si="5"/>
        <v>-0.12169811320754709</v>
      </c>
      <c r="AN66">
        <f t="shared" si="6"/>
        <v>0.11979111158478094</v>
      </c>
      <c r="AO66">
        <f t="shared" si="7"/>
        <v>8.5020242914979824E-2</v>
      </c>
      <c r="AP66">
        <f t="shared" si="8"/>
        <v>4.2107795957651586E-2</v>
      </c>
      <c r="AQ66">
        <f t="shared" si="9"/>
        <v>4.8580988970132688E-2</v>
      </c>
      <c r="BE66" s="46"/>
      <c r="BF66" s="46"/>
      <c r="BG66" s="46"/>
      <c r="BH66" s="46"/>
      <c r="BI66" s="46"/>
      <c r="BP66">
        <v>0.4</v>
      </c>
      <c r="BQ66">
        <v>3.4999999999999997E-5</v>
      </c>
      <c r="BR66">
        <v>0.4</v>
      </c>
      <c r="BS66">
        <v>8</v>
      </c>
      <c r="BT66" t="s">
        <v>154</v>
      </c>
    </row>
    <row r="67" spans="1:72">
      <c r="A67" s="1">
        <v>44267</v>
      </c>
      <c r="B67" s="14">
        <v>66</v>
      </c>
      <c r="C67" s="2">
        <v>121.44</v>
      </c>
      <c r="D67" s="2">
        <v>121.02</v>
      </c>
      <c r="E67" s="2">
        <v>11.16</v>
      </c>
      <c r="F67" s="2">
        <v>231.86</v>
      </c>
      <c r="G67" s="2">
        <v>75.180000000000007</v>
      </c>
      <c r="H67" s="2">
        <v>73.540000000000006</v>
      </c>
      <c r="I67" s="2">
        <v>197.16</v>
      </c>
      <c r="J67" s="2">
        <v>210.34</v>
      </c>
      <c r="K67" s="2">
        <v>13.37</v>
      </c>
      <c r="L67" s="2">
        <v>50.71</v>
      </c>
      <c r="M67" s="2">
        <v>17.14</v>
      </c>
      <c r="N67" s="2">
        <v>214.38</v>
      </c>
      <c r="O67" s="2">
        <v>121.99</v>
      </c>
      <c r="P67" s="2">
        <v>60.64</v>
      </c>
      <c r="Q67" s="2">
        <v>50.36</v>
      </c>
      <c r="R67" s="2">
        <v>18.829999999999998</v>
      </c>
      <c r="S67" s="2">
        <v>103.67</v>
      </c>
      <c r="T67" s="2">
        <v>26.7</v>
      </c>
      <c r="U67" s="2">
        <v>128.56</v>
      </c>
      <c r="V67" s="15">
        <v>250.35</v>
      </c>
      <c r="X67">
        <f t="shared" si="11"/>
        <v>-3.2011819748830384E-3</v>
      </c>
      <c r="Y67">
        <f t="shared" si="46"/>
        <v>-7.6260762607626631E-3</v>
      </c>
      <c r="Z67">
        <f t="shared" si="47"/>
        <v>8.5603112840467011E-2</v>
      </c>
      <c r="AA67">
        <f t="shared" si="48"/>
        <v>-3.7126245847176068E-2</v>
      </c>
      <c r="AB67">
        <f t="shared" si="49"/>
        <v>2.550811621879695E-2</v>
      </c>
      <c r="AC67">
        <f t="shared" si="50"/>
        <v>1.5325141515946421E-2</v>
      </c>
      <c r="AD67">
        <f t="shared" si="51"/>
        <v>2.0838627700126892E-3</v>
      </c>
      <c r="AE67">
        <f t="shared" si="52"/>
        <v>-6.6068732794600821E-2</v>
      </c>
      <c r="AF67">
        <f t="shared" si="53"/>
        <v>4.3715846994535415E-2</v>
      </c>
      <c r="AG67">
        <f t="shared" si="54"/>
        <v>-7.9840319361277418E-2</v>
      </c>
      <c r="AH67">
        <f t="shared" si="55"/>
        <v>2.3391812865496573E-3</v>
      </c>
      <c r="AI67">
        <f t="shared" si="56"/>
        <v>8.8470588235293902E-3</v>
      </c>
      <c r="AJ67">
        <f t="shared" si="57"/>
        <v>3.7024847786735937E-3</v>
      </c>
      <c r="AK67">
        <f t="shared" si="12"/>
        <v>2.3287208909888672E-2</v>
      </c>
      <c r="AL67">
        <f t="shared" ref="AL67:AL130" si="71">(Q67-Q66)/Q66</f>
        <v>-1.0220125786163582E-2</v>
      </c>
      <c r="AM67">
        <f t="shared" ref="AM67:AM130" si="72">(R67-R66)/R66</f>
        <v>1.1278195488721658E-2</v>
      </c>
      <c r="AN67">
        <f t="shared" ref="AN67:AN130" si="73">(S67-S66)/S66</f>
        <v>-1.3324450366422306E-2</v>
      </c>
      <c r="AO67">
        <f t="shared" ref="AO67:AO130" si="74">(T67-T66)/T66</f>
        <v>-3.7313432835821424E-3</v>
      </c>
      <c r="AP67">
        <f t="shared" ref="AP67:AP130" si="75">(U67-U66)/U66</f>
        <v>-1.0544139151851031E-2</v>
      </c>
      <c r="AQ67">
        <f t="shared" ref="AQ67:AQ130" si="76">(V67-V66)/V66</f>
        <v>-1.370996336130488E-2</v>
      </c>
      <c r="BD67" s="55"/>
      <c r="BE67" s="56"/>
      <c r="BF67" s="56"/>
      <c r="BG67" s="56"/>
      <c r="BH67" s="56"/>
      <c r="BI67" s="56"/>
      <c r="BJ67" s="55"/>
      <c r="BP67">
        <v>0.45</v>
      </c>
      <c r="BQ67">
        <v>4.3000000000000002E-5</v>
      </c>
      <c r="BR67">
        <v>0.45</v>
      </c>
      <c r="BS67">
        <v>9</v>
      </c>
      <c r="BT67" t="s">
        <v>155</v>
      </c>
    </row>
    <row r="68" spans="1:72">
      <c r="A68" s="1">
        <v>44270</v>
      </c>
      <c r="B68" s="14">
        <v>67</v>
      </c>
      <c r="C68" s="2">
        <v>124.04</v>
      </c>
      <c r="D68" s="2">
        <v>123.98</v>
      </c>
      <c r="E68" s="2">
        <v>14.04</v>
      </c>
      <c r="F68" s="2">
        <v>230.27</v>
      </c>
      <c r="G68" s="2">
        <v>74.22</v>
      </c>
      <c r="H68" s="2">
        <v>74.540000000000006</v>
      </c>
      <c r="I68" s="2">
        <v>196.76</v>
      </c>
      <c r="J68" s="2">
        <v>220.08</v>
      </c>
      <c r="K68" s="2">
        <v>13.2</v>
      </c>
      <c r="L68" s="2">
        <v>52.49</v>
      </c>
      <c r="M68" s="2">
        <v>17.22</v>
      </c>
      <c r="N68" s="2">
        <v>216.19</v>
      </c>
      <c r="O68" s="2">
        <v>122.92</v>
      </c>
      <c r="P68" s="2">
        <v>60.02</v>
      </c>
      <c r="Q68" s="2">
        <v>51.03</v>
      </c>
      <c r="R68" s="2">
        <v>18.18</v>
      </c>
      <c r="S68" s="2">
        <v>107.22</v>
      </c>
      <c r="T68" s="2">
        <v>28.6</v>
      </c>
      <c r="U68" s="2">
        <v>131.91</v>
      </c>
      <c r="V68" s="15">
        <v>249.98</v>
      </c>
      <c r="X68">
        <f t="shared" ref="X68:X131" si="77">(C68-C67)/C67</f>
        <v>2.1409749670619305E-2</v>
      </c>
      <c r="Y68">
        <f t="shared" si="46"/>
        <v>2.4458767145926361E-2</v>
      </c>
      <c r="Z68">
        <f t="shared" si="47"/>
        <v>0.25806451612903214</v>
      </c>
      <c r="AA68">
        <f t="shared" si="48"/>
        <v>-6.857586474596754E-3</v>
      </c>
      <c r="AB68">
        <f t="shared" si="49"/>
        <v>-1.2769353551476561E-2</v>
      </c>
      <c r="AC68">
        <f t="shared" si="50"/>
        <v>1.3598041881968996E-2</v>
      </c>
      <c r="AD68">
        <f t="shared" si="51"/>
        <v>-2.0288090890647477E-3</v>
      </c>
      <c r="AE68">
        <f t="shared" si="52"/>
        <v>4.6305980793001848E-2</v>
      </c>
      <c r="AF68">
        <f t="shared" si="53"/>
        <v>-1.271503365744203E-2</v>
      </c>
      <c r="AG68">
        <f t="shared" si="54"/>
        <v>3.5101557878130567E-2</v>
      </c>
      <c r="AH68">
        <f t="shared" si="55"/>
        <v>4.6674445740955833E-3</v>
      </c>
      <c r="AI68">
        <f t="shared" si="56"/>
        <v>8.442951767888807E-3</v>
      </c>
      <c r="AJ68">
        <f t="shared" si="57"/>
        <v>7.6235757029265256E-3</v>
      </c>
      <c r="AK68">
        <f t="shared" ref="AK68:AK131" si="78">(P68-P67)/P67</f>
        <v>-1.0224274406332412E-2</v>
      </c>
      <c r="AL68">
        <f t="shared" si="71"/>
        <v>1.3304209690230375E-2</v>
      </c>
      <c r="AM68">
        <f t="shared" si="72"/>
        <v>-3.4519383961763073E-2</v>
      </c>
      <c r="AN68">
        <f t="shared" si="73"/>
        <v>3.4243271920516995E-2</v>
      </c>
      <c r="AO68">
        <f t="shared" si="74"/>
        <v>7.1161048689138653E-2</v>
      </c>
      <c r="AP68">
        <f t="shared" si="75"/>
        <v>2.6057871810827585E-2</v>
      </c>
      <c r="AQ68">
        <f t="shared" si="76"/>
        <v>-1.4779308967445759E-3</v>
      </c>
      <c r="BD68" s="55"/>
      <c r="BE68" s="57" t="s">
        <v>23</v>
      </c>
      <c r="BF68" s="58" t="s">
        <v>121</v>
      </c>
      <c r="BG68" s="57" t="s">
        <v>122</v>
      </c>
      <c r="BH68" s="58" t="s">
        <v>123</v>
      </c>
      <c r="BI68" s="57" t="s">
        <v>124</v>
      </c>
      <c r="BJ68" s="55"/>
      <c r="BP68">
        <v>0.5</v>
      </c>
      <c r="BQ68">
        <v>5.1999999999999997E-5</v>
      </c>
      <c r="BR68">
        <v>0.5</v>
      </c>
      <c r="BS68">
        <v>8</v>
      </c>
      <c r="BT68" t="s">
        <v>128</v>
      </c>
    </row>
    <row r="69" spans="1:72">
      <c r="A69" s="1">
        <v>44271</v>
      </c>
      <c r="B69" s="14">
        <v>68</v>
      </c>
      <c r="C69" s="2">
        <v>123</v>
      </c>
      <c r="D69" s="2">
        <v>125.57</v>
      </c>
      <c r="E69" s="2">
        <v>13.02</v>
      </c>
      <c r="F69" s="2">
        <v>226.92</v>
      </c>
      <c r="G69" s="2">
        <v>73.33</v>
      </c>
      <c r="H69" s="2">
        <v>74.290000000000006</v>
      </c>
      <c r="I69" s="2">
        <v>194.24</v>
      </c>
      <c r="J69" s="2">
        <v>211.18</v>
      </c>
      <c r="K69" s="2">
        <v>12.49</v>
      </c>
      <c r="L69" s="2">
        <v>52.45</v>
      </c>
      <c r="M69" s="2">
        <v>17.22</v>
      </c>
      <c r="N69" s="2">
        <v>211.8</v>
      </c>
      <c r="O69" s="2">
        <v>122.6</v>
      </c>
      <c r="P69" s="2">
        <v>60.36</v>
      </c>
      <c r="Q69" s="2">
        <v>51.22</v>
      </c>
      <c r="R69" s="2">
        <v>19.03</v>
      </c>
      <c r="S69" s="2">
        <v>102.3</v>
      </c>
      <c r="T69" s="2">
        <v>31.1</v>
      </c>
      <c r="U69" s="2">
        <v>132.91</v>
      </c>
      <c r="V69" s="15">
        <v>249.31</v>
      </c>
      <c r="X69">
        <f t="shared" si="77"/>
        <v>-8.3843921315705106E-3</v>
      </c>
      <c r="Y69">
        <f t="shared" si="46"/>
        <v>1.2824649136957486E-2</v>
      </c>
      <c r="Z69">
        <f t="shared" si="47"/>
        <v>-7.2649572649572627E-2</v>
      </c>
      <c r="AA69">
        <f t="shared" si="48"/>
        <v>-1.4548139141008479E-2</v>
      </c>
      <c r="AB69">
        <f t="shared" si="49"/>
        <v>-1.1991376987334958E-2</v>
      </c>
      <c r="AC69">
        <f t="shared" si="50"/>
        <v>-3.3539039441910379E-3</v>
      </c>
      <c r="AD69">
        <f t="shared" si="51"/>
        <v>-1.2807481195364821E-2</v>
      </c>
      <c r="AE69">
        <f t="shared" si="52"/>
        <v>-4.0439840058160689E-2</v>
      </c>
      <c r="AF69">
        <f t="shared" si="53"/>
        <v>-5.3787878787878718E-2</v>
      </c>
      <c r="AG69">
        <f t="shared" si="54"/>
        <v>-7.6204991426936832E-4</v>
      </c>
      <c r="AH69">
        <f t="shared" si="55"/>
        <v>0</v>
      </c>
      <c r="AI69">
        <f t="shared" si="56"/>
        <v>-2.0306212128220483E-2</v>
      </c>
      <c r="AJ69">
        <f t="shared" si="57"/>
        <v>-2.6033192320208867E-3</v>
      </c>
      <c r="AK69">
        <f t="shared" si="78"/>
        <v>5.6647784071975392E-3</v>
      </c>
      <c r="AL69">
        <f t="shared" si="71"/>
        <v>3.7233000195962714E-3</v>
      </c>
      <c r="AM69">
        <f t="shared" si="72"/>
        <v>4.675467546754683E-2</v>
      </c>
      <c r="AN69">
        <f t="shared" si="73"/>
        <v>-4.5886961387800802E-2</v>
      </c>
      <c r="AO69">
        <f t="shared" si="74"/>
        <v>8.7412587412587409E-2</v>
      </c>
      <c r="AP69">
        <f t="shared" si="75"/>
        <v>7.5809263892047613E-3</v>
      </c>
      <c r="AQ69">
        <f t="shared" si="76"/>
        <v>-2.6802144171533225E-3</v>
      </c>
      <c r="BD69" s="55"/>
      <c r="BE69" s="51">
        <v>0.2</v>
      </c>
      <c r="BF69" s="47">
        <v>1.1E-5</v>
      </c>
      <c r="BG69" s="51">
        <v>0.2</v>
      </c>
      <c r="BH69" s="49">
        <v>9</v>
      </c>
      <c r="BI69" s="53" t="s">
        <v>153</v>
      </c>
      <c r="BJ69" s="55"/>
      <c r="BP69">
        <v>0.55000000000000004</v>
      </c>
      <c r="BQ69">
        <v>6.3E-5</v>
      </c>
      <c r="BR69">
        <v>0.55000000000000004</v>
      </c>
      <c r="BS69">
        <v>8</v>
      </c>
      <c r="BT69" t="s">
        <v>128</v>
      </c>
    </row>
    <row r="70" spans="1:72">
      <c r="A70" s="1">
        <v>44272</v>
      </c>
      <c r="B70" s="14">
        <v>69</v>
      </c>
      <c r="C70" s="2">
        <v>122.52</v>
      </c>
      <c r="D70" s="2">
        <v>124.76</v>
      </c>
      <c r="E70" s="2">
        <v>13.56</v>
      </c>
      <c r="F70" s="2">
        <v>233.33</v>
      </c>
      <c r="G70" s="2">
        <v>73.599999999999994</v>
      </c>
      <c r="H70" s="2">
        <v>73.17</v>
      </c>
      <c r="I70" s="2">
        <v>195.24</v>
      </c>
      <c r="J70" s="2">
        <v>213.34</v>
      </c>
      <c r="K70" s="2">
        <v>12.69</v>
      </c>
      <c r="L70" s="2">
        <v>52</v>
      </c>
      <c r="M70" s="2">
        <v>17.27</v>
      </c>
      <c r="N70" s="2">
        <v>213.02</v>
      </c>
      <c r="O70" s="2">
        <v>123.35</v>
      </c>
      <c r="P70" s="2">
        <v>60.38</v>
      </c>
      <c r="Q70" s="2">
        <v>51.24</v>
      </c>
      <c r="R70" s="2">
        <v>18.34</v>
      </c>
      <c r="S70" s="2">
        <v>105.91</v>
      </c>
      <c r="T70" s="2">
        <v>29.5</v>
      </c>
      <c r="U70" s="2">
        <v>133.41</v>
      </c>
      <c r="V70" s="15">
        <v>251.47</v>
      </c>
      <c r="X70">
        <f t="shared" si="77"/>
        <v>-3.9024390243902764E-3</v>
      </c>
      <c r="Y70">
        <f t="shared" si="46"/>
        <v>-6.450585330891042E-3</v>
      </c>
      <c r="Z70">
        <f t="shared" si="47"/>
        <v>4.1474654377880255E-2</v>
      </c>
      <c r="AA70">
        <f t="shared" si="48"/>
        <v>2.8247840648686875E-2</v>
      </c>
      <c r="AB70">
        <f t="shared" si="49"/>
        <v>3.6819855447974368E-3</v>
      </c>
      <c r="AC70">
        <f t="shared" si="50"/>
        <v>-1.5076053304617101E-2</v>
      </c>
      <c r="AD70">
        <f t="shared" si="51"/>
        <v>5.14827018121911E-3</v>
      </c>
      <c r="AE70">
        <f t="shared" si="52"/>
        <v>1.0228241310730166E-2</v>
      </c>
      <c r="AF70">
        <f t="shared" si="53"/>
        <v>1.6012810248198502E-2</v>
      </c>
      <c r="AG70">
        <f t="shared" si="54"/>
        <v>-8.5795996186845153E-3</v>
      </c>
      <c r="AH70">
        <f t="shared" si="55"/>
        <v>2.903600464576116E-3</v>
      </c>
      <c r="AI70">
        <f t="shared" si="56"/>
        <v>5.760151085930117E-3</v>
      </c>
      <c r="AJ70">
        <f t="shared" si="57"/>
        <v>6.1174551386623168E-3</v>
      </c>
      <c r="AK70">
        <f t="shared" si="78"/>
        <v>3.3134526176280857E-4</v>
      </c>
      <c r="AL70">
        <f t="shared" si="71"/>
        <v>3.9047247169080685E-4</v>
      </c>
      <c r="AM70">
        <f t="shared" si="72"/>
        <v>-3.6258539148712625E-2</v>
      </c>
      <c r="AN70">
        <f t="shared" si="73"/>
        <v>3.528836754643206E-2</v>
      </c>
      <c r="AO70">
        <f t="shared" si="74"/>
        <v>-5.144694533762062E-2</v>
      </c>
      <c r="AP70">
        <f t="shared" si="75"/>
        <v>3.7619441727484767E-3</v>
      </c>
      <c r="AQ70">
        <f t="shared" si="76"/>
        <v>8.6639123982190716E-3</v>
      </c>
      <c r="BD70" s="55"/>
      <c r="BE70" s="51">
        <v>0.25</v>
      </c>
      <c r="BF70" s="47">
        <v>1.5999999999999999E-5</v>
      </c>
      <c r="BG70" s="51">
        <v>0.25</v>
      </c>
      <c r="BH70" s="49">
        <v>9</v>
      </c>
      <c r="BI70" s="53" t="s">
        <v>153</v>
      </c>
      <c r="BJ70" s="55"/>
      <c r="BP70">
        <v>0.6</v>
      </c>
      <c r="BQ70">
        <v>7.3999999999999996E-5</v>
      </c>
      <c r="BR70">
        <v>0.6</v>
      </c>
      <c r="BS70">
        <v>8</v>
      </c>
      <c r="BT70" t="s">
        <v>128</v>
      </c>
    </row>
    <row r="71" spans="1:72">
      <c r="A71" s="1">
        <v>44273</v>
      </c>
      <c r="B71" s="14">
        <v>70</v>
      </c>
      <c r="C71" s="2">
        <v>122.59</v>
      </c>
      <c r="D71" s="2">
        <v>120.52</v>
      </c>
      <c r="E71" s="2">
        <v>14</v>
      </c>
      <c r="F71" s="2">
        <v>236.42</v>
      </c>
      <c r="G71" s="2">
        <v>73.84</v>
      </c>
      <c r="H71" s="2">
        <v>73.5</v>
      </c>
      <c r="I71" s="2">
        <v>192.28</v>
      </c>
      <c r="J71" s="2">
        <v>204.8</v>
      </c>
      <c r="K71" s="2">
        <v>12.49</v>
      </c>
      <c r="L71" s="2">
        <v>50.05</v>
      </c>
      <c r="M71" s="2">
        <v>17.11</v>
      </c>
      <c r="N71" s="2">
        <v>215.02</v>
      </c>
      <c r="O71" s="2">
        <v>124.34</v>
      </c>
      <c r="P71" s="2">
        <v>60.63</v>
      </c>
      <c r="Q71" s="2">
        <v>50.57</v>
      </c>
      <c r="R71" s="2">
        <v>20.98</v>
      </c>
      <c r="S71" s="2">
        <v>90.68</v>
      </c>
      <c r="T71" s="2">
        <v>26.9</v>
      </c>
      <c r="U71" s="2">
        <v>127.22</v>
      </c>
      <c r="V71" s="15">
        <v>238.41</v>
      </c>
      <c r="X71">
        <f t="shared" si="77"/>
        <v>5.7133529219725258E-4</v>
      </c>
      <c r="Y71">
        <f t="shared" si="46"/>
        <v>-3.3985251683231875E-2</v>
      </c>
      <c r="Z71">
        <f t="shared" si="47"/>
        <v>3.2448377581120909E-2</v>
      </c>
      <c r="AA71">
        <f t="shared" si="48"/>
        <v>1.3243046329233166E-2</v>
      </c>
      <c r="AB71">
        <f t="shared" si="49"/>
        <v>3.2608695652175152E-3</v>
      </c>
      <c r="AC71">
        <f t="shared" si="50"/>
        <v>4.5100451004509807E-3</v>
      </c>
      <c r="AD71">
        <f t="shared" si="51"/>
        <v>-1.5160827699241999E-2</v>
      </c>
      <c r="AE71">
        <f t="shared" si="52"/>
        <v>-4.0029999062529256E-2</v>
      </c>
      <c r="AF71">
        <f t="shared" si="53"/>
        <v>-1.5760441292356129E-2</v>
      </c>
      <c r="AG71">
        <f t="shared" si="54"/>
        <v>-3.7500000000000054E-2</v>
      </c>
      <c r="AH71">
        <f t="shared" si="55"/>
        <v>-9.2646207295888905E-3</v>
      </c>
      <c r="AI71">
        <f t="shared" si="56"/>
        <v>9.3887897849967133E-3</v>
      </c>
      <c r="AJ71">
        <f t="shared" si="57"/>
        <v>8.0259424402108568E-3</v>
      </c>
      <c r="AK71">
        <f t="shared" si="78"/>
        <v>4.1404438555813182E-3</v>
      </c>
      <c r="AL71">
        <f t="shared" si="71"/>
        <v>-1.3075722092115568E-2</v>
      </c>
      <c r="AM71">
        <f t="shared" si="72"/>
        <v>0.14394765539803711</v>
      </c>
      <c r="AN71">
        <f t="shared" si="73"/>
        <v>-0.14380134076102341</v>
      </c>
      <c r="AO71">
        <f t="shared" si="74"/>
        <v>-8.8135593220339037E-2</v>
      </c>
      <c r="AP71">
        <f t="shared" si="75"/>
        <v>-4.6398320965444856E-2</v>
      </c>
      <c r="AQ71">
        <f t="shared" si="76"/>
        <v>-5.193462440847816E-2</v>
      </c>
      <c r="BD71" s="55"/>
      <c r="BE71" s="51">
        <v>0.3</v>
      </c>
      <c r="BF71" s="47">
        <v>2.0999999999999999E-5</v>
      </c>
      <c r="BG71" s="51">
        <v>0.3</v>
      </c>
      <c r="BH71" s="49">
        <v>8</v>
      </c>
      <c r="BI71" s="53" t="s">
        <v>154</v>
      </c>
      <c r="BJ71" s="55"/>
      <c r="BP71">
        <v>0.65</v>
      </c>
      <c r="BQ71">
        <v>8.7000000000000001E-5</v>
      </c>
      <c r="BR71">
        <v>0.65</v>
      </c>
      <c r="BS71">
        <v>8</v>
      </c>
      <c r="BT71" t="s">
        <v>128</v>
      </c>
    </row>
    <row r="72" spans="1:72">
      <c r="A72" s="1">
        <v>44274</v>
      </c>
      <c r="B72" s="14">
        <v>71</v>
      </c>
      <c r="C72" s="2">
        <v>122.69</v>
      </c>
      <c r="D72" s="2">
        <v>119.98</v>
      </c>
      <c r="E72" s="2">
        <v>13.93</v>
      </c>
      <c r="F72" s="2">
        <v>239.78</v>
      </c>
      <c r="G72" s="2">
        <v>73.010000000000005</v>
      </c>
      <c r="H72" s="2">
        <v>73.349999999999994</v>
      </c>
      <c r="I72" s="2">
        <v>191.14</v>
      </c>
      <c r="J72" s="2">
        <v>205.67</v>
      </c>
      <c r="K72" s="2">
        <v>12.83</v>
      </c>
      <c r="L72" s="2">
        <v>50.79</v>
      </c>
      <c r="M72" s="2">
        <v>17.100000000000001</v>
      </c>
      <c r="N72" s="2">
        <v>212.91</v>
      </c>
      <c r="O72" s="2">
        <v>123.23</v>
      </c>
      <c r="P72" s="2">
        <v>60.81</v>
      </c>
      <c r="Q72" s="2">
        <v>50.81</v>
      </c>
      <c r="R72" s="2">
        <v>19.02</v>
      </c>
      <c r="S72" s="2">
        <v>99.09</v>
      </c>
      <c r="T72" s="2">
        <v>26.8</v>
      </c>
      <c r="U72" s="2">
        <v>128.46</v>
      </c>
      <c r="V72" s="15">
        <v>241.28</v>
      </c>
      <c r="X72">
        <f t="shared" si="77"/>
        <v>8.1572722081731228E-4</v>
      </c>
      <c r="Y72">
        <f t="shared" si="46"/>
        <v>-4.4805841354131435E-3</v>
      </c>
      <c r="Z72">
        <f t="shared" si="47"/>
        <v>-5.0000000000000201E-3</v>
      </c>
      <c r="AA72">
        <f t="shared" si="48"/>
        <v>1.4211995601049039E-2</v>
      </c>
      <c r="AB72">
        <f t="shared" si="49"/>
        <v>-1.1240520043336921E-2</v>
      </c>
      <c r="AC72">
        <f t="shared" si="50"/>
        <v>-2.0408163265306896E-3</v>
      </c>
      <c r="AD72">
        <f t="shared" si="51"/>
        <v>-5.9288537549407883E-3</v>
      </c>
      <c r="AE72">
        <f t="shared" si="52"/>
        <v>4.2480468749998834E-3</v>
      </c>
      <c r="AF72">
        <f t="shared" si="53"/>
        <v>2.722177742193754E-2</v>
      </c>
      <c r="AG72">
        <f t="shared" si="54"/>
        <v>1.4785214785214825E-2</v>
      </c>
      <c r="AH72">
        <f t="shared" si="55"/>
        <v>-5.844535359437762E-4</v>
      </c>
      <c r="AI72">
        <f t="shared" si="56"/>
        <v>-9.8130406473817024E-3</v>
      </c>
      <c r="AJ72">
        <f t="shared" si="57"/>
        <v>-8.9271352742480246E-3</v>
      </c>
      <c r="AK72">
        <f t="shared" si="78"/>
        <v>2.9688273132112766E-3</v>
      </c>
      <c r="AL72">
        <f t="shared" si="71"/>
        <v>4.7458967767451451E-3</v>
      </c>
      <c r="AM72">
        <f t="shared" si="72"/>
        <v>-9.3422306959008619E-2</v>
      </c>
      <c r="AN72">
        <f t="shared" si="73"/>
        <v>9.2743714159682356E-2</v>
      </c>
      <c r="AO72">
        <f t="shared" si="74"/>
        <v>-3.7174721189590287E-3</v>
      </c>
      <c r="AP72">
        <f t="shared" si="75"/>
        <v>9.7468951422732993E-3</v>
      </c>
      <c r="AQ72">
        <f t="shared" si="76"/>
        <v>1.2038085650769702E-2</v>
      </c>
      <c r="BD72" s="55"/>
      <c r="BE72" s="51">
        <v>0.35</v>
      </c>
      <c r="BF72" s="47">
        <v>2.8E-5</v>
      </c>
      <c r="BG72" s="51">
        <v>0.35</v>
      </c>
      <c r="BH72" s="49">
        <v>8</v>
      </c>
      <c r="BI72" s="53" t="s">
        <v>154</v>
      </c>
      <c r="BJ72" s="55"/>
      <c r="BP72">
        <v>0.7</v>
      </c>
      <c r="BQ72">
        <v>1E-4</v>
      </c>
      <c r="BR72">
        <v>0.7</v>
      </c>
      <c r="BS72">
        <v>8</v>
      </c>
      <c r="BT72" t="s">
        <v>128</v>
      </c>
    </row>
    <row r="73" spans="1:72">
      <c r="A73" s="1">
        <v>44277</v>
      </c>
      <c r="B73" s="14">
        <v>72</v>
      </c>
      <c r="C73" s="2">
        <v>123.61</v>
      </c>
      <c r="D73" s="2">
        <v>123.38</v>
      </c>
      <c r="E73" s="2">
        <v>12.49</v>
      </c>
      <c r="F73" s="2">
        <v>237.11</v>
      </c>
      <c r="G73" s="2">
        <v>71.959999999999994</v>
      </c>
      <c r="H73" s="2">
        <v>73.5</v>
      </c>
      <c r="I73" s="2">
        <v>192.86</v>
      </c>
      <c r="J73" s="2">
        <v>207.43</v>
      </c>
      <c r="K73" s="2">
        <v>12.85</v>
      </c>
      <c r="L73" s="2">
        <v>49.99</v>
      </c>
      <c r="M73" s="2">
        <v>17.190000000000001</v>
      </c>
      <c r="N73" s="2">
        <v>212.13</v>
      </c>
      <c r="O73" s="2">
        <v>124.8</v>
      </c>
      <c r="P73" s="2">
        <v>62.39</v>
      </c>
      <c r="Q73" s="2">
        <v>51</v>
      </c>
      <c r="R73" s="2">
        <v>18.13</v>
      </c>
      <c r="S73" s="2">
        <v>103.62</v>
      </c>
      <c r="T73" s="2">
        <v>26.1</v>
      </c>
      <c r="U73" s="2">
        <v>131.86000000000001</v>
      </c>
      <c r="V73" s="15">
        <v>244.38</v>
      </c>
      <c r="X73">
        <f t="shared" si="77"/>
        <v>7.4985736408835412E-3</v>
      </c>
      <c r="Y73">
        <f t="shared" si="46"/>
        <v>2.8338056342723714E-2</v>
      </c>
      <c r="Z73">
        <f t="shared" si="47"/>
        <v>-0.10337401292175158</v>
      </c>
      <c r="AA73">
        <f t="shared" si="48"/>
        <v>-1.1135207273333838E-2</v>
      </c>
      <c r="AB73">
        <f t="shared" si="49"/>
        <v>-1.4381591562799771E-2</v>
      </c>
      <c r="AC73">
        <f t="shared" si="50"/>
        <v>2.0449897750512026E-3</v>
      </c>
      <c r="AD73">
        <f t="shared" si="51"/>
        <v>8.9986397405044851E-3</v>
      </c>
      <c r="AE73">
        <f t="shared" si="52"/>
        <v>8.5573977731318099E-3</v>
      </c>
      <c r="AF73">
        <f t="shared" si="53"/>
        <v>1.5588464536242849E-3</v>
      </c>
      <c r="AG73">
        <f t="shared" si="54"/>
        <v>-1.5751132112620539E-2</v>
      </c>
      <c r="AH73">
        <f t="shared" si="55"/>
        <v>5.2631578947368333E-3</v>
      </c>
      <c r="AI73">
        <f t="shared" si="56"/>
        <v>-3.6635197970973704E-3</v>
      </c>
      <c r="AJ73">
        <f t="shared" si="57"/>
        <v>1.2740404122372742E-2</v>
      </c>
      <c r="AK73">
        <f t="shared" si="78"/>
        <v>2.5982568656470945E-2</v>
      </c>
      <c r="AL73">
        <f t="shared" si="71"/>
        <v>3.739421373745281E-3</v>
      </c>
      <c r="AM73">
        <f t="shared" si="72"/>
        <v>-4.6792849631966379E-2</v>
      </c>
      <c r="AN73">
        <f t="shared" si="73"/>
        <v>4.5716015743263706E-2</v>
      </c>
      <c r="AO73">
        <f t="shared" si="74"/>
        <v>-2.6119402985074598E-2</v>
      </c>
      <c r="AP73">
        <f t="shared" si="75"/>
        <v>2.6467382842908341E-2</v>
      </c>
      <c r="AQ73">
        <f t="shared" si="76"/>
        <v>1.2848143236074246E-2</v>
      </c>
      <c r="BD73" s="55"/>
      <c r="BE73" s="51">
        <v>0.4</v>
      </c>
      <c r="BF73" s="47">
        <v>3.4999999999999997E-5</v>
      </c>
      <c r="BG73" s="51">
        <v>0.4</v>
      </c>
      <c r="BH73" s="49">
        <v>8</v>
      </c>
      <c r="BI73" s="53" t="s">
        <v>154</v>
      </c>
      <c r="BJ73" s="55"/>
      <c r="BP73">
        <v>0.75</v>
      </c>
      <c r="BQ73">
        <v>1.2E-4</v>
      </c>
      <c r="BR73">
        <v>0.75</v>
      </c>
      <c r="BS73">
        <v>10</v>
      </c>
      <c r="BT73" t="s">
        <v>156</v>
      </c>
    </row>
    <row r="74" spans="1:72">
      <c r="A74" s="1">
        <v>44278</v>
      </c>
      <c r="B74" s="14">
        <v>73</v>
      </c>
      <c r="C74" s="2">
        <v>121.98</v>
      </c>
      <c r="D74" s="2">
        <v>122.54</v>
      </c>
      <c r="E74" s="2">
        <v>10.66</v>
      </c>
      <c r="F74" s="2">
        <v>237.66</v>
      </c>
      <c r="G74" s="2">
        <v>70.91</v>
      </c>
      <c r="H74" s="2">
        <v>74.180000000000007</v>
      </c>
      <c r="I74" s="2">
        <v>188.73</v>
      </c>
      <c r="J74" s="2">
        <v>207.96</v>
      </c>
      <c r="K74" s="2">
        <v>12.21</v>
      </c>
      <c r="L74" s="2">
        <v>49.36</v>
      </c>
      <c r="M74" s="2">
        <v>17.09</v>
      </c>
      <c r="N74" s="2">
        <v>208.58</v>
      </c>
      <c r="O74" s="2">
        <v>124.72</v>
      </c>
      <c r="P74" s="2">
        <v>62.59</v>
      </c>
      <c r="Q74" s="2">
        <v>51.39</v>
      </c>
      <c r="R74" s="2">
        <v>21.29</v>
      </c>
      <c r="S74" s="2">
        <v>85.77</v>
      </c>
      <c r="T74" s="2">
        <v>24</v>
      </c>
      <c r="U74" s="2">
        <v>130.71</v>
      </c>
      <c r="V74" s="15">
        <v>243.77</v>
      </c>
      <c r="X74">
        <f t="shared" si="77"/>
        <v>-1.3186635385486574E-2</v>
      </c>
      <c r="Y74">
        <f t="shared" si="46"/>
        <v>-6.808234721996995E-3</v>
      </c>
      <c r="Z74">
        <f t="shared" si="47"/>
        <v>-0.14651721377101681</v>
      </c>
      <c r="AA74">
        <f t="shared" si="48"/>
        <v>2.3195984985870817E-3</v>
      </c>
      <c r="AB74">
        <f t="shared" si="49"/>
        <v>-1.4591439688715915E-2</v>
      </c>
      <c r="AC74">
        <f t="shared" si="50"/>
        <v>9.2517006802722013E-3</v>
      </c>
      <c r="AD74">
        <f t="shared" si="51"/>
        <v>-2.141449756299919E-2</v>
      </c>
      <c r="AE74">
        <f t="shared" si="52"/>
        <v>2.5550788217712055E-3</v>
      </c>
      <c r="AF74">
        <f t="shared" si="53"/>
        <v>-4.9805447470817027E-2</v>
      </c>
      <c r="AG74">
        <f t="shared" si="54"/>
        <v>-1.2602520504100871E-2</v>
      </c>
      <c r="AH74">
        <f t="shared" si="55"/>
        <v>-5.8173356602676798E-3</v>
      </c>
      <c r="AI74">
        <f t="shared" si="56"/>
        <v>-1.6735020977702273E-2</v>
      </c>
      <c r="AJ74">
        <f t="shared" si="57"/>
        <v>-6.4102564102562736E-4</v>
      </c>
      <c r="AK74">
        <f t="shared" si="78"/>
        <v>3.2056419297964872E-3</v>
      </c>
      <c r="AL74">
        <f t="shared" si="71"/>
        <v>7.6470588235294226E-3</v>
      </c>
      <c r="AM74">
        <f t="shared" si="72"/>
        <v>0.17429674572531717</v>
      </c>
      <c r="AN74">
        <f t="shared" si="73"/>
        <v>-0.17226404169079335</v>
      </c>
      <c r="AO74">
        <f t="shared" si="74"/>
        <v>-8.0459770114942583E-2</v>
      </c>
      <c r="AP74">
        <f t="shared" si="75"/>
        <v>-8.7213711512210343E-3</v>
      </c>
      <c r="AQ74">
        <f t="shared" si="76"/>
        <v>-2.4961126115066097E-3</v>
      </c>
      <c r="BD74" s="55"/>
      <c r="BE74" s="51">
        <v>0.45</v>
      </c>
      <c r="BF74" s="47">
        <v>4.3000000000000002E-5</v>
      </c>
      <c r="BG74" s="51">
        <v>0.45</v>
      </c>
      <c r="BH74" s="49">
        <v>9</v>
      </c>
      <c r="BI74" s="53" t="s">
        <v>155</v>
      </c>
      <c r="BJ74" s="55"/>
      <c r="BP74">
        <v>0.8</v>
      </c>
      <c r="BQ74">
        <v>1.2999999999999999E-4</v>
      </c>
      <c r="BR74">
        <v>0.8</v>
      </c>
      <c r="BS74">
        <v>10</v>
      </c>
      <c r="BT74" t="s">
        <v>156</v>
      </c>
    </row>
    <row r="75" spans="1:72">
      <c r="A75" s="1">
        <v>44279</v>
      </c>
      <c r="B75" s="14">
        <v>74</v>
      </c>
      <c r="C75" s="2">
        <v>120.84</v>
      </c>
      <c r="D75" s="2">
        <v>120.08</v>
      </c>
      <c r="E75" s="2">
        <v>9.02</v>
      </c>
      <c r="F75" s="2">
        <v>229.58</v>
      </c>
      <c r="G75" s="2">
        <v>70.08</v>
      </c>
      <c r="H75" s="2">
        <v>74.16</v>
      </c>
      <c r="I75" s="2">
        <v>184.72</v>
      </c>
      <c r="J75" s="2">
        <v>198.46</v>
      </c>
      <c r="K75" s="2">
        <v>12.14</v>
      </c>
      <c r="L75" s="2">
        <v>46.85</v>
      </c>
      <c r="M75" s="2">
        <v>17.079999999999998</v>
      </c>
      <c r="N75" s="2">
        <v>212.22</v>
      </c>
      <c r="O75" s="2">
        <v>124.87</v>
      </c>
      <c r="P75" s="2">
        <v>61.51</v>
      </c>
      <c r="Q75" s="2">
        <v>51.52</v>
      </c>
      <c r="R75" s="2">
        <v>24.6</v>
      </c>
      <c r="S75" s="2">
        <v>72.47</v>
      </c>
      <c r="T75" s="2">
        <v>22.5</v>
      </c>
      <c r="U75" s="2">
        <v>126.43</v>
      </c>
      <c r="V75" s="15">
        <v>234.27</v>
      </c>
      <c r="X75">
        <f t="shared" si="77"/>
        <v>-9.345794392523369E-3</v>
      </c>
      <c r="Y75">
        <f t="shared" si="46"/>
        <v>-2.0075077525705955E-2</v>
      </c>
      <c r="Z75">
        <f t="shared" si="47"/>
        <v>-0.15384615384615391</v>
      </c>
      <c r="AA75">
        <f t="shared" si="48"/>
        <v>-3.3998148615669375E-2</v>
      </c>
      <c r="AB75">
        <f t="shared" si="49"/>
        <v>-1.1704978141305857E-2</v>
      </c>
      <c r="AC75">
        <f t="shared" si="50"/>
        <v>-2.6961445133472946E-4</v>
      </c>
      <c r="AD75">
        <f t="shared" si="51"/>
        <v>-2.1247284480474707E-2</v>
      </c>
      <c r="AE75">
        <f t="shared" si="52"/>
        <v>-4.5681861896518558E-2</v>
      </c>
      <c r="AF75">
        <f t="shared" si="53"/>
        <v>-5.7330057330057561E-3</v>
      </c>
      <c r="AG75">
        <f t="shared" si="54"/>
        <v>-5.0850891410048581E-2</v>
      </c>
      <c r="AH75">
        <f t="shared" si="55"/>
        <v>-5.8513750731431036E-4</v>
      </c>
      <c r="AI75">
        <f t="shared" si="56"/>
        <v>1.7451337616262278E-2</v>
      </c>
      <c r="AJ75">
        <f t="shared" si="57"/>
        <v>1.2026940346376337E-3</v>
      </c>
      <c r="AK75">
        <f t="shared" si="78"/>
        <v>-1.7255152580284476E-2</v>
      </c>
      <c r="AL75">
        <f t="shared" si="71"/>
        <v>2.5296750340533677E-3</v>
      </c>
      <c r="AM75">
        <f t="shared" si="72"/>
        <v>0.15547205260685779</v>
      </c>
      <c r="AN75">
        <f t="shared" si="73"/>
        <v>-0.15506587384866502</v>
      </c>
      <c r="AO75">
        <f t="shared" si="74"/>
        <v>-6.25E-2</v>
      </c>
      <c r="AP75">
        <f t="shared" si="75"/>
        <v>-3.2744242980644184E-2</v>
      </c>
      <c r="AQ75">
        <f t="shared" si="76"/>
        <v>-3.8971161340607949E-2</v>
      </c>
      <c r="BD75" s="55"/>
      <c r="BE75" s="51">
        <v>0.5</v>
      </c>
      <c r="BF75" s="47">
        <v>5.1999999999999997E-5</v>
      </c>
      <c r="BG75" s="51">
        <v>0.5</v>
      </c>
      <c r="BH75" s="49">
        <v>8</v>
      </c>
      <c r="BI75" s="53" t="s">
        <v>128</v>
      </c>
      <c r="BJ75" s="55"/>
      <c r="BP75">
        <v>0.85</v>
      </c>
      <c r="BQ75">
        <v>1.4999999999999999E-4</v>
      </c>
      <c r="BR75">
        <v>0.85</v>
      </c>
      <c r="BS75">
        <v>8</v>
      </c>
      <c r="BT75" t="s">
        <v>157</v>
      </c>
    </row>
    <row r="76" spans="1:72">
      <c r="A76" s="1">
        <v>44280</v>
      </c>
      <c r="B76" s="14">
        <v>75</v>
      </c>
      <c r="C76" s="2">
        <v>121.9</v>
      </c>
      <c r="D76" s="2">
        <v>120.58</v>
      </c>
      <c r="E76" s="2">
        <v>10.94</v>
      </c>
      <c r="F76" s="2">
        <v>222.72</v>
      </c>
      <c r="G76" s="2">
        <v>71.72</v>
      </c>
      <c r="H76" s="2">
        <v>75.22</v>
      </c>
      <c r="I76" s="2">
        <v>186.91</v>
      </c>
      <c r="J76" s="2">
        <v>200.29</v>
      </c>
      <c r="K76" s="2">
        <v>12.32</v>
      </c>
      <c r="L76" s="2">
        <v>48.11</v>
      </c>
      <c r="M76" s="2">
        <v>17.149999999999999</v>
      </c>
      <c r="N76" s="2">
        <v>213.88</v>
      </c>
      <c r="O76" s="2">
        <v>127.21</v>
      </c>
      <c r="P76" s="2">
        <v>62.73</v>
      </c>
      <c r="Q76" s="2">
        <v>52.02</v>
      </c>
      <c r="R76" s="2">
        <v>22.4</v>
      </c>
      <c r="S76" s="2">
        <v>78.78</v>
      </c>
      <c r="T76" s="2">
        <v>24</v>
      </c>
      <c r="U76" s="2">
        <v>125.35</v>
      </c>
      <c r="V76" s="15">
        <v>234.24</v>
      </c>
      <c r="X76">
        <f t="shared" si="77"/>
        <v>8.7719298245614221E-3</v>
      </c>
      <c r="Y76">
        <f t="shared" si="46"/>
        <v>4.1638907395069955E-3</v>
      </c>
      <c r="Z76">
        <f t="shared" si="47"/>
        <v>0.21286031042128603</v>
      </c>
      <c r="AA76">
        <f t="shared" si="48"/>
        <v>-2.9880651624706041E-2</v>
      </c>
      <c r="AB76">
        <f t="shared" si="49"/>
        <v>2.3401826484018274E-2</v>
      </c>
      <c r="AC76">
        <f t="shared" si="50"/>
        <v>1.4293419633225489E-2</v>
      </c>
      <c r="AD76">
        <f t="shared" si="51"/>
        <v>1.1855781723689897E-2</v>
      </c>
      <c r="AE76">
        <f t="shared" si="52"/>
        <v>9.2210017131914949E-3</v>
      </c>
      <c r="AF76">
        <f t="shared" si="53"/>
        <v>1.4827018121911013E-2</v>
      </c>
      <c r="AG76">
        <f t="shared" si="54"/>
        <v>2.6894343649946594E-2</v>
      </c>
      <c r="AH76">
        <f t="shared" si="55"/>
        <v>4.0983606557377216E-3</v>
      </c>
      <c r="AI76">
        <f t="shared" si="56"/>
        <v>7.8220714353029706E-3</v>
      </c>
      <c r="AJ76">
        <f t="shared" si="57"/>
        <v>1.873948906863129E-2</v>
      </c>
      <c r="AK76">
        <f t="shared" si="78"/>
        <v>1.9834173305153614E-2</v>
      </c>
      <c r="AL76">
        <f t="shared" si="71"/>
        <v>9.7049689440993781E-3</v>
      </c>
      <c r="AM76">
        <f t="shared" si="72"/>
        <v>-8.9430894308943201E-2</v>
      </c>
      <c r="AN76">
        <f t="shared" si="73"/>
        <v>8.7070511935973538E-2</v>
      </c>
      <c r="AO76">
        <f t="shared" si="74"/>
        <v>6.6666666666666666E-2</v>
      </c>
      <c r="AP76">
        <f t="shared" si="75"/>
        <v>-8.5422763584593244E-3</v>
      </c>
      <c r="AQ76">
        <f t="shared" si="76"/>
        <v>-1.2805736970163118E-4</v>
      </c>
      <c r="BD76" s="55"/>
      <c r="BE76" s="51">
        <v>0.55000000000000004</v>
      </c>
      <c r="BF76" s="47">
        <v>6.3E-5</v>
      </c>
      <c r="BG76" s="51">
        <v>0.55000000000000004</v>
      </c>
      <c r="BH76" s="49">
        <v>8</v>
      </c>
      <c r="BI76" s="53" t="s">
        <v>128</v>
      </c>
      <c r="BJ76" s="55"/>
      <c r="BP76">
        <v>0.9</v>
      </c>
      <c r="BQ76">
        <v>1.7000000000000001E-4</v>
      </c>
      <c r="BR76">
        <v>0.9</v>
      </c>
      <c r="BS76">
        <v>7</v>
      </c>
      <c r="BT76" t="s">
        <v>129</v>
      </c>
    </row>
    <row r="77" spans="1:72">
      <c r="A77" s="1">
        <v>44281</v>
      </c>
      <c r="B77" s="14">
        <v>76</v>
      </c>
      <c r="C77" s="2">
        <v>125.64</v>
      </c>
      <c r="D77" s="2">
        <v>121.2</v>
      </c>
      <c r="E77" s="2">
        <v>10.24</v>
      </c>
      <c r="F77" s="2">
        <v>227.25</v>
      </c>
      <c r="G77" s="2">
        <v>73.02</v>
      </c>
      <c r="H77" s="2">
        <v>75.78</v>
      </c>
      <c r="I77" s="2">
        <v>185.92</v>
      </c>
      <c r="J77" s="2">
        <v>201.96</v>
      </c>
      <c r="K77" s="2">
        <v>12.3</v>
      </c>
      <c r="L77" s="2">
        <v>49.19</v>
      </c>
      <c r="M77" s="2">
        <v>17.34</v>
      </c>
      <c r="N77" s="2">
        <v>218.52</v>
      </c>
      <c r="O77" s="2">
        <v>130.38</v>
      </c>
      <c r="P77" s="2">
        <v>63.71</v>
      </c>
      <c r="Q77" s="2">
        <v>53.04</v>
      </c>
      <c r="R77" s="2">
        <v>23.37</v>
      </c>
      <c r="S77" s="2">
        <v>75.12</v>
      </c>
      <c r="T77" s="2">
        <v>23</v>
      </c>
      <c r="U77" s="2">
        <v>128.38999999999999</v>
      </c>
      <c r="V77" s="15">
        <v>241.03</v>
      </c>
      <c r="X77">
        <f t="shared" si="77"/>
        <v>3.0680885972108243E-2</v>
      </c>
      <c r="Y77">
        <f t="shared" si="46"/>
        <v>5.1418145629458E-3</v>
      </c>
      <c r="Z77">
        <f t="shared" si="47"/>
        <v>-6.3985374771480738E-2</v>
      </c>
      <c r="AA77">
        <f t="shared" si="48"/>
        <v>2.0339439655172421E-2</v>
      </c>
      <c r="AB77">
        <f t="shared" si="49"/>
        <v>1.8126045733407658E-2</v>
      </c>
      <c r="AC77">
        <f t="shared" si="50"/>
        <v>7.444828503057728E-3</v>
      </c>
      <c r="AD77">
        <f t="shared" si="51"/>
        <v>-5.2966668450056664E-3</v>
      </c>
      <c r="AE77">
        <f t="shared" si="52"/>
        <v>8.3379100304559195E-3</v>
      </c>
      <c r="AF77">
        <f t="shared" si="53"/>
        <v>-1.6233766233765888E-3</v>
      </c>
      <c r="AG77">
        <f t="shared" si="54"/>
        <v>2.2448555393888969E-2</v>
      </c>
      <c r="AH77">
        <f t="shared" si="55"/>
        <v>1.1078717201166256E-2</v>
      </c>
      <c r="AI77">
        <f t="shared" si="56"/>
        <v>2.1694408079296873E-2</v>
      </c>
      <c r="AJ77">
        <f t="shared" si="57"/>
        <v>2.4919424573539829E-2</v>
      </c>
      <c r="AK77">
        <f t="shared" si="78"/>
        <v>1.5622509166268197E-2</v>
      </c>
      <c r="AL77">
        <f t="shared" si="71"/>
        <v>1.9607843137254825E-2</v>
      </c>
      <c r="AM77">
        <f t="shared" si="72"/>
        <v>4.3303571428571538E-2</v>
      </c>
      <c r="AN77">
        <f t="shared" si="73"/>
        <v>-4.6458492003046414E-2</v>
      </c>
      <c r="AO77">
        <f t="shared" si="74"/>
        <v>-4.1666666666666664E-2</v>
      </c>
      <c r="AP77">
        <f t="shared" si="75"/>
        <v>2.4252094136417966E-2</v>
      </c>
      <c r="AQ77">
        <f t="shared" si="76"/>
        <v>2.8987363387978107E-2</v>
      </c>
      <c r="BD77" s="55"/>
      <c r="BE77" s="51">
        <v>0.6</v>
      </c>
      <c r="BF77" s="47">
        <v>7.3999999999999996E-5</v>
      </c>
      <c r="BG77" s="51">
        <v>0.6</v>
      </c>
      <c r="BH77" s="49">
        <v>8</v>
      </c>
      <c r="BI77" s="53" t="s">
        <v>128</v>
      </c>
      <c r="BJ77" s="55"/>
      <c r="BP77">
        <v>0.95</v>
      </c>
      <c r="BQ77">
        <v>1.9000000000000001E-4</v>
      </c>
      <c r="BR77">
        <v>0.95</v>
      </c>
      <c r="BS77">
        <v>7</v>
      </c>
      <c r="BT77" t="s">
        <v>129</v>
      </c>
    </row>
    <row r="78" spans="1:72">
      <c r="A78" s="1">
        <v>44284</v>
      </c>
      <c r="B78" s="14">
        <v>77</v>
      </c>
      <c r="C78" s="2">
        <v>125.42</v>
      </c>
      <c r="D78" s="2">
        <v>121.38</v>
      </c>
      <c r="E78" s="2">
        <v>10.35</v>
      </c>
      <c r="F78" s="2">
        <v>231.86</v>
      </c>
      <c r="G78" s="2">
        <v>71.58</v>
      </c>
      <c r="H78" s="2">
        <v>76.7</v>
      </c>
      <c r="I78" s="2">
        <v>184.85</v>
      </c>
      <c r="J78" s="2">
        <v>197.4</v>
      </c>
      <c r="K78" s="2">
        <v>12.15</v>
      </c>
      <c r="L78" s="2">
        <v>48.37</v>
      </c>
      <c r="M78" s="2">
        <v>17.3</v>
      </c>
      <c r="N78" s="2">
        <v>218.88</v>
      </c>
      <c r="O78" s="2">
        <v>129.88</v>
      </c>
      <c r="P78" s="2">
        <v>64.95</v>
      </c>
      <c r="Q78" s="2">
        <v>53.85</v>
      </c>
      <c r="R78" s="2">
        <v>25.44</v>
      </c>
      <c r="S78" s="2">
        <v>68.5</v>
      </c>
      <c r="T78" s="2">
        <v>21.3</v>
      </c>
      <c r="U78" s="2">
        <v>129.47999999999999</v>
      </c>
      <c r="V78" s="15">
        <v>235.67</v>
      </c>
      <c r="X78">
        <f t="shared" si="77"/>
        <v>-1.7510347023240915E-3</v>
      </c>
      <c r="Y78">
        <f t="shared" si="46"/>
        <v>1.4851485148514242E-3</v>
      </c>
      <c r="Z78">
        <f t="shared" si="47"/>
        <v>1.0742187499999944E-2</v>
      </c>
      <c r="AA78">
        <f t="shared" si="48"/>
        <v>2.0286028602860346E-2</v>
      </c>
      <c r="AB78">
        <f t="shared" si="49"/>
        <v>-1.9720624486442042E-2</v>
      </c>
      <c r="AC78">
        <f t="shared" si="50"/>
        <v>1.2140406439693873E-2</v>
      </c>
      <c r="AD78">
        <f t="shared" si="51"/>
        <v>-5.7551635111875712E-3</v>
      </c>
      <c r="AE78">
        <f t="shared" si="52"/>
        <v>-2.2578728461081412E-2</v>
      </c>
      <c r="AF78">
        <f t="shared" si="53"/>
        <v>-1.219512195121954E-2</v>
      </c>
      <c r="AG78">
        <f t="shared" si="54"/>
        <v>-1.667005488920513E-2</v>
      </c>
      <c r="AH78">
        <f t="shared" si="55"/>
        <v>-2.3068050749711156E-3</v>
      </c>
      <c r="AI78">
        <f t="shared" si="56"/>
        <v>1.6474464579900477E-3</v>
      </c>
      <c r="AJ78">
        <f t="shared" si="57"/>
        <v>-3.8349440098174566E-3</v>
      </c>
      <c r="AK78">
        <f t="shared" si="78"/>
        <v>1.9463192591429947E-2</v>
      </c>
      <c r="AL78">
        <f t="shared" si="71"/>
        <v>1.5271493212669726E-2</v>
      </c>
      <c r="AM78">
        <f t="shared" si="72"/>
        <v>8.8575096277278567E-2</v>
      </c>
      <c r="AN78">
        <f t="shared" si="73"/>
        <v>-8.8125665601703998E-2</v>
      </c>
      <c r="AO78">
        <f t="shared" si="74"/>
        <v>-7.3913043478260845E-2</v>
      </c>
      <c r="AP78">
        <f t="shared" si="75"/>
        <v>8.4897577692967015E-3</v>
      </c>
      <c r="AQ78">
        <f t="shared" si="76"/>
        <v>-2.2237895697631058E-2</v>
      </c>
      <c r="BD78" s="55"/>
      <c r="BE78" s="51">
        <v>0.65</v>
      </c>
      <c r="BF78" s="47">
        <v>8.7000000000000001E-5</v>
      </c>
      <c r="BG78" s="51">
        <v>0.65</v>
      </c>
      <c r="BH78" s="49">
        <v>8</v>
      </c>
      <c r="BI78" s="53" t="s">
        <v>128</v>
      </c>
      <c r="BJ78" s="55"/>
      <c r="BP78">
        <v>1</v>
      </c>
      <c r="BQ78">
        <v>2.2000000000000001E-4</v>
      </c>
      <c r="BR78">
        <v>1</v>
      </c>
      <c r="BS78">
        <v>6</v>
      </c>
      <c r="BT78" t="s">
        <v>130</v>
      </c>
    </row>
    <row r="79" spans="1:72">
      <c r="A79" s="1">
        <v>44285</v>
      </c>
      <c r="B79" s="14">
        <v>78</v>
      </c>
      <c r="C79" s="2">
        <v>124.84</v>
      </c>
      <c r="D79" s="2">
        <v>119.9</v>
      </c>
      <c r="E79" s="2">
        <v>10.35</v>
      </c>
      <c r="F79" s="2">
        <v>229.25</v>
      </c>
      <c r="G79" s="2">
        <v>72.959999999999994</v>
      </c>
      <c r="H79" s="2">
        <v>75.53</v>
      </c>
      <c r="I79" s="2">
        <v>185.53</v>
      </c>
      <c r="J79" s="2">
        <v>196.94</v>
      </c>
      <c r="K79" s="2">
        <v>12.46</v>
      </c>
      <c r="L79" s="2">
        <v>48.25</v>
      </c>
      <c r="M79" s="2">
        <v>17.28</v>
      </c>
      <c r="N79" s="2">
        <v>218.08</v>
      </c>
      <c r="O79" s="2">
        <v>128.79</v>
      </c>
      <c r="P79" s="2">
        <v>63.76</v>
      </c>
      <c r="Q79" s="2">
        <v>53.15</v>
      </c>
      <c r="R79" s="2">
        <v>24.95</v>
      </c>
      <c r="S79" s="2">
        <v>69.95</v>
      </c>
      <c r="T79" s="2">
        <v>23.5</v>
      </c>
      <c r="U79" s="2">
        <v>128.72</v>
      </c>
      <c r="V79" s="15">
        <v>236.54</v>
      </c>
      <c r="X79">
        <f t="shared" si="77"/>
        <v>-4.6244618083240178E-3</v>
      </c>
      <c r="Y79">
        <f t="shared" si="46"/>
        <v>-1.2193112539133216E-2</v>
      </c>
      <c r="Z79">
        <f t="shared" si="47"/>
        <v>0</v>
      </c>
      <c r="AA79">
        <f t="shared" si="48"/>
        <v>-1.125679289226263E-2</v>
      </c>
      <c r="AB79">
        <f t="shared" si="49"/>
        <v>1.9279128248113935E-2</v>
      </c>
      <c r="AC79">
        <f t="shared" si="50"/>
        <v>-1.5254237288135615E-2</v>
      </c>
      <c r="AD79">
        <f t="shared" si="51"/>
        <v>3.6786583716527286E-3</v>
      </c>
      <c r="AE79">
        <f t="shared" si="52"/>
        <v>-2.3302938196555619E-3</v>
      </c>
      <c r="AF79">
        <f t="shared" si="53"/>
        <v>2.5514403292181111E-2</v>
      </c>
      <c r="AG79">
        <f t="shared" si="54"/>
        <v>-2.4808765763902718E-3</v>
      </c>
      <c r="AH79">
        <f t="shared" si="55"/>
        <v>-1.1560693641618251E-3</v>
      </c>
      <c r="AI79">
        <f t="shared" si="56"/>
        <v>-3.6549707602338403E-3</v>
      </c>
      <c r="AJ79">
        <f t="shared" si="57"/>
        <v>-8.3923621804743113E-3</v>
      </c>
      <c r="AK79">
        <f t="shared" si="78"/>
        <v>-1.8321785989222551E-2</v>
      </c>
      <c r="AL79">
        <f t="shared" si="71"/>
        <v>-1.2999071494893275E-2</v>
      </c>
      <c r="AM79">
        <f t="shared" si="72"/>
        <v>-1.9261006289308252E-2</v>
      </c>
      <c r="AN79">
        <f t="shared" si="73"/>
        <v>2.1167883211678874E-2</v>
      </c>
      <c r="AO79">
        <f t="shared" si="74"/>
        <v>0.10328638497652579</v>
      </c>
      <c r="AP79">
        <f t="shared" si="75"/>
        <v>-5.8696323756564023E-3</v>
      </c>
      <c r="AQ79">
        <f t="shared" si="76"/>
        <v>3.6916026647430926E-3</v>
      </c>
      <c r="BD79" s="55"/>
      <c r="BE79" s="51">
        <v>0.7</v>
      </c>
      <c r="BF79" s="47">
        <v>1E-4</v>
      </c>
      <c r="BG79" s="51">
        <v>0.7</v>
      </c>
      <c r="BH79" s="49">
        <v>8</v>
      </c>
      <c r="BI79" s="53" t="s">
        <v>128</v>
      </c>
      <c r="BJ79" s="55"/>
      <c r="BP79" s="33"/>
      <c r="BQ79" s="23"/>
      <c r="BR79" s="33"/>
    </row>
    <row r="80" spans="1:72">
      <c r="A80" s="1">
        <v>44286</v>
      </c>
      <c r="B80" s="14">
        <v>79</v>
      </c>
      <c r="C80" s="2">
        <v>127.14</v>
      </c>
      <c r="D80" s="2">
        <v>122.15</v>
      </c>
      <c r="E80" s="2">
        <v>10.210000000000001</v>
      </c>
      <c r="F80" s="2">
        <v>226.72</v>
      </c>
      <c r="G80" s="2">
        <v>72.75</v>
      </c>
      <c r="H80" s="2">
        <v>75.959999999999994</v>
      </c>
      <c r="I80" s="2">
        <v>184.52</v>
      </c>
      <c r="J80" s="2">
        <v>202.45</v>
      </c>
      <c r="K80" s="2">
        <v>12.25</v>
      </c>
      <c r="L80" s="2">
        <v>48.91</v>
      </c>
      <c r="M80" s="2">
        <v>17.3</v>
      </c>
      <c r="N80" s="2">
        <v>217.07</v>
      </c>
      <c r="O80" s="2">
        <v>127.39</v>
      </c>
      <c r="P80" s="2">
        <v>63.3</v>
      </c>
      <c r="Q80" s="2">
        <v>52.71</v>
      </c>
      <c r="R80" s="2">
        <v>21.74</v>
      </c>
      <c r="S80" s="2">
        <v>78.92</v>
      </c>
      <c r="T80" s="2">
        <v>23.1</v>
      </c>
      <c r="U80" s="2">
        <v>133.47999999999999</v>
      </c>
      <c r="V80" s="15">
        <v>242.84</v>
      </c>
      <c r="X80">
        <f t="shared" si="77"/>
        <v>1.8423582185197029E-2</v>
      </c>
      <c r="Y80">
        <f t="shared" si="46"/>
        <v>1.8765638031693076E-2</v>
      </c>
      <c r="Z80">
        <f t="shared" si="47"/>
        <v>-1.3526570048309063E-2</v>
      </c>
      <c r="AA80">
        <f t="shared" si="48"/>
        <v>-1.1035986913849515E-2</v>
      </c>
      <c r="AB80">
        <f t="shared" si="49"/>
        <v>-2.8782894736841249E-3</v>
      </c>
      <c r="AC80">
        <f t="shared" si="50"/>
        <v>5.6931020786441496E-3</v>
      </c>
      <c r="AD80">
        <f t="shared" si="51"/>
        <v>-5.4438635261143259E-3</v>
      </c>
      <c r="AE80">
        <f t="shared" si="52"/>
        <v>2.7978064385091862E-2</v>
      </c>
      <c r="AF80">
        <f t="shared" si="53"/>
        <v>-1.6853932584269732E-2</v>
      </c>
      <c r="AG80">
        <f t="shared" si="54"/>
        <v>1.3678756476683868E-2</v>
      </c>
      <c r="AH80">
        <f t="shared" si="55"/>
        <v>1.1574074074073826E-3</v>
      </c>
      <c r="AI80">
        <f t="shared" si="56"/>
        <v>-4.6313279530448429E-3</v>
      </c>
      <c r="AJ80">
        <f t="shared" si="57"/>
        <v>-1.087040919326028E-2</v>
      </c>
      <c r="AK80">
        <f t="shared" si="78"/>
        <v>-7.2145545796737905E-3</v>
      </c>
      <c r="AL80">
        <f t="shared" si="71"/>
        <v>-8.2784571966133154E-3</v>
      </c>
      <c r="AM80">
        <f t="shared" si="72"/>
        <v>-0.12865731462925856</v>
      </c>
      <c r="AN80">
        <f t="shared" si="73"/>
        <v>0.12823445318084345</v>
      </c>
      <c r="AO80">
        <f t="shared" si="74"/>
        <v>-1.7021276595744619E-2</v>
      </c>
      <c r="AP80">
        <f t="shared" si="75"/>
        <v>3.6979490366687316E-2</v>
      </c>
      <c r="AQ80">
        <f t="shared" si="76"/>
        <v>2.6633973112370049E-2</v>
      </c>
      <c r="BD80" s="55"/>
      <c r="BE80" s="51">
        <v>0.75</v>
      </c>
      <c r="BF80" s="47">
        <v>1.2E-4</v>
      </c>
      <c r="BG80" s="51">
        <v>0.75</v>
      </c>
      <c r="BH80" s="49">
        <v>10</v>
      </c>
      <c r="BI80" s="53" t="s">
        <v>156</v>
      </c>
      <c r="BJ80" s="55"/>
    </row>
    <row r="81" spans="1:62">
      <c r="A81" s="1">
        <v>44287</v>
      </c>
      <c r="B81" s="14">
        <v>80</v>
      </c>
      <c r="C81" s="2">
        <v>127.69</v>
      </c>
      <c r="D81" s="2">
        <v>123</v>
      </c>
      <c r="E81" s="2">
        <v>9.36</v>
      </c>
      <c r="F81" s="2">
        <v>224.36</v>
      </c>
      <c r="G81" s="2">
        <v>73.14</v>
      </c>
      <c r="H81" s="2">
        <v>75.72</v>
      </c>
      <c r="I81" s="2">
        <v>188.97</v>
      </c>
      <c r="J81" s="2">
        <v>206.29</v>
      </c>
      <c r="K81" s="2">
        <v>12.17</v>
      </c>
      <c r="L81" s="2">
        <v>48.04</v>
      </c>
      <c r="M81" s="2">
        <v>17.43</v>
      </c>
      <c r="N81" s="2">
        <v>216.8</v>
      </c>
      <c r="O81" s="2">
        <v>127.37</v>
      </c>
      <c r="P81" s="2">
        <v>63.34</v>
      </c>
      <c r="Q81" s="2">
        <v>52.51</v>
      </c>
      <c r="R81" s="2">
        <v>21.17</v>
      </c>
      <c r="S81" s="2">
        <v>81.14</v>
      </c>
      <c r="T81" s="2">
        <v>23.7</v>
      </c>
      <c r="U81" s="2">
        <v>138.12</v>
      </c>
      <c r="V81" s="15">
        <v>247.54</v>
      </c>
      <c r="X81">
        <f t="shared" si="77"/>
        <v>4.3259399087619719E-3</v>
      </c>
      <c r="Y81">
        <f t="shared" si="46"/>
        <v>6.9586573884567685E-3</v>
      </c>
      <c r="Z81">
        <f t="shared" si="47"/>
        <v>-8.325171400587672E-2</v>
      </c>
      <c r="AA81">
        <f t="shared" si="48"/>
        <v>-1.0409315455186949E-2</v>
      </c>
      <c r="AB81">
        <f t="shared" si="49"/>
        <v>5.3608247422680493E-3</v>
      </c>
      <c r="AC81">
        <f t="shared" si="50"/>
        <v>-3.1595576619272629E-3</v>
      </c>
      <c r="AD81">
        <f t="shared" si="51"/>
        <v>2.4116626923910624E-2</v>
      </c>
      <c r="AE81">
        <f t="shared" si="52"/>
        <v>1.8967646332427777E-2</v>
      </c>
      <c r="AF81">
        <f t="shared" si="53"/>
        <v>-6.5306122448979646E-3</v>
      </c>
      <c r="AG81">
        <f t="shared" si="54"/>
        <v>-1.7787773461459773E-2</v>
      </c>
      <c r="AH81">
        <f t="shared" si="55"/>
        <v>7.5144508670519656E-3</v>
      </c>
      <c r="AI81">
        <f t="shared" si="56"/>
        <v>-1.2438383931449846E-3</v>
      </c>
      <c r="AJ81">
        <f t="shared" si="57"/>
        <v>-1.5699819452073179E-4</v>
      </c>
      <c r="AK81">
        <f t="shared" si="78"/>
        <v>6.3191153238556486E-4</v>
      </c>
      <c r="AL81">
        <f t="shared" si="71"/>
        <v>-3.7943464238285496E-3</v>
      </c>
      <c r="AM81">
        <f t="shared" si="72"/>
        <v>-2.6218951241950172E-2</v>
      </c>
      <c r="AN81">
        <f t="shared" si="73"/>
        <v>2.8129751647237695E-2</v>
      </c>
      <c r="AO81">
        <f t="shared" si="74"/>
        <v>2.5974025974025879E-2</v>
      </c>
      <c r="AP81">
        <f t="shared" si="75"/>
        <v>3.4761762061732211E-2</v>
      </c>
      <c r="AQ81">
        <f t="shared" si="76"/>
        <v>1.9354307362872625E-2</v>
      </c>
      <c r="BD81" s="55"/>
      <c r="BE81" s="51">
        <v>0.8</v>
      </c>
      <c r="BF81" s="47">
        <v>1.2999999999999999E-4</v>
      </c>
      <c r="BG81" s="51">
        <v>0.8</v>
      </c>
      <c r="BH81" s="49">
        <v>10</v>
      </c>
      <c r="BI81" s="53" t="s">
        <v>156</v>
      </c>
      <c r="BJ81" s="55"/>
    </row>
    <row r="82" spans="1:62">
      <c r="A82" s="1">
        <v>44291</v>
      </c>
      <c r="B82" s="14">
        <v>81</v>
      </c>
      <c r="C82" s="2">
        <v>130</v>
      </c>
      <c r="D82" s="2">
        <v>125.9</v>
      </c>
      <c r="E82" s="2">
        <v>10.61</v>
      </c>
      <c r="F82" s="2">
        <v>225.3</v>
      </c>
      <c r="G82" s="2">
        <v>72.75</v>
      </c>
      <c r="H82" s="2">
        <v>76.41</v>
      </c>
      <c r="I82" s="2">
        <v>188.5</v>
      </c>
      <c r="J82" s="2">
        <v>205.65</v>
      </c>
      <c r="K82" s="2">
        <v>12.7</v>
      </c>
      <c r="L82" s="2">
        <v>48.63</v>
      </c>
      <c r="M82" s="2">
        <v>17.55</v>
      </c>
      <c r="N82" s="2">
        <v>219.27</v>
      </c>
      <c r="O82" s="2">
        <v>129.94999999999999</v>
      </c>
      <c r="P82" s="2">
        <v>63.64</v>
      </c>
      <c r="Q82" s="2">
        <v>52.81</v>
      </c>
      <c r="R82" s="2">
        <v>20.38</v>
      </c>
      <c r="S82" s="2">
        <v>83.97</v>
      </c>
      <c r="T82" s="2">
        <v>23</v>
      </c>
      <c r="U82" s="2">
        <v>139.88</v>
      </c>
      <c r="V82" s="15">
        <v>251.02</v>
      </c>
      <c r="X82">
        <f t="shared" si="77"/>
        <v>1.8090688385934705E-2</v>
      </c>
      <c r="Y82">
        <f t="shared" si="46"/>
        <v>2.357723577235777E-2</v>
      </c>
      <c r="Z82">
        <f t="shared" si="47"/>
        <v>0.13354700854700854</v>
      </c>
      <c r="AA82">
        <f t="shared" si="48"/>
        <v>4.1896951328222395E-3</v>
      </c>
      <c r="AB82">
        <f t="shared" si="49"/>
        <v>-5.3322395406070625E-3</v>
      </c>
      <c r="AC82">
        <f t="shared" si="50"/>
        <v>9.1125198098256435E-3</v>
      </c>
      <c r="AD82">
        <f t="shared" si="51"/>
        <v>-2.4871672752288664E-3</v>
      </c>
      <c r="AE82">
        <f t="shared" si="52"/>
        <v>-3.1024286199039528E-3</v>
      </c>
      <c r="AF82">
        <f t="shared" si="53"/>
        <v>4.3549712407559518E-2</v>
      </c>
      <c r="AG82">
        <f t="shared" si="54"/>
        <v>1.2281432139883502E-2</v>
      </c>
      <c r="AH82">
        <f t="shared" si="55"/>
        <v>6.8846815834768217E-3</v>
      </c>
      <c r="AI82">
        <f t="shared" si="56"/>
        <v>1.1392988929889294E-2</v>
      </c>
      <c r="AJ82">
        <f t="shared" si="57"/>
        <v>2.0255947240323341E-2</v>
      </c>
      <c r="AK82">
        <f t="shared" si="78"/>
        <v>4.7363435427849251E-3</v>
      </c>
      <c r="AL82">
        <f t="shared" si="71"/>
        <v>5.7131974861931879E-3</v>
      </c>
      <c r="AM82">
        <f t="shared" si="72"/>
        <v>-3.7316957959376604E-2</v>
      </c>
      <c r="AN82">
        <f t="shared" si="73"/>
        <v>3.4877988661572566E-2</v>
      </c>
      <c r="AO82">
        <f t="shared" si="74"/>
        <v>-2.9535864978902926E-2</v>
      </c>
      <c r="AP82">
        <f t="shared" si="75"/>
        <v>1.2742542716478358E-2</v>
      </c>
      <c r="AQ82">
        <f t="shared" si="76"/>
        <v>1.4058334006625265E-2</v>
      </c>
      <c r="BD82" s="55"/>
      <c r="BE82" s="51">
        <v>0.85</v>
      </c>
      <c r="BF82" s="47">
        <v>1.4999999999999999E-4</v>
      </c>
      <c r="BG82" s="51">
        <v>0.85</v>
      </c>
      <c r="BH82" s="49">
        <v>8</v>
      </c>
      <c r="BI82" s="53" t="s">
        <v>157</v>
      </c>
      <c r="BJ82" s="55"/>
    </row>
    <row r="83" spans="1:62">
      <c r="A83" s="1">
        <v>44292</v>
      </c>
      <c r="B83" s="14">
        <v>82</v>
      </c>
      <c r="C83" s="2">
        <v>131.04</v>
      </c>
      <c r="D83" s="2">
        <v>126.2</v>
      </c>
      <c r="E83" s="2">
        <v>10.199999999999999</v>
      </c>
      <c r="F83" s="2">
        <v>230.57</v>
      </c>
      <c r="G83" s="2">
        <v>72.599999999999994</v>
      </c>
      <c r="H83" s="2">
        <v>76.38</v>
      </c>
      <c r="I83" s="2">
        <v>189.73</v>
      </c>
      <c r="J83" s="2">
        <v>205.71</v>
      </c>
      <c r="K83" s="2">
        <v>12.92</v>
      </c>
      <c r="L83" s="2">
        <v>48.63</v>
      </c>
      <c r="M83" s="2">
        <v>17.52</v>
      </c>
      <c r="N83" s="2">
        <v>219.19</v>
      </c>
      <c r="O83" s="2">
        <v>128.31</v>
      </c>
      <c r="P83" s="2">
        <v>64.02</v>
      </c>
      <c r="Q83" s="2">
        <v>53.19</v>
      </c>
      <c r="R83" s="2">
        <v>21.96</v>
      </c>
      <c r="S83" s="2">
        <v>77.209999999999994</v>
      </c>
      <c r="T83" s="2">
        <v>24.4</v>
      </c>
      <c r="U83" s="2">
        <v>138.62</v>
      </c>
      <c r="V83" s="15">
        <v>253.19</v>
      </c>
      <c r="X83">
        <f t="shared" si="77"/>
        <v>7.9999999999999395E-3</v>
      </c>
      <c r="Y83">
        <f t="shared" ref="Y83:Y146" si="79">(D83-D82)/D82</f>
        <v>2.3828435266083966E-3</v>
      </c>
      <c r="Z83">
        <f t="shared" ref="Z83:Z146" si="80">(E83-E82)/E82</f>
        <v>-3.8642789820923673E-2</v>
      </c>
      <c r="AA83">
        <f t="shared" ref="AA83:AA146" si="81">(F83-F82)/F82</f>
        <v>2.339103417665327E-2</v>
      </c>
      <c r="AB83">
        <f t="shared" ref="AB83:AB146" si="82">(G83-G82)/G82</f>
        <v>-2.0618556701031709E-3</v>
      </c>
      <c r="AC83">
        <f t="shared" ref="AC83:AC146" si="83">(H83-H82)/H82</f>
        <v>-3.9261876717708598E-4</v>
      </c>
      <c r="AD83">
        <f t="shared" ref="AD83:AD146" si="84">(I83-I82)/I82</f>
        <v>6.5251989389919877E-3</v>
      </c>
      <c r="AE83">
        <f t="shared" ref="AE83:AE146" si="85">(J83-J82)/J82</f>
        <v>2.9175784099198771E-4</v>
      </c>
      <c r="AF83">
        <f t="shared" ref="AF83:AF146" si="86">(K83-K82)/K82</f>
        <v>1.7322834645669343E-2</v>
      </c>
      <c r="AG83">
        <f t="shared" ref="AG83:AG146" si="87">(L83-L82)/L82</f>
        <v>0</v>
      </c>
      <c r="AH83">
        <f t="shared" ref="AH83:AH146" si="88">(M83-M82)/M82</f>
        <v>-1.709401709401774E-3</v>
      </c>
      <c r="AI83">
        <f t="shared" ref="AI83:AI146" si="89">(N83-N82)/N82</f>
        <v>-3.6484699229266432E-4</v>
      </c>
      <c r="AJ83">
        <f t="shared" ref="AJ83:AJ146" si="90">(O83-O82)/O82</f>
        <v>-1.2620238553289623E-2</v>
      </c>
      <c r="AK83">
        <f t="shared" si="78"/>
        <v>5.9710873664361322E-3</v>
      </c>
      <c r="AL83">
        <f t="shared" si="71"/>
        <v>7.1956068926338846E-3</v>
      </c>
      <c r="AM83">
        <f t="shared" si="72"/>
        <v>7.7526987242394596E-2</v>
      </c>
      <c r="AN83">
        <f t="shared" si="73"/>
        <v>-8.0504942241276703E-2</v>
      </c>
      <c r="AO83">
        <f t="shared" si="74"/>
        <v>6.0869565217391244E-2</v>
      </c>
      <c r="AP83">
        <f t="shared" si="75"/>
        <v>-9.0077209036316195E-3</v>
      </c>
      <c r="AQ83">
        <f t="shared" si="76"/>
        <v>8.6447295036251592E-3</v>
      </c>
      <c r="BD83" s="55"/>
      <c r="BE83" s="51">
        <v>0.9</v>
      </c>
      <c r="BF83" s="47">
        <v>1.7000000000000001E-4</v>
      </c>
      <c r="BG83" s="51">
        <v>0.9</v>
      </c>
      <c r="BH83" s="49">
        <v>7</v>
      </c>
      <c r="BI83" s="53" t="s">
        <v>129</v>
      </c>
      <c r="BJ83" s="55"/>
    </row>
    <row r="84" spans="1:62">
      <c r="A84" s="1">
        <v>44293</v>
      </c>
      <c r="B84" s="14">
        <v>83</v>
      </c>
      <c r="C84" s="2">
        <v>129.34</v>
      </c>
      <c r="D84" s="2">
        <v>127.9</v>
      </c>
      <c r="E84" s="2">
        <v>9.85</v>
      </c>
      <c r="F84" s="2">
        <v>225.41</v>
      </c>
      <c r="G84" s="2">
        <v>72.69</v>
      </c>
      <c r="H84" s="2">
        <v>76.22</v>
      </c>
      <c r="I84" s="2">
        <v>187.56</v>
      </c>
      <c r="J84" s="2">
        <v>205.71</v>
      </c>
      <c r="K84" s="2">
        <v>12.73</v>
      </c>
      <c r="L84" s="2">
        <v>49.67</v>
      </c>
      <c r="M84" s="2">
        <v>17.53</v>
      </c>
      <c r="N84" s="2">
        <v>218.5</v>
      </c>
      <c r="O84" s="2">
        <v>128.99</v>
      </c>
      <c r="P84" s="2">
        <v>63.67</v>
      </c>
      <c r="Q84" s="2">
        <v>53.28</v>
      </c>
      <c r="R84" s="2">
        <v>23.53</v>
      </c>
      <c r="S84" s="2">
        <v>71.86</v>
      </c>
      <c r="T84" s="2">
        <v>22.8</v>
      </c>
      <c r="U84" s="2">
        <v>141.43</v>
      </c>
      <c r="V84" s="15">
        <v>255.6</v>
      </c>
      <c r="X84">
        <f t="shared" si="77"/>
        <v>-1.2973137973137887E-2</v>
      </c>
      <c r="Y84">
        <f t="shared" si="79"/>
        <v>1.3470681458003193E-2</v>
      </c>
      <c r="Z84">
        <f t="shared" si="80"/>
        <v>-3.4313725490196047E-2</v>
      </c>
      <c r="AA84">
        <f t="shared" si="81"/>
        <v>-2.2379320813635757E-2</v>
      </c>
      <c r="AB84">
        <f t="shared" si="82"/>
        <v>1.2396694214876504E-3</v>
      </c>
      <c r="AC84">
        <f t="shared" si="83"/>
        <v>-2.0947892118355145E-3</v>
      </c>
      <c r="AD84">
        <f t="shared" si="84"/>
        <v>-1.1437305644863689E-2</v>
      </c>
      <c r="AE84">
        <f t="shared" si="85"/>
        <v>0</v>
      </c>
      <c r="AF84">
        <f t="shared" si="86"/>
        <v>-1.4705882352941138E-2</v>
      </c>
      <c r="AG84">
        <f t="shared" si="87"/>
        <v>2.1385975735142896E-2</v>
      </c>
      <c r="AH84">
        <f t="shared" si="88"/>
        <v>5.7077625570785176E-4</v>
      </c>
      <c r="AI84">
        <f t="shared" si="89"/>
        <v>-3.1479538300104829E-3</v>
      </c>
      <c r="AJ84">
        <f t="shared" si="90"/>
        <v>5.2996648741330124E-3</v>
      </c>
      <c r="AK84">
        <f t="shared" si="78"/>
        <v>-5.4670415495156879E-3</v>
      </c>
      <c r="AL84">
        <f t="shared" si="71"/>
        <v>1.6920473773266293E-3</v>
      </c>
      <c r="AM84">
        <f t="shared" si="72"/>
        <v>7.1493624772313302E-2</v>
      </c>
      <c r="AN84">
        <f t="shared" si="73"/>
        <v>-6.9291542546302223E-2</v>
      </c>
      <c r="AO84">
        <f t="shared" si="74"/>
        <v>-6.5573770491803199E-2</v>
      </c>
      <c r="AP84">
        <f t="shared" si="75"/>
        <v>2.0271245130572806E-2</v>
      </c>
      <c r="AQ84">
        <f t="shared" si="76"/>
        <v>9.5185433863896537E-3</v>
      </c>
      <c r="BD84" s="55"/>
      <c r="BE84" s="51">
        <v>0.95</v>
      </c>
      <c r="BF84" s="47">
        <v>1.9000000000000001E-4</v>
      </c>
      <c r="BG84" s="51">
        <v>0.95</v>
      </c>
      <c r="BH84" s="49">
        <v>7</v>
      </c>
      <c r="BI84" s="53" t="s">
        <v>129</v>
      </c>
      <c r="BJ84" s="55"/>
    </row>
    <row r="85" spans="1:62">
      <c r="A85" s="1">
        <v>44294</v>
      </c>
      <c r="B85" s="14">
        <v>84</v>
      </c>
      <c r="C85" s="2">
        <v>130.69</v>
      </c>
      <c r="D85" s="2">
        <v>130.36000000000001</v>
      </c>
      <c r="E85" s="2">
        <v>9.7899999999999991</v>
      </c>
      <c r="F85" s="2">
        <v>228.24</v>
      </c>
      <c r="G85" s="2">
        <v>72.33</v>
      </c>
      <c r="H85" s="2">
        <v>76.209999999999994</v>
      </c>
      <c r="I85" s="2">
        <v>187.32</v>
      </c>
      <c r="J85" s="2">
        <v>212.28</v>
      </c>
      <c r="K85" s="2">
        <v>12.51</v>
      </c>
      <c r="L85" s="2">
        <v>49.6</v>
      </c>
      <c r="M85" s="2">
        <v>17.559999999999999</v>
      </c>
      <c r="N85" s="2">
        <v>219.86</v>
      </c>
      <c r="O85" s="2">
        <v>129.16999999999999</v>
      </c>
      <c r="P85" s="2">
        <v>63.86</v>
      </c>
      <c r="Q85" s="2">
        <v>53.12</v>
      </c>
      <c r="R85" s="2">
        <v>23.08</v>
      </c>
      <c r="S85" s="2">
        <v>73.290000000000006</v>
      </c>
      <c r="T85" s="2">
        <v>23.1</v>
      </c>
      <c r="U85" s="2">
        <v>143.16999999999999</v>
      </c>
      <c r="V85" s="15">
        <v>264.5</v>
      </c>
      <c r="X85">
        <f t="shared" si="77"/>
        <v>1.0437606308953103E-2</v>
      </c>
      <c r="Y85">
        <f t="shared" si="79"/>
        <v>1.9233776387803034E-2</v>
      </c>
      <c r="Z85">
        <f t="shared" si="80"/>
        <v>-6.0913705583756856E-3</v>
      </c>
      <c r="AA85">
        <f t="shared" si="81"/>
        <v>1.2554899960072812E-2</v>
      </c>
      <c r="AB85">
        <f t="shared" si="82"/>
        <v>-4.952538175815098E-3</v>
      </c>
      <c r="AC85">
        <f t="shared" si="83"/>
        <v>-1.3119916032544105E-4</v>
      </c>
      <c r="AD85">
        <f t="shared" si="84"/>
        <v>-1.2795905310301189E-3</v>
      </c>
      <c r="AE85">
        <f t="shared" si="85"/>
        <v>3.1938165378445349E-2</v>
      </c>
      <c r="AF85">
        <f t="shared" si="86"/>
        <v>-1.7282010997643413E-2</v>
      </c>
      <c r="AG85">
        <f t="shared" si="87"/>
        <v>-1.4093013891685179E-3</v>
      </c>
      <c r="AH85">
        <f t="shared" si="88"/>
        <v>1.7113519680546252E-3</v>
      </c>
      <c r="AI85">
        <f t="shared" si="89"/>
        <v>6.224256292906241E-3</v>
      </c>
      <c r="AJ85">
        <f t="shared" si="90"/>
        <v>1.3954570121713185E-3</v>
      </c>
      <c r="AK85">
        <f t="shared" si="78"/>
        <v>2.9841369561802687E-3</v>
      </c>
      <c r="AL85">
        <f t="shared" si="71"/>
        <v>-3.0030030030030724E-3</v>
      </c>
      <c r="AM85">
        <f t="shared" si="72"/>
        <v>-1.9124521886952947E-2</v>
      </c>
      <c r="AN85">
        <f t="shared" si="73"/>
        <v>1.9899805176732632E-2</v>
      </c>
      <c r="AO85">
        <f t="shared" si="74"/>
        <v>1.3157894736842136E-2</v>
      </c>
      <c r="AP85">
        <f t="shared" si="75"/>
        <v>1.2302906031252073E-2</v>
      </c>
      <c r="AQ85">
        <f t="shared" si="76"/>
        <v>3.4820031298904562E-2</v>
      </c>
      <c r="BD85" s="55"/>
      <c r="BE85" s="52">
        <v>1</v>
      </c>
      <c r="BF85" s="48">
        <v>2.2000000000000001E-4</v>
      </c>
      <c r="BG85" s="52">
        <v>1</v>
      </c>
      <c r="BH85" s="50">
        <v>6</v>
      </c>
      <c r="BI85" s="54" t="s">
        <v>130</v>
      </c>
      <c r="BJ85" s="55"/>
    </row>
    <row r="86" spans="1:62">
      <c r="A86" s="1">
        <v>44295</v>
      </c>
      <c r="B86" s="14">
        <v>85</v>
      </c>
      <c r="C86" s="2">
        <v>131.91</v>
      </c>
      <c r="D86" s="2">
        <v>133</v>
      </c>
      <c r="E86" s="2">
        <v>9.42</v>
      </c>
      <c r="F86" s="2">
        <v>223.3</v>
      </c>
      <c r="G86" s="2">
        <v>72.42</v>
      </c>
      <c r="H86" s="2">
        <v>76.3</v>
      </c>
      <c r="I86" s="2">
        <v>187.89</v>
      </c>
      <c r="J86" s="2">
        <v>212.97</v>
      </c>
      <c r="K86" s="2">
        <v>12.51</v>
      </c>
      <c r="L86" s="2">
        <v>47.91</v>
      </c>
      <c r="M86" s="2">
        <v>17.579999999999998</v>
      </c>
      <c r="N86" s="2">
        <v>226.97</v>
      </c>
      <c r="O86" s="2">
        <v>129.76</v>
      </c>
      <c r="P86" s="2">
        <v>62.66</v>
      </c>
      <c r="Q86" s="2">
        <v>53.18</v>
      </c>
      <c r="R86" s="2">
        <v>24.46</v>
      </c>
      <c r="S86" s="2">
        <v>68.63</v>
      </c>
      <c r="T86" s="2">
        <v>22.9</v>
      </c>
      <c r="U86" s="2">
        <v>144</v>
      </c>
      <c r="V86" s="15">
        <v>266.77</v>
      </c>
      <c r="X86">
        <f t="shared" si="77"/>
        <v>9.3350677174994182E-3</v>
      </c>
      <c r="Y86">
        <f t="shared" si="79"/>
        <v>2.0251610923596088E-2</v>
      </c>
      <c r="Z86">
        <f t="shared" si="80"/>
        <v>-3.7793667007150075E-2</v>
      </c>
      <c r="AA86">
        <f t="shared" si="81"/>
        <v>-2.1643883631265324E-2</v>
      </c>
      <c r="AB86">
        <f t="shared" si="82"/>
        <v>1.2442969722107481E-3</v>
      </c>
      <c r="AC86">
        <f t="shared" si="83"/>
        <v>1.1809473822333475E-3</v>
      </c>
      <c r="AD86">
        <f t="shared" si="84"/>
        <v>3.0429212043561458E-3</v>
      </c>
      <c r="AE86">
        <f t="shared" si="85"/>
        <v>3.2504239683436862E-3</v>
      </c>
      <c r="AF86">
        <f t="shared" si="86"/>
        <v>0</v>
      </c>
      <c r="AG86">
        <f t="shared" si="87"/>
        <v>-3.4072580645161388E-2</v>
      </c>
      <c r="AH86">
        <f t="shared" si="88"/>
        <v>1.1389521640090875E-3</v>
      </c>
      <c r="AI86">
        <f t="shared" si="89"/>
        <v>3.233876102974613E-2</v>
      </c>
      <c r="AJ86">
        <f t="shared" si="90"/>
        <v>4.5676240613145734E-3</v>
      </c>
      <c r="AK86">
        <f t="shared" si="78"/>
        <v>-1.879110554337618E-2</v>
      </c>
      <c r="AL86">
        <f t="shared" si="71"/>
        <v>1.1295180722891995E-3</v>
      </c>
      <c r="AM86">
        <f t="shared" si="72"/>
        <v>5.9792027729636162E-2</v>
      </c>
      <c r="AN86">
        <f t="shared" si="73"/>
        <v>-6.3583026333742812E-2</v>
      </c>
      <c r="AO86">
        <f t="shared" si="74"/>
        <v>-8.6580086580087812E-3</v>
      </c>
      <c r="AP86">
        <f t="shared" si="75"/>
        <v>5.7973039044493437E-3</v>
      </c>
      <c r="AQ86">
        <f t="shared" si="76"/>
        <v>8.5822306238184567E-3</v>
      </c>
      <c r="BD86" s="55"/>
      <c r="BE86" s="55"/>
      <c r="BF86" s="55"/>
      <c r="BG86" s="55"/>
      <c r="BH86" s="55"/>
      <c r="BI86" s="55"/>
      <c r="BJ86" s="55"/>
    </row>
    <row r="87" spans="1:62">
      <c r="A87" s="1">
        <v>44298</v>
      </c>
      <c r="B87" s="14">
        <v>86</v>
      </c>
      <c r="C87" s="2">
        <v>131.27000000000001</v>
      </c>
      <c r="D87" s="2">
        <v>131.24</v>
      </c>
      <c r="E87" s="2">
        <v>8.6199999999999992</v>
      </c>
      <c r="F87" s="2">
        <v>244</v>
      </c>
      <c r="G87" s="2">
        <v>72.69</v>
      </c>
      <c r="H87" s="2">
        <v>76.260000000000005</v>
      </c>
      <c r="I87" s="2">
        <v>186.49</v>
      </c>
      <c r="J87" s="2">
        <v>213.48</v>
      </c>
      <c r="K87" s="2">
        <v>12.38</v>
      </c>
      <c r="L87" s="2">
        <v>49.93</v>
      </c>
      <c r="M87" s="2">
        <v>17.559999999999999</v>
      </c>
      <c r="N87" s="2">
        <v>228.6</v>
      </c>
      <c r="O87" s="2">
        <v>128.66999999999999</v>
      </c>
      <c r="P87" s="2">
        <v>63.41</v>
      </c>
      <c r="Q87" s="2">
        <v>53.35</v>
      </c>
      <c r="R87" s="2">
        <v>26.04</v>
      </c>
      <c r="S87" s="2">
        <v>64.209999999999994</v>
      </c>
      <c r="T87" s="2">
        <v>22</v>
      </c>
      <c r="U87" s="2">
        <v>152.09</v>
      </c>
      <c r="V87" s="15">
        <v>269.02999999999997</v>
      </c>
      <c r="X87">
        <f t="shared" si="77"/>
        <v>-4.8517928890909438E-3</v>
      </c>
      <c r="Y87">
        <f t="shared" si="79"/>
        <v>-1.3233082706766848E-2</v>
      </c>
      <c r="Z87">
        <f t="shared" si="80"/>
        <v>-8.4925690021231501E-2</v>
      </c>
      <c r="AA87">
        <f t="shared" si="81"/>
        <v>9.270040304523057E-2</v>
      </c>
      <c r="AB87">
        <f t="shared" si="82"/>
        <v>3.7282518641258769E-3</v>
      </c>
      <c r="AC87">
        <f t="shared" si="83"/>
        <v>-5.2424639580592452E-4</v>
      </c>
      <c r="AD87">
        <f t="shared" si="84"/>
        <v>-7.4511682367341386E-3</v>
      </c>
      <c r="AE87">
        <f t="shared" si="85"/>
        <v>2.3947034793632481E-3</v>
      </c>
      <c r="AF87">
        <f t="shared" si="86"/>
        <v>-1.0391686650679377E-2</v>
      </c>
      <c r="AG87">
        <f t="shared" si="87"/>
        <v>4.2162387810478048E-2</v>
      </c>
      <c r="AH87">
        <f t="shared" si="88"/>
        <v>-1.1376564277587927E-3</v>
      </c>
      <c r="AI87">
        <f t="shared" si="89"/>
        <v>7.1815658457064615E-3</v>
      </c>
      <c r="AJ87">
        <f t="shared" si="90"/>
        <v>-8.4001233045622962E-3</v>
      </c>
      <c r="AK87">
        <f t="shared" si="78"/>
        <v>1.1969358442387489E-2</v>
      </c>
      <c r="AL87">
        <f t="shared" si="71"/>
        <v>3.1966904851448235E-3</v>
      </c>
      <c r="AM87">
        <f t="shared" si="72"/>
        <v>6.4595257563368688E-2</v>
      </c>
      <c r="AN87">
        <f t="shared" si="73"/>
        <v>-6.4403322162319712E-2</v>
      </c>
      <c r="AO87">
        <f t="shared" si="74"/>
        <v>-3.9301310043668061E-2</v>
      </c>
      <c r="AP87">
        <f t="shared" si="75"/>
        <v>5.6180555555555581E-2</v>
      </c>
      <c r="AQ87">
        <f t="shared" si="76"/>
        <v>8.4717172095812535E-3</v>
      </c>
      <c r="BD87" s="55"/>
      <c r="BE87" s="55"/>
      <c r="BF87" s="55"/>
      <c r="BG87" s="55"/>
      <c r="BH87" s="55"/>
      <c r="BI87" s="55"/>
      <c r="BJ87" s="55"/>
    </row>
    <row r="88" spans="1:62">
      <c r="A88" s="1">
        <v>44299</v>
      </c>
      <c r="B88" s="14">
        <v>87</v>
      </c>
      <c r="C88" s="2">
        <v>132.97</v>
      </c>
      <c r="D88" s="2">
        <v>134.41999999999999</v>
      </c>
      <c r="E88" s="2">
        <v>8.84</v>
      </c>
      <c r="F88" s="2">
        <v>241.88</v>
      </c>
      <c r="G88" s="2">
        <v>72.06</v>
      </c>
      <c r="H88" s="2">
        <v>77.47</v>
      </c>
      <c r="I88" s="2">
        <v>185.49</v>
      </c>
      <c r="J88" s="2">
        <v>223.64</v>
      </c>
      <c r="K88" s="2">
        <v>12.2</v>
      </c>
      <c r="L88" s="2">
        <v>49.37</v>
      </c>
      <c r="M88" s="2">
        <v>17.579999999999998</v>
      </c>
      <c r="N88" s="2">
        <v>229</v>
      </c>
      <c r="O88" s="2">
        <v>125.41</v>
      </c>
      <c r="P88" s="2">
        <v>63.08</v>
      </c>
      <c r="Q88" s="2">
        <v>53.09</v>
      </c>
      <c r="R88" s="2">
        <v>24.95</v>
      </c>
      <c r="S88" s="2">
        <v>67</v>
      </c>
      <c r="T88" s="2">
        <v>22</v>
      </c>
      <c r="U88" s="2">
        <v>156.79</v>
      </c>
      <c r="V88" s="15">
        <v>275.43</v>
      </c>
      <c r="X88">
        <f t="shared" si="77"/>
        <v>1.2950407556943617E-2</v>
      </c>
      <c r="Y88">
        <f t="shared" si="79"/>
        <v>2.4230417555623121E-2</v>
      </c>
      <c r="Z88">
        <f t="shared" si="80"/>
        <v>2.5522041763341143E-2</v>
      </c>
      <c r="AA88">
        <f t="shared" si="81"/>
        <v>-8.6885245901639537E-3</v>
      </c>
      <c r="AB88">
        <f t="shared" si="82"/>
        <v>-8.6669418076763712E-3</v>
      </c>
      <c r="AC88">
        <f t="shared" si="83"/>
        <v>1.5866771570941431E-2</v>
      </c>
      <c r="AD88">
        <f t="shared" si="84"/>
        <v>-5.3622178132875752E-3</v>
      </c>
      <c r="AE88">
        <f t="shared" si="85"/>
        <v>4.7592280307288723E-2</v>
      </c>
      <c r="AF88">
        <f t="shared" si="86"/>
        <v>-1.4539579967689942E-2</v>
      </c>
      <c r="AG88">
        <f t="shared" si="87"/>
        <v>-1.1215701982775932E-2</v>
      </c>
      <c r="AH88">
        <f t="shared" si="88"/>
        <v>1.1389521640090875E-3</v>
      </c>
      <c r="AI88">
        <f t="shared" si="89"/>
        <v>1.7497812773403574E-3</v>
      </c>
      <c r="AJ88">
        <f t="shared" si="90"/>
        <v>-2.5336131188311115E-2</v>
      </c>
      <c r="AK88">
        <f t="shared" si="78"/>
        <v>-5.2042264627030167E-3</v>
      </c>
      <c r="AL88">
        <f t="shared" si="71"/>
        <v>-4.8734770384254548E-3</v>
      </c>
      <c r="AM88">
        <f t="shared" si="72"/>
        <v>-4.1858678955453144E-2</v>
      </c>
      <c r="AN88">
        <f t="shared" si="73"/>
        <v>4.3451175829310178E-2</v>
      </c>
      <c r="AO88">
        <f t="shared" si="74"/>
        <v>0</v>
      </c>
      <c r="AP88">
        <f t="shared" si="75"/>
        <v>3.0902754947728244E-2</v>
      </c>
      <c r="AQ88">
        <f t="shared" si="76"/>
        <v>2.3789168494220105E-2</v>
      </c>
    </row>
    <row r="89" spans="1:62">
      <c r="A89" s="1">
        <v>44300</v>
      </c>
      <c r="B89" s="14">
        <v>88</v>
      </c>
      <c r="C89" s="2">
        <v>131.97</v>
      </c>
      <c r="D89" s="2">
        <v>132.02000000000001</v>
      </c>
      <c r="E89" s="2">
        <v>9.35</v>
      </c>
      <c r="F89" s="2">
        <v>239.22</v>
      </c>
      <c r="G89" s="2">
        <v>72.91</v>
      </c>
      <c r="H89" s="2">
        <v>77.42</v>
      </c>
      <c r="I89" s="2">
        <v>187.46</v>
      </c>
      <c r="J89" s="2">
        <v>225.36</v>
      </c>
      <c r="K89" s="2">
        <v>12.24</v>
      </c>
      <c r="L89" s="2">
        <v>50.19</v>
      </c>
      <c r="M89" s="2">
        <v>17.57</v>
      </c>
      <c r="N89" s="2">
        <v>229.38</v>
      </c>
      <c r="O89" s="2">
        <v>126.79</v>
      </c>
      <c r="P89" s="2">
        <v>62.58</v>
      </c>
      <c r="Q89" s="2">
        <v>53.08</v>
      </c>
      <c r="R89" s="2">
        <v>23.03</v>
      </c>
      <c r="S89" s="2">
        <v>72.12</v>
      </c>
      <c r="T89" s="2">
        <v>21.7</v>
      </c>
      <c r="U89" s="2">
        <v>152.77000000000001</v>
      </c>
      <c r="V89" s="15">
        <v>267.20999999999998</v>
      </c>
      <c r="X89">
        <f t="shared" si="77"/>
        <v>-7.5204933443633907E-3</v>
      </c>
      <c r="Y89">
        <f t="shared" si="79"/>
        <v>-1.7854485939592154E-2</v>
      </c>
      <c r="Z89">
        <f t="shared" si="80"/>
        <v>5.7692307692307668E-2</v>
      </c>
      <c r="AA89">
        <f t="shared" si="81"/>
        <v>-1.0997188688605906E-2</v>
      </c>
      <c r="AB89">
        <f t="shared" si="82"/>
        <v>1.1795725784068753E-2</v>
      </c>
      <c r="AC89">
        <f t="shared" si="83"/>
        <v>-6.4541112688779089E-4</v>
      </c>
      <c r="AD89">
        <f t="shared" si="84"/>
        <v>1.0620518626341035E-2</v>
      </c>
      <c r="AE89">
        <f t="shared" si="85"/>
        <v>7.6909318547667112E-3</v>
      </c>
      <c r="AF89">
        <f t="shared" si="86"/>
        <v>3.2786885245902398E-3</v>
      </c>
      <c r="AG89">
        <f t="shared" si="87"/>
        <v>1.6609276888798874E-2</v>
      </c>
      <c r="AH89">
        <f t="shared" si="88"/>
        <v>-5.6882821387929531E-4</v>
      </c>
      <c r="AI89">
        <f t="shared" si="89"/>
        <v>1.6593886462881898E-3</v>
      </c>
      <c r="AJ89">
        <f t="shared" si="90"/>
        <v>1.1003907184435131E-2</v>
      </c>
      <c r="AK89">
        <f t="shared" si="78"/>
        <v>-7.9264426125554861E-3</v>
      </c>
      <c r="AL89">
        <f t="shared" si="71"/>
        <v>-1.8835938971567366E-4</v>
      </c>
      <c r="AM89">
        <f t="shared" si="72"/>
        <v>-7.695390781563119E-2</v>
      </c>
      <c r="AN89">
        <f t="shared" si="73"/>
        <v>7.6417910447761264E-2</v>
      </c>
      <c r="AO89">
        <f t="shared" si="74"/>
        <v>-1.3636363636363669E-2</v>
      </c>
      <c r="AP89">
        <f t="shared" si="75"/>
        <v>-2.5639390267236318E-2</v>
      </c>
      <c r="AQ89">
        <f t="shared" si="76"/>
        <v>-2.9844243546454732E-2</v>
      </c>
    </row>
    <row r="90" spans="1:62">
      <c r="A90" s="1">
        <v>44301</v>
      </c>
      <c r="B90" s="14">
        <v>89</v>
      </c>
      <c r="C90" s="2">
        <v>133.28</v>
      </c>
      <c r="D90" s="2">
        <v>134.5</v>
      </c>
      <c r="E90" s="2">
        <v>9.9</v>
      </c>
      <c r="F90" s="2">
        <v>239.08</v>
      </c>
      <c r="G90" s="2">
        <v>72.540000000000006</v>
      </c>
      <c r="H90" s="2">
        <v>78.31</v>
      </c>
      <c r="I90" s="2">
        <v>185.93</v>
      </c>
      <c r="J90" s="2">
        <v>233.2</v>
      </c>
      <c r="K90" s="2">
        <v>12.24</v>
      </c>
      <c r="L90" s="2">
        <v>50.86</v>
      </c>
      <c r="M90" s="2">
        <v>17.649999999999999</v>
      </c>
      <c r="N90" s="2">
        <v>229.83</v>
      </c>
      <c r="O90" s="2">
        <v>126.74</v>
      </c>
      <c r="P90" s="2">
        <v>62.97</v>
      </c>
      <c r="Q90" s="2">
        <v>53.33</v>
      </c>
      <c r="R90" s="2">
        <v>22.23</v>
      </c>
      <c r="S90" s="2">
        <v>74.5</v>
      </c>
      <c r="T90" s="2">
        <v>20.100000000000001</v>
      </c>
      <c r="U90" s="2">
        <v>161.37</v>
      </c>
      <c r="V90" s="15">
        <v>274</v>
      </c>
      <c r="X90">
        <f t="shared" si="77"/>
        <v>9.9264984466166731E-3</v>
      </c>
      <c r="Y90">
        <f t="shared" si="79"/>
        <v>1.8785032570822525E-2</v>
      </c>
      <c r="Z90">
        <f t="shared" si="80"/>
        <v>5.8823529411764781E-2</v>
      </c>
      <c r="AA90">
        <f t="shared" si="81"/>
        <v>-5.8523534821497511E-4</v>
      </c>
      <c r="AB90">
        <f t="shared" si="82"/>
        <v>-5.0747496914002243E-3</v>
      </c>
      <c r="AC90">
        <f t="shared" si="83"/>
        <v>1.1495737535520545E-2</v>
      </c>
      <c r="AD90">
        <f t="shared" si="84"/>
        <v>-8.1617411714499152E-3</v>
      </c>
      <c r="AE90">
        <f t="shared" si="85"/>
        <v>3.4788782392616145E-2</v>
      </c>
      <c r="AF90">
        <f t="shared" si="86"/>
        <v>0</v>
      </c>
      <c r="AG90">
        <f t="shared" si="87"/>
        <v>1.3349272763498739E-2</v>
      </c>
      <c r="AH90">
        <f t="shared" si="88"/>
        <v>4.5532157085940977E-3</v>
      </c>
      <c r="AI90">
        <f t="shared" si="89"/>
        <v>1.961810096782706E-3</v>
      </c>
      <c r="AJ90">
        <f t="shared" si="90"/>
        <v>-3.9435286694543232E-4</v>
      </c>
      <c r="AK90">
        <f t="shared" si="78"/>
        <v>6.2320230105465096E-3</v>
      </c>
      <c r="AL90">
        <f t="shared" si="71"/>
        <v>4.709871891484552E-3</v>
      </c>
      <c r="AM90">
        <f t="shared" si="72"/>
        <v>-3.4737299174989175E-2</v>
      </c>
      <c r="AN90">
        <f t="shared" si="73"/>
        <v>3.3000554631170208E-2</v>
      </c>
      <c r="AO90">
        <f t="shared" si="74"/>
        <v>-7.3732718894009119E-2</v>
      </c>
      <c r="AP90">
        <f t="shared" si="75"/>
        <v>5.629377495581589E-2</v>
      </c>
      <c r="AQ90">
        <f t="shared" si="76"/>
        <v>2.5410725646495345E-2</v>
      </c>
    </row>
    <row r="91" spans="1:62">
      <c r="A91" s="1">
        <v>44302</v>
      </c>
      <c r="B91" s="14">
        <v>90</v>
      </c>
      <c r="C91" s="2">
        <v>134.58000000000001</v>
      </c>
      <c r="D91" s="2">
        <v>134.16</v>
      </c>
      <c r="E91" s="2">
        <v>9.33</v>
      </c>
      <c r="F91" s="2">
        <v>238.69</v>
      </c>
      <c r="G91" s="2">
        <v>72.45</v>
      </c>
      <c r="H91" s="2">
        <v>78.89</v>
      </c>
      <c r="I91" s="2">
        <v>187.26</v>
      </c>
      <c r="J91" s="2">
        <v>231.93</v>
      </c>
      <c r="K91" s="2">
        <v>12.23</v>
      </c>
      <c r="L91" s="2">
        <v>51.88</v>
      </c>
      <c r="M91" s="2">
        <v>17.7</v>
      </c>
      <c r="N91" s="2">
        <v>232.11</v>
      </c>
      <c r="O91" s="2">
        <v>127.71</v>
      </c>
      <c r="P91" s="2">
        <v>63.35</v>
      </c>
      <c r="Q91" s="2">
        <v>53.68</v>
      </c>
      <c r="R91" s="2">
        <v>23.32</v>
      </c>
      <c r="S91" s="2">
        <v>70.8</v>
      </c>
      <c r="T91" s="2">
        <v>19.5</v>
      </c>
      <c r="U91" s="2">
        <v>159.13</v>
      </c>
      <c r="V91" s="15">
        <v>269.87</v>
      </c>
      <c r="X91">
        <f t="shared" si="77"/>
        <v>9.7539015606243357E-3</v>
      </c>
      <c r="Y91">
        <f t="shared" si="79"/>
        <v>-2.5278810408922185E-3</v>
      </c>
      <c r="Z91">
        <f t="shared" si="80"/>
        <v>-5.75757575757576E-2</v>
      </c>
      <c r="AA91">
        <f t="shared" si="81"/>
        <v>-1.6312531370253252E-3</v>
      </c>
      <c r="AB91">
        <f t="shared" si="82"/>
        <v>-1.2406947890819327E-3</v>
      </c>
      <c r="AC91">
        <f t="shared" si="83"/>
        <v>7.4064614991699437E-3</v>
      </c>
      <c r="AD91">
        <f t="shared" si="84"/>
        <v>7.1532297101058679E-3</v>
      </c>
      <c r="AE91">
        <f t="shared" si="85"/>
        <v>-5.4459691252143304E-3</v>
      </c>
      <c r="AF91">
        <f t="shared" si="86"/>
        <v>-8.1699346405227015E-4</v>
      </c>
      <c r="AG91">
        <f t="shared" si="87"/>
        <v>2.0055053086905292E-2</v>
      </c>
      <c r="AH91">
        <f t="shared" si="88"/>
        <v>2.8328611898017402E-3</v>
      </c>
      <c r="AI91">
        <f t="shared" si="89"/>
        <v>9.9203759300352471E-3</v>
      </c>
      <c r="AJ91">
        <f t="shared" si="90"/>
        <v>7.6534637841249717E-3</v>
      </c>
      <c r="AK91">
        <f t="shared" si="78"/>
        <v>6.0346196601556703E-3</v>
      </c>
      <c r="AL91">
        <f t="shared" si="71"/>
        <v>6.5629101818863948E-3</v>
      </c>
      <c r="AM91">
        <f t="shared" si="72"/>
        <v>4.9032838506522708E-2</v>
      </c>
      <c r="AN91">
        <f t="shared" si="73"/>
        <v>-4.9664429530201379E-2</v>
      </c>
      <c r="AO91">
        <f t="shared" si="74"/>
        <v>-2.9850746268656785E-2</v>
      </c>
      <c r="AP91">
        <f t="shared" si="75"/>
        <v>-1.38811427154986E-2</v>
      </c>
      <c r="AQ91">
        <f t="shared" si="76"/>
        <v>-1.507299270072991E-2</v>
      </c>
    </row>
    <row r="92" spans="1:62">
      <c r="A92" s="1">
        <v>44305</v>
      </c>
      <c r="B92" s="14">
        <v>91</v>
      </c>
      <c r="C92" s="2">
        <v>133.5</v>
      </c>
      <c r="D92" s="2">
        <v>134.83000000000001</v>
      </c>
      <c r="E92" s="2">
        <v>9.66</v>
      </c>
      <c r="F92" s="2">
        <v>234.77</v>
      </c>
      <c r="G92" s="2">
        <v>72.13</v>
      </c>
      <c r="H92" s="2">
        <v>78.739999999999995</v>
      </c>
      <c r="I92" s="2">
        <v>187.43</v>
      </c>
      <c r="J92" s="2">
        <v>223.3</v>
      </c>
      <c r="K92" s="2">
        <v>12.11</v>
      </c>
      <c r="L92" s="2">
        <v>53.13</v>
      </c>
      <c r="M92" s="2">
        <v>17.63</v>
      </c>
      <c r="N92" s="2">
        <v>230.97</v>
      </c>
      <c r="O92" s="2">
        <v>127.26</v>
      </c>
      <c r="P92" s="2">
        <v>63.7</v>
      </c>
      <c r="Q92" s="2">
        <v>54</v>
      </c>
      <c r="R92" s="2">
        <v>24.79</v>
      </c>
      <c r="S92" s="2">
        <v>66.3</v>
      </c>
      <c r="T92" s="2">
        <v>19.5</v>
      </c>
      <c r="U92" s="2">
        <v>153.62</v>
      </c>
      <c r="V92" s="15">
        <v>267.91000000000003</v>
      </c>
      <c r="X92">
        <f t="shared" si="77"/>
        <v>-8.0249665626394139E-3</v>
      </c>
      <c r="Y92">
        <f t="shared" si="79"/>
        <v>4.994036970781276E-3</v>
      </c>
      <c r="Z92">
        <f t="shared" si="80"/>
        <v>3.5369774919614155E-2</v>
      </c>
      <c r="AA92">
        <f t="shared" si="81"/>
        <v>-1.6422975407432181E-2</v>
      </c>
      <c r="AB92">
        <f t="shared" si="82"/>
        <v>-4.4168391994479968E-3</v>
      </c>
      <c r="AC92">
        <f t="shared" si="83"/>
        <v>-1.9013816706807667E-3</v>
      </c>
      <c r="AD92">
        <f t="shared" si="84"/>
        <v>9.0782868738660647E-4</v>
      </c>
      <c r="AE92">
        <f t="shared" si="85"/>
        <v>-3.7209502867244407E-2</v>
      </c>
      <c r="AF92">
        <f t="shared" si="86"/>
        <v>-9.8119378577269812E-3</v>
      </c>
      <c r="AG92">
        <f t="shared" si="87"/>
        <v>2.4094063222821895E-2</v>
      </c>
      <c r="AH92">
        <f t="shared" si="88"/>
        <v>-3.9548022598870219E-3</v>
      </c>
      <c r="AI92">
        <f t="shared" si="89"/>
        <v>-4.911464391883222E-3</v>
      </c>
      <c r="AJ92">
        <f t="shared" si="90"/>
        <v>-3.5236081747708767E-3</v>
      </c>
      <c r="AK92">
        <f t="shared" si="78"/>
        <v>5.524861878453061E-3</v>
      </c>
      <c r="AL92">
        <f t="shared" si="71"/>
        <v>5.9612518628912124E-3</v>
      </c>
      <c r="AM92">
        <f t="shared" si="72"/>
        <v>6.3036020583190341E-2</v>
      </c>
      <c r="AN92">
        <f t="shared" si="73"/>
        <v>-6.3559322033898302E-2</v>
      </c>
      <c r="AO92">
        <f t="shared" si="74"/>
        <v>0</v>
      </c>
      <c r="AP92">
        <f t="shared" si="75"/>
        <v>-3.4625777666059142E-2</v>
      </c>
      <c r="AQ92">
        <f t="shared" si="76"/>
        <v>-7.262756141845998E-3</v>
      </c>
    </row>
    <row r="93" spans="1:62">
      <c r="A93" s="1">
        <v>44306</v>
      </c>
      <c r="B93" s="14">
        <v>92</v>
      </c>
      <c r="C93" s="2">
        <v>132.46</v>
      </c>
      <c r="D93" s="2">
        <v>133.11000000000001</v>
      </c>
      <c r="E93" s="2">
        <v>9.2799999999999994</v>
      </c>
      <c r="F93" s="2">
        <v>229.88</v>
      </c>
      <c r="G93" s="2">
        <v>69.790000000000006</v>
      </c>
      <c r="H93" s="2">
        <v>80.11</v>
      </c>
      <c r="I93" s="2">
        <v>182.79</v>
      </c>
      <c r="J93" s="2">
        <v>219.43</v>
      </c>
      <c r="K93" s="2">
        <v>11.45</v>
      </c>
      <c r="L93" s="2">
        <v>53.82</v>
      </c>
      <c r="M93" s="2">
        <v>17.53</v>
      </c>
      <c r="N93" s="2">
        <v>227.33</v>
      </c>
      <c r="O93" s="2">
        <v>132.08000000000001</v>
      </c>
      <c r="P93" s="2">
        <v>64.22</v>
      </c>
      <c r="Q93" s="2">
        <v>54.17</v>
      </c>
      <c r="R93" s="2">
        <v>24.95</v>
      </c>
      <c r="S93" s="2">
        <v>65.92</v>
      </c>
      <c r="T93" s="2">
        <v>18.399999999999999</v>
      </c>
      <c r="U93" s="2">
        <v>151.71</v>
      </c>
      <c r="V93" s="15">
        <v>264.43</v>
      </c>
      <c r="X93">
        <f t="shared" si="77"/>
        <v>-7.7902621722845842E-3</v>
      </c>
      <c r="Y93">
        <f t="shared" si="79"/>
        <v>-1.2756804865386032E-2</v>
      </c>
      <c r="Z93">
        <f t="shared" si="80"/>
        <v>-3.9337474120082899E-2</v>
      </c>
      <c r="AA93">
        <f t="shared" si="81"/>
        <v>-2.0828896366656791E-2</v>
      </c>
      <c r="AB93">
        <f t="shared" si="82"/>
        <v>-3.2441425204491739E-2</v>
      </c>
      <c r="AC93">
        <f t="shared" si="83"/>
        <v>1.7399034798069656E-2</v>
      </c>
      <c r="AD93">
        <f t="shared" si="84"/>
        <v>-2.4755908872645865E-2</v>
      </c>
      <c r="AE93">
        <f t="shared" si="85"/>
        <v>-1.7330944917151835E-2</v>
      </c>
      <c r="AF93">
        <f t="shared" si="86"/>
        <v>-5.4500412881915788E-2</v>
      </c>
      <c r="AG93">
        <f t="shared" si="87"/>
        <v>1.2987012987012943E-2</v>
      </c>
      <c r="AH93">
        <f t="shared" si="88"/>
        <v>-5.6721497447531407E-3</v>
      </c>
      <c r="AI93">
        <f t="shared" si="89"/>
        <v>-1.5759622461791516E-2</v>
      </c>
      <c r="AJ93">
        <f t="shared" si="90"/>
        <v>3.7875216093037935E-2</v>
      </c>
      <c r="AK93">
        <f t="shared" si="78"/>
        <v>8.1632653061223855E-3</v>
      </c>
      <c r="AL93">
        <f t="shared" si="71"/>
        <v>3.1481481481481798E-3</v>
      </c>
      <c r="AM93">
        <f t="shared" si="72"/>
        <v>6.454215409439296E-3</v>
      </c>
      <c r="AN93">
        <f t="shared" si="73"/>
        <v>-5.731523378582134E-3</v>
      </c>
      <c r="AO93">
        <f t="shared" si="74"/>
        <v>-5.641025641025648E-2</v>
      </c>
      <c r="AP93">
        <f t="shared" si="75"/>
        <v>-1.2433276917068067E-2</v>
      </c>
      <c r="AQ93">
        <f t="shared" si="76"/>
        <v>-1.298943675114784E-2</v>
      </c>
    </row>
    <row r="94" spans="1:62">
      <c r="A94" s="1">
        <v>44307</v>
      </c>
      <c r="B94" s="14">
        <v>93</v>
      </c>
      <c r="C94" s="2">
        <v>133.83000000000001</v>
      </c>
      <c r="D94" s="2">
        <v>133.5</v>
      </c>
      <c r="E94" s="2">
        <v>9.7799999999999994</v>
      </c>
      <c r="F94" s="2">
        <v>229.44</v>
      </c>
      <c r="G94" s="2">
        <v>70.650000000000006</v>
      </c>
      <c r="H94" s="2">
        <v>80.2</v>
      </c>
      <c r="I94" s="2">
        <v>183.11</v>
      </c>
      <c r="J94" s="2">
        <v>219.36</v>
      </c>
      <c r="K94" s="2">
        <v>11.73</v>
      </c>
      <c r="L94" s="2">
        <v>54.7</v>
      </c>
      <c r="M94" s="2">
        <v>17.649999999999999</v>
      </c>
      <c r="N94" s="2">
        <v>230.5</v>
      </c>
      <c r="O94" s="2">
        <v>137.22999999999999</v>
      </c>
      <c r="P94" s="2">
        <v>64.540000000000006</v>
      </c>
      <c r="Q94" s="2">
        <v>54.61</v>
      </c>
      <c r="R94" s="2">
        <v>22.42</v>
      </c>
      <c r="S94" s="2">
        <v>72.58</v>
      </c>
      <c r="T94" s="2">
        <v>19.8</v>
      </c>
      <c r="U94" s="2">
        <v>153.6</v>
      </c>
      <c r="V94" s="15">
        <v>264.89</v>
      </c>
      <c r="X94">
        <f t="shared" si="77"/>
        <v>1.0342744979616523E-2</v>
      </c>
      <c r="Y94">
        <f t="shared" si="79"/>
        <v>2.9299075952218942E-3</v>
      </c>
      <c r="Z94">
        <f t="shared" si="80"/>
        <v>5.387931034482759E-2</v>
      </c>
      <c r="AA94">
        <f t="shared" si="81"/>
        <v>-1.9140421089263865E-3</v>
      </c>
      <c r="AB94">
        <f t="shared" si="82"/>
        <v>1.2322682332712413E-2</v>
      </c>
      <c r="AC94">
        <f t="shared" si="83"/>
        <v>1.1234552490326228E-3</v>
      </c>
      <c r="AD94">
        <f t="shared" si="84"/>
        <v>1.750642814158442E-3</v>
      </c>
      <c r="AE94">
        <f t="shared" si="85"/>
        <v>-3.190083397894234E-4</v>
      </c>
      <c r="AF94">
        <f t="shared" si="86"/>
        <v>2.4454148471615821E-2</v>
      </c>
      <c r="AG94">
        <f t="shared" si="87"/>
        <v>1.6350798959494661E-2</v>
      </c>
      <c r="AH94">
        <f t="shared" si="88"/>
        <v>6.8454078722189069E-3</v>
      </c>
      <c r="AI94">
        <f t="shared" si="89"/>
        <v>1.3944485989530582E-2</v>
      </c>
      <c r="AJ94">
        <f t="shared" si="90"/>
        <v>3.899152029073271E-2</v>
      </c>
      <c r="AK94">
        <f t="shared" si="78"/>
        <v>4.9828713796326281E-3</v>
      </c>
      <c r="AL94">
        <f t="shared" si="71"/>
        <v>8.1225770721801305E-3</v>
      </c>
      <c r="AM94">
        <f t="shared" si="72"/>
        <v>-0.10140280561122235</v>
      </c>
      <c r="AN94">
        <f t="shared" si="73"/>
        <v>0.10103155339805819</v>
      </c>
      <c r="AO94">
        <f t="shared" si="74"/>
        <v>7.6086956521739246E-2</v>
      </c>
      <c r="AP94">
        <f t="shared" si="75"/>
        <v>1.2457979038955812E-2</v>
      </c>
      <c r="AQ94">
        <f t="shared" si="76"/>
        <v>1.739590817985779E-3</v>
      </c>
    </row>
    <row r="95" spans="1:62">
      <c r="A95" s="1">
        <v>44308</v>
      </c>
      <c r="B95" s="14">
        <v>94</v>
      </c>
      <c r="C95" s="2">
        <v>134.53</v>
      </c>
      <c r="D95" s="2">
        <v>131.94</v>
      </c>
      <c r="E95" s="2">
        <v>9.99</v>
      </c>
      <c r="F95" s="2">
        <v>229.35</v>
      </c>
      <c r="G95" s="2">
        <v>69.81</v>
      </c>
      <c r="H95" s="2">
        <v>79.42</v>
      </c>
      <c r="I95" s="2">
        <v>182.76</v>
      </c>
      <c r="J95" s="2">
        <v>221.69</v>
      </c>
      <c r="K95" s="2">
        <v>11.94</v>
      </c>
      <c r="L95" s="2">
        <v>53.29</v>
      </c>
      <c r="M95" s="2">
        <v>17.57</v>
      </c>
      <c r="N95" s="2">
        <v>229.25</v>
      </c>
      <c r="O95" s="2">
        <v>135.06</v>
      </c>
      <c r="P95" s="2">
        <v>63.97</v>
      </c>
      <c r="Q95" s="2">
        <v>54.44</v>
      </c>
      <c r="R95" s="2">
        <v>21.62</v>
      </c>
      <c r="S95" s="2">
        <v>75.14</v>
      </c>
      <c r="T95" s="2">
        <v>19.600000000000001</v>
      </c>
      <c r="U95" s="2">
        <v>148.5</v>
      </c>
      <c r="V95" s="15">
        <v>262.27</v>
      </c>
      <c r="X95">
        <f t="shared" si="77"/>
        <v>5.2305163266830202E-3</v>
      </c>
      <c r="Y95">
        <f t="shared" si="79"/>
        <v>-1.1685393258426983E-2</v>
      </c>
      <c r="Z95">
        <f t="shared" si="80"/>
        <v>2.1472392638036897E-2</v>
      </c>
      <c r="AA95">
        <f t="shared" si="81"/>
        <v>-3.9225941422595627E-4</v>
      </c>
      <c r="AB95">
        <f t="shared" si="82"/>
        <v>-1.1889596602972447E-2</v>
      </c>
      <c r="AC95">
        <f t="shared" si="83"/>
        <v>-9.7256857855361738E-3</v>
      </c>
      <c r="AD95">
        <f t="shared" si="84"/>
        <v>-1.9114193654088947E-3</v>
      </c>
      <c r="AE95">
        <f t="shared" si="85"/>
        <v>1.0621808898614077E-2</v>
      </c>
      <c r="AF95">
        <f t="shared" si="86"/>
        <v>1.7902813299232656E-2</v>
      </c>
      <c r="AG95">
        <f t="shared" si="87"/>
        <v>-2.5776965265082333E-2</v>
      </c>
      <c r="AH95">
        <f t="shared" si="88"/>
        <v>-4.532577903682623E-3</v>
      </c>
      <c r="AI95">
        <f t="shared" si="89"/>
        <v>-5.4229934924078091E-3</v>
      </c>
      <c r="AJ95">
        <f t="shared" si="90"/>
        <v>-1.5812868906215753E-2</v>
      </c>
      <c r="AK95">
        <f t="shared" si="78"/>
        <v>-8.8317322590642598E-3</v>
      </c>
      <c r="AL95">
        <f t="shared" si="71"/>
        <v>-3.112982970152018E-3</v>
      </c>
      <c r="AM95">
        <f t="shared" si="72"/>
        <v>-3.5682426404995568E-2</v>
      </c>
      <c r="AN95">
        <f t="shared" si="73"/>
        <v>3.5271424634885674E-2</v>
      </c>
      <c r="AO95">
        <f t="shared" si="74"/>
        <v>-1.0101010101010065E-2</v>
      </c>
      <c r="AP95">
        <f t="shared" si="75"/>
        <v>-3.3203124999999965E-2</v>
      </c>
      <c r="AQ95">
        <f t="shared" si="76"/>
        <v>-9.8908981086488906E-3</v>
      </c>
    </row>
    <row r="96" spans="1:62">
      <c r="A96" s="1">
        <v>44309</v>
      </c>
      <c r="B96" s="14">
        <v>95</v>
      </c>
      <c r="C96" s="2">
        <v>136.68</v>
      </c>
      <c r="D96" s="2">
        <v>134.32</v>
      </c>
      <c r="E96" s="2">
        <v>10.16</v>
      </c>
      <c r="F96" s="2">
        <v>232.08</v>
      </c>
      <c r="G96" s="2">
        <v>71.38</v>
      </c>
      <c r="H96" s="2">
        <v>79.38</v>
      </c>
      <c r="I96" s="2">
        <v>183.02</v>
      </c>
      <c r="J96" s="2">
        <v>224.84</v>
      </c>
      <c r="K96" s="2">
        <v>12.22</v>
      </c>
      <c r="L96" s="2">
        <v>52.39</v>
      </c>
      <c r="M96" s="2">
        <v>17.7</v>
      </c>
      <c r="N96" s="2">
        <v>224.5</v>
      </c>
      <c r="O96" s="2">
        <v>136.16</v>
      </c>
      <c r="P96" s="2">
        <v>63.28</v>
      </c>
      <c r="Q96" s="2">
        <v>54.47</v>
      </c>
      <c r="R96" s="2">
        <v>21.71</v>
      </c>
      <c r="S96" s="2">
        <v>74.83</v>
      </c>
      <c r="T96" s="2">
        <v>20.5</v>
      </c>
      <c r="U96" s="2">
        <v>152.65</v>
      </c>
      <c r="V96" s="15">
        <v>266.02999999999997</v>
      </c>
      <c r="X96">
        <f t="shared" si="77"/>
        <v>1.5981565450085524E-2</v>
      </c>
      <c r="Y96">
        <f t="shared" si="79"/>
        <v>1.8038502349552794E-2</v>
      </c>
      <c r="Z96">
        <f t="shared" si="80"/>
        <v>1.7017017017017008E-2</v>
      </c>
      <c r="AA96">
        <f t="shared" si="81"/>
        <v>1.1903204708960185E-2</v>
      </c>
      <c r="AB96">
        <f t="shared" si="82"/>
        <v>2.2489614668385519E-2</v>
      </c>
      <c r="AC96">
        <f t="shared" si="83"/>
        <v>-5.0365147318063783E-4</v>
      </c>
      <c r="AD96">
        <f t="shared" si="84"/>
        <v>1.4226307725980485E-3</v>
      </c>
      <c r="AE96">
        <f t="shared" si="85"/>
        <v>1.4209030628354935E-2</v>
      </c>
      <c r="AF96">
        <f t="shared" si="86"/>
        <v>2.3450586264656712E-2</v>
      </c>
      <c r="AG96">
        <f t="shared" si="87"/>
        <v>-1.6888722086695413E-2</v>
      </c>
      <c r="AH96">
        <f t="shared" si="88"/>
        <v>7.3989755264655096E-3</v>
      </c>
      <c r="AI96">
        <f t="shared" si="89"/>
        <v>-2.0719738276990186E-2</v>
      </c>
      <c r="AJ96">
        <f t="shared" si="90"/>
        <v>8.1445283577668767E-3</v>
      </c>
      <c r="AK96">
        <f t="shared" si="78"/>
        <v>-1.0786306080975422E-2</v>
      </c>
      <c r="AL96">
        <f t="shared" si="71"/>
        <v>5.5106539309333468E-4</v>
      </c>
      <c r="AM96">
        <f t="shared" si="72"/>
        <v>4.1628122109158118E-3</v>
      </c>
      <c r="AN96">
        <f t="shared" si="73"/>
        <v>-4.1256321533138449E-3</v>
      </c>
      <c r="AO96">
        <f t="shared" si="74"/>
        <v>4.5918367346938702E-2</v>
      </c>
      <c r="AP96">
        <f t="shared" si="75"/>
        <v>2.7946127946127983E-2</v>
      </c>
      <c r="AQ96">
        <f t="shared" si="76"/>
        <v>1.4336370915468757E-2</v>
      </c>
    </row>
    <row r="97" spans="1:43">
      <c r="A97" s="1">
        <v>44312</v>
      </c>
      <c r="B97" s="14">
        <v>96</v>
      </c>
      <c r="C97" s="2">
        <v>137.34</v>
      </c>
      <c r="D97" s="2">
        <v>134.72</v>
      </c>
      <c r="E97" s="2">
        <v>11.5</v>
      </c>
      <c r="F97" s="2">
        <v>232.69</v>
      </c>
      <c r="G97" s="2">
        <v>72.2</v>
      </c>
      <c r="H97" s="2">
        <v>78.680000000000007</v>
      </c>
      <c r="I97" s="2">
        <v>184.27</v>
      </c>
      <c r="J97" s="2">
        <v>234.36</v>
      </c>
      <c r="K97" s="2">
        <v>12.27</v>
      </c>
      <c r="L97" s="2">
        <v>52.43</v>
      </c>
      <c r="M97" s="2">
        <v>17.690000000000001</v>
      </c>
      <c r="N97" s="2">
        <v>221.52</v>
      </c>
      <c r="O97" s="2">
        <v>135.34</v>
      </c>
      <c r="P97" s="2">
        <v>62.44</v>
      </c>
      <c r="Q97" s="2">
        <v>53.66</v>
      </c>
      <c r="R97" s="2">
        <v>19.37</v>
      </c>
      <c r="S97" s="2">
        <v>83.16</v>
      </c>
      <c r="T97" s="2">
        <v>23.8</v>
      </c>
      <c r="U97" s="2">
        <v>154.78</v>
      </c>
      <c r="V97" s="15">
        <v>271.72000000000003</v>
      </c>
      <c r="X97">
        <f t="shared" si="77"/>
        <v>4.828797190517973E-3</v>
      </c>
      <c r="Y97">
        <f t="shared" si="79"/>
        <v>2.9779630732579341E-3</v>
      </c>
      <c r="Z97">
        <f t="shared" si="80"/>
        <v>0.13188976377952755</v>
      </c>
      <c r="AA97">
        <f t="shared" si="81"/>
        <v>2.6284039986211013E-3</v>
      </c>
      <c r="AB97">
        <f t="shared" si="82"/>
        <v>1.148781171196424E-2</v>
      </c>
      <c r="AC97">
        <f t="shared" si="83"/>
        <v>-8.8183421516753423E-3</v>
      </c>
      <c r="AD97">
        <f t="shared" si="84"/>
        <v>6.8298546606928197E-3</v>
      </c>
      <c r="AE97">
        <f t="shared" si="85"/>
        <v>4.2341220423412249E-2</v>
      </c>
      <c r="AF97">
        <f t="shared" si="86"/>
        <v>4.0916530278231533E-3</v>
      </c>
      <c r="AG97">
        <f t="shared" si="87"/>
        <v>7.6350448558883653E-4</v>
      </c>
      <c r="AH97">
        <f t="shared" si="88"/>
        <v>-5.6497175141231697E-4</v>
      </c>
      <c r="AI97">
        <f t="shared" si="89"/>
        <v>-1.3273942093541158E-2</v>
      </c>
      <c r="AJ97">
        <f t="shared" si="90"/>
        <v>-6.0223266745005376E-3</v>
      </c>
      <c r="AK97">
        <f t="shared" si="78"/>
        <v>-1.3274336283185894E-2</v>
      </c>
      <c r="AL97">
        <f t="shared" si="71"/>
        <v>-1.4870570956489852E-2</v>
      </c>
      <c r="AM97">
        <f t="shared" si="72"/>
        <v>-0.10778443113772454</v>
      </c>
      <c r="AN97">
        <f t="shared" si="73"/>
        <v>0.11131898971000934</v>
      </c>
      <c r="AO97">
        <f t="shared" si="74"/>
        <v>0.16097560975609759</v>
      </c>
      <c r="AP97">
        <f t="shared" si="75"/>
        <v>1.3953488372092994E-2</v>
      </c>
      <c r="AQ97">
        <f t="shared" si="76"/>
        <v>2.1388565199413807E-2</v>
      </c>
    </row>
    <row r="98" spans="1:43">
      <c r="A98" s="1">
        <v>44313</v>
      </c>
      <c r="B98" s="14">
        <v>97</v>
      </c>
      <c r="C98" s="2">
        <v>136.47999999999999</v>
      </c>
      <c r="D98" s="2">
        <v>134.38</v>
      </c>
      <c r="E98" s="2">
        <v>11.46</v>
      </c>
      <c r="F98" s="2">
        <v>235.91</v>
      </c>
      <c r="G98" s="2">
        <v>72.989999999999995</v>
      </c>
      <c r="H98" s="2">
        <v>78.290000000000006</v>
      </c>
      <c r="I98" s="2">
        <v>184.64</v>
      </c>
      <c r="J98" s="2">
        <v>230.02</v>
      </c>
      <c r="K98" s="2">
        <v>12.49</v>
      </c>
      <c r="L98" s="2">
        <v>50.42</v>
      </c>
      <c r="M98" s="2">
        <v>17.7</v>
      </c>
      <c r="N98" s="2">
        <v>222.92</v>
      </c>
      <c r="O98" s="2">
        <v>135.76</v>
      </c>
      <c r="P98" s="2">
        <v>62.13</v>
      </c>
      <c r="Q98" s="2">
        <v>53.58</v>
      </c>
      <c r="R98" s="2">
        <v>19.29</v>
      </c>
      <c r="S98" s="2">
        <v>83.27</v>
      </c>
      <c r="T98" s="2">
        <v>22.7</v>
      </c>
      <c r="U98" s="2">
        <v>153.82</v>
      </c>
      <c r="V98" s="15">
        <v>268.82</v>
      </c>
      <c r="X98">
        <f t="shared" si="77"/>
        <v>-6.2618319499054432E-3</v>
      </c>
      <c r="Y98">
        <f t="shared" si="79"/>
        <v>-2.5237529691211655E-3</v>
      </c>
      <c r="Z98">
        <f t="shared" si="80"/>
        <v>-3.4782608695651434E-3</v>
      </c>
      <c r="AA98">
        <f t="shared" si="81"/>
        <v>1.3838153766814212E-2</v>
      </c>
      <c r="AB98">
        <f t="shared" si="82"/>
        <v>1.0941828254847534E-2</v>
      </c>
      <c r="AC98">
        <f t="shared" si="83"/>
        <v>-4.9567869852567429E-3</v>
      </c>
      <c r="AD98">
        <f t="shared" si="84"/>
        <v>2.0079231562379991E-3</v>
      </c>
      <c r="AE98">
        <f t="shared" si="85"/>
        <v>-1.8518518518518531E-2</v>
      </c>
      <c r="AF98">
        <f t="shared" si="86"/>
        <v>1.7929910350448299E-2</v>
      </c>
      <c r="AG98">
        <f t="shared" si="87"/>
        <v>-3.8336830059126414E-2</v>
      </c>
      <c r="AH98">
        <f t="shared" si="88"/>
        <v>5.6529112492922614E-4</v>
      </c>
      <c r="AI98">
        <f t="shared" si="89"/>
        <v>6.3199711087034002E-3</v>
      </c>
      <c r="AJ98">
        <f t="shared" si="90"/>
        <v>3.10329540416719E-3</v>
      </c>
      <c r="AK98">
        <f t="shared" si="78"/>
        <v>-4.9647661755284301E-3</v>
      </c>
      <c r="AL98">
        <f t="shared" si="71"/>
        <v>-1.4908684308609448E-3</v>
      </c>
      <c r="AM98">
        <f t="shared" si="72"/>
        <v>-4.1300980898297283E-3</v>
      </c>
      <c r="AN98">
        <f t="shared" si="73"/>
        <v>1.322751322751316E-3</v>
      </c>
      <c r="AO98">
        <f t="shared" si="74"/>
        <v>-4.6218487394958041E-2</v>
      </c>
      <c r="AP98">
        <f t="shared" si="75"/>
        <v>-6.2023517250291253E-3</v>
      </c>
      <c r="AQ98">
        <f t="shared" si="76"/>
        <v>-1.0672751361695989E-2</v>
      </c>
    </row>
    <row r="99" spans="1:43">
      <c r="A99" s="1">
        <v>44314</v>
      </c>
      <c r="B99" s="14">
        <v>98</v>
      </c>
      <c r="C99" s="2">
        <v>134.80000000000001</v>
      </c>
      <c r="D99" s="2">
        <v>133.58000000000001</v>
      </c>
      <c r="E99" s="2">
        <v>10.85</v>
      </c>
      <c r="F99" s="2">
        <v>236.72</v>
      </c>
      <c r="G99" s="2">
        <v>72.91</v>
      </c>
      <c r="H99" s="2">
        <v>77.64</v>
      </c>
      <c r="I99" s="2">
        <v>183.39</v>
      </c>
      <c r="J99" s="2">
        <v>232.3</v>
      </c>
      <c r="K99" s="2">
        <v>12.43</v>
      </c>
      <c r="L99" s="2">
        <v>48.89</v>
      </c>
      <c r="M99" s="2">
        <v>17.71</v>
      </c>
      <c r="N99" s="2">
        <v>222.86</v>
      </c>
      <c r="O99" s="2">
        <v>136.71</v>
      </c>
      <c r="P99" s="2">
        <v>62.06</v>
      </c>
      <c r="Q99" s="2">
        <v>53.59</v>
      </c>
      <c r="R99" s="2">
        <v>19</v>
      </c>
      <c r="S99" s="2">
        <v>84.34</v>
      </c>
      <c r="T99" s="2">
        <v>23</v>
      </c>
      <c r="U99" s="2">
        <v>152.77000000000001</v>
      </c>
      <c r="V99" s="15">
        <v>271.08999999999997</v>
      </c>
      <c r="X99">
        <f t="shared" si="77"/>
        <v>-1.2309495896834544E-2</v>
      </c>
      <c r="Y99">
        <f t="shared" si="79"/>
        <v>-5.9532668551866572E-3</v>
      </c>
      <c r="Z99">
        <f t="shared" si="80"/>
        <v>-5.3228621291448619E-2</v>
      </c>
      <c r="AA99">
        <f t="shared" si="81"/>
        <v>3.433512780297581E-3</v>
      </c>
      <c r="AB99">
        <f t="shared" si="82"/>
        <v>-1.0960405535004561E-3</v>
      </c>
      <c r="AC99">
        <f t="shared" si="83"/>
        <v>-8.3024651935113755E-3</v>
      </c>
      <c r="AD99">
        <f t="shared" si="84"/>
        <v>-6.7699306759098788E-3</v>
      </c>
      <c r="AE99">
        <f t="shared" si="85"/>
        <v>9.912181549430488E-3</v>
      </c>
      <c r="AF99">
        <f t="shared" si="86"/>
        <v>-4.8038430744596072E-3</v>
      </c>
      <c r="AG99">
        <f t="shared" si="87"/>
        <v>-3.034510115033719E-2</v>
      </c>
      <c r="AH99">
        <f t="shared" si="88"/>
        <v>5.6497175141251776E-4</v>
      </c>
      <c r="AI99">
        <f t="shared" si="89"/>
        <v>-2.6915485375907886E-4</v>
      </c>
      <c r="AJ99">
        <f t="shared" si="90"/>
        <v>6.9976428992340684E-3</v>
      </c>
      <c r="AK99">
        <f t="shared" si="78"/>
        <v>-1.1266698857234875E-3</v>
      </c>
      <c r="AL99">
        <f t="shared" si="71"/>
        <v>1.8663680477799769E-4</v>
      </c>
      <c r="AM99">
        <f t="shared" si="72"/>
        <v>-1.5033696215655737E-2</v>
      </c>
      <c r="AN99">
        <f t="shared" si="73"/>
        <v>1.2849765822024828E-2</v>
      </c>
      <c r="AO99">
        <f t="shared" si="74"/>
        <v>1.3215859030837036E-2</v>
      </c>
      <c r="AP99">
        <f t="shared" si="75"/>
        <v>-6.8261604472759268E-3</v>
      </c>
      <c r="AQ99">
        <f t="shared" si="76"/>
        <v>8.4443121791532693E-3</v>
      </c>
    </row>
    <row r="100" spans="1:43">
      <c r="A100" s="1">
        <v>44315</v>
      </c>
      <c r="B100" s="14">
        <v>99</v>
      </c>
      <c r="C100" s="2">
        <v>134.15</v>
      </c>
      <c r="D100" s="2">
        <v>133.47</v>
      </c>
      <c r="E100" s="2">
        <v>10.199999999999999</v>
      </c>
      <c r="F100" s="2">
        <v>234.17</v>
      </c>
      <c r="G100" s="2">
        <v>73.84</v>
      </c>
      <c r="H100" s="2">
        <v>79.02</v>
      </c>
      <c r="I100" s="2">
        <v>185.33</v>
      </c>
      <c r="J100" s="2">
        <v>224.59</v>
      </c>
      <c r="K100" s="2">
        <v>11.26</v>
      </c>
      <c r="L100" s="2">
        <v>48.66</v>
      </c>
      <c r="M100" s="2">
        <v>17.79</v>
      </c>
      <c r="N100" s="2">
        <v>223.89</v>
      </c>
      <c r="O100" s="2">
        <v>137.88999999999999</v>
      </c>
      <c r="P100" s="2">
        <v>62.73</v>
      </c>
      <c r="Q100" s="2">
        <v>54.26</v>
      </c>
      <c r="R100" s="2">
        <v>19.73</v>
      </c>
      <c r="S100" s="2">
        <v>81.12</v>
      </c>
      <c r="T100" s="2">
        <v>22</v>
      </c>
      <c r="U100" s="2">
        <v>153.25</v>
      </c>
      <c r="V100" s="15">
        <v>267.85000000000002</v>
      </c>
      <c r="X100">
        <f t="shared" si="77"/>
        <v>-4.8219584569733354E-3</v>
      </c>
      <c r="Y100">
        <f t="shared" si="79"/>
        <v>-8.2347656834865727E-4</v>
      </c>
      <c r="Z100">
        <f t="shared" si="80"/>
        <v>-5.9907834101382521E-2</v>
      </c>
      <c r="AA100">
        <f t="shared" si="81"/>
        <v>-1.0772220344711099E-2</v>
      </c>
      <c r="AB100">
        <f t="shared" si="82"/>
        <v>1.2755451927033423E-2</v>
      </c>
      <c r="AC100">
        <f t="shared" si="83"/>
        <v>1.7774343122101952E-2</v>
      </c>
      <c r="AD100">
        <f t="shared" si="84"/>
        <v>1.0578548448661466E-2</v>
      </c>
      <c r="AE100">
        <f t="shared" si="85"/>
        <v>-3.3189840723202788E-2</v>
      </c>
      <c r="AF100">
        <f t="shared" si="86"/>
        <v>-9.4127111826226864E-2</v>
      </c>
      <c r="AG100">
        <f t="shared" si="87"/>
        <v>-4.704438535487911E-3</v>
      </c>
      <c r="AH100">
        <f t="shared" si="88"/>
        <v>4.5172219085261598E-3</v>
      </c>
      <c r="AI100">
        <f t="shared" si="89"/>
        <v>4.6217356187739957E-3</v>
      </c>
      <c r="AJ100">
        <f t="shared" si="90"/>
        <v>8.6314095530683806E-3</v>
      </c>
      <c r="AK100">
        <f t="shared" si="78"/>
        <v>1.0796003867225179E-2</v>
      </c>
      <c r="AL100">
        <f t="shared" si="71"/>
        <v>1.2502332524724661E-2</v>
      </c>
      <c r="AM100">
        <f t="shared" si="72"/>
        <v>3.8421052631578967E-2</v>
      </c>
      <c r="AN100">
        <f t="shared" si="73"/>
        <v>-3.8178800094854144E-2</v>
      </c>
      <c r="AO100">
        <f t="shared" si="74"/>
        <v>-4.3478260869565216E-2</v>
      </c>
      <c r="AP100">
        <f t="shared" si="75"/>
        <v>3.1419781370687289E-3</v>
      </c>
      <c r="AQ100">
        <f t="shared" si="76"/>
        <v>-1.195175034121492E-2</v>
      </c>
    </row>
    <row r="101" spans="1:43">
      <c r="A101" s="1">
        <v>44316</v>
      </c>
      <c r="B101" s="14">
        <v>100</v>
      </c>
      <c r="C101" s="2">
        <v>133.63999999999999</v>
      </c>
      <c r="D101" s="2">
        <v>131.46</v>
      </c>
      <c r="E101" s="2">
        <v>10.029999999999999</v>
      </c>
      <c r="F101" s="2">
        <v>230.94</v>
      </c>
      <c r="G101" s="2">
        <v>71.239999999999995</v>
      </c>
      <c r="H101" s="2">
        <v>79.900000000000006</v>
      </c>
      <c r="I101" s="2">
        <v>186.02</v>
      </c>
      <c r="J101" s="2">
        <v>222.94</v>
      </c>
      <c r="K101" s="2">
        <v>11.54</v>
      </c>
      <c r="L101" s="2">
        <v>48.59</v>
      </c>
      <c r="M101" s="2">
        <v>17.71</v>
      </c>
      <c r="N101" s="2">
        <v>223.03</v>
      </c>
      <c r="O101" s="2">
        <v>135.63999999999999</v>
      </c>
      <c r="P101" s="2">
        <v>62.42</v>
      </c>
      <c r="Q101" s="2">
        <v>53.98</v>
      </c>
      <c r="R101" s="2">
        <v>20.29</v>
      </c>
      <c r="S101" s="2">
        <v>78.75</v>
      </c>
      <c r="T101" s="2">
        <v>21</v>
      </c>
      <c r="U101" s="2">
        <v>150.1</v>
      </c>
      <c r="V101" s="15">
        <v>262.29000000000002</v>
      </c>
      <c r="X101">
        <f t="shared" si="77"/>
        <v>-3.8017144986956341E-3</v>
      </c>
      <c r="Y101">
        <f t="shared" si="79"/>
        <v>-1.5059563946954303E-2</v>
      </c>
      <c r="Z101">
        <f t="shared" si="80"/>
        <v>-1.6666666666666659E-2</v>
      </c>
      <c r="AA101">
        <f t="shared" si="81"/>
        <v>-1.3793397958747875E-2</v>
      </c>
      <c r="AB101">
        <f t="shared" si="82"/>
        <v>-3.5211267605633916E-2</v>
      </c>
      <c r="AC101">
        <f t="shared" si="83"/>
        <v>1.1136421159200325E-2</v>
      </c>
      <c r="AD101">
        <f t="shared" si="84"/>
        <v>3.7230885447579868E-3</v>
      </c>
      <c r="AE101">
        <f t="shared" si="85"/>
        <v>-7.3467206910370264E-3</v>
      </c>
      <c r="AF101">
        <f t="shared" si="86"/>
        <v>2.4866785079928896E-2</v>
      </c>
      <c r="AG101">
        <f t="shared" si="87"/>
        <v>-1.4385532264692394E-3</v>
      </c>
      <c r="AH101">
        <f t="shared" si="88"/>
        <v>-4.496908375491754E-3</v>
      </c>
      <c r="AI101">
        <f t="shared" si="89"/>
        <v>-3.8411720041090949E-3</v>
      </c>
      <c r="AJ101">
        <f t="shared" si="90"/>
        <v>-1.631735441293785E-2</v>
      </c>
      <c r="AK101">
        <f t="shared" si="78"/>
        <v>-4.9418141240235164E-3</v>
      </c>
      <c r="AL101">
        <f t="shared" si="71"/>
        <v>-5.1603391079985466E-3</v>
      </c>
      <c r="AM101">
        <f t="shared" si="72"/>
        <v>2.8383172833248795E-2</v>
      </c>
      <c r="AN101">
        <f t="shared" si="73"/>
        <v>-2.9215976331361002E-2</v>
      </c>
      <c r="AO101">
        <f t="shared" si="74"/>
        <v>-4.5454545454545456E-2</v>
      </c>
      <c r="AP101">
        <f t="shared" si="75"/>
        <v>-2.055464926590542E-2</v>
      </c>
      <c r="AQ101">
        <f t="shared" si="76"/>
        <v>-2.0757886876983392E-2</v>
      </c>
    </row>
    <row r="102" spans="1:43">
      <c r="A102" s="1">
        <v>44319</v>
      </c>
      <c r="B102" s="14">
        <v>101</v>
      </c>
      <c r="C102" s="2">
        <v>133.19</v>
      </c>
      <c r="D102" s="2">
        <v>132.53</v>
      </c>
      <c r="E102" s="2">
        <v>9.7100000000000009</v>
      </c>
      <c r="F102" s="2">
        <v>230.71</v>
      </c>
      <c r="G102" s="2">
        <v>71.709999999999994</v>
      </c>
      <c r="H102" s="2">
        <v>80.37</v>
      </c>
      <c r="I102" s="2">
        <v>185.51</v>
      </c>
      <c r="J102" s="2">
        <v>215.1</v>
      </c>
      <c r="K102" s="2">
        <v>11.63</v>
      </c>
      <c r="L102" s="2">
        <v>48.6</v>
      </c>
      <c r="M102" s="2">
        <v>17.73</v>
      </c>
      <c r="N102" s="2">
        <v>223.19</v>
      </c>
      <c r="O102" s="2">
        <v>138.38</v>
      </c>
      <c r="P102" s="2">
        <v>62.89</v>
      </c>
      <c r="Q102" s="2">
        <v>54.48</v>
      </c>
      <c r="R102" s="2">
        <v>21.01</v>
      </c>
      <c r="S102" s="2">
        <v>75.92</v>
      </c>
      <c r="T102" s="2">
        <v>19.899999999999999</v>
      </c>
      <c r="U102" s="2">
        <v>148.37</v>
      </c>
      <c r="V102" s="15">
        <v>259.08999999999997</v>
      </c>
      <c r="X102">
        <f t="shared" si="77"/>
        <v>-3.3672553127805198E-3</v>
      </c>
      <c r="Y102">
        <f t="shared" si="79"/>
        <v>8.1393579796135186E-3</v>
      </c>
      <c r="Z102">
        <f t="shared" si="80"/>
        <v>-3.1904287138584099E-2</v>
      </c>
      <c r="AA102">
        <f t="shared" si="81"/>
        <v>-9.9592967870438111E-4</v>
      </c>
      <c r="AB102">
        <f t="shared" si="82"/>
        <v>6.5974171813587721E-3</v>
      </c>
      <c r="AC102">
        <f t="shared" si="83"/>
        <v>5.8823529411764558E-3</v>
      </c>
      <c r="AD102">
        <f t="shared" si="84"/>
        <v>-2.7416406837975447E-3</v>
      </c>
      <c r="AE102">
        <f t="shared" si="85"/>
        <v>-3.5166412487664861E-2</v>
      </c>
      <c r="AF102">
        <f t="shared" si="86"/>
        <v>7.7989601386483226E-3</v>
      </c>
      <c r="AG102">
        <f t="shared" si="87"/>
        <v>2.0580366330516587E-4</v>
      </c>
      <c r="AH102">
        <f t="shared" si="88"/>
        <v>1.1293054771315399E-3</v>
      </c>
      <c r="AI102">
        <f t="shared" si="89"/>
        <v>7.1739227906558126E-4</v>
      </c>
      <c r="AJ102">
        <f t="shared" si="90"/>
        <v>2.0200530816868248E-2</v>
      </c>
      <c r="AK102">
        <f t="shared" si="78"/>
        <v>7.5296379365587772E-3</v>
      </c>
      <c r="AL102">
        <f t="shared" si="71"/>
        <v>9.262689885142646E-3</v>
      </c>
      <c r="AM102">
        <f t="shared" si="72"/>
        <v>3.5485460818137131E-2</v>
      </c>
      <c r="AN102">
        <f t="shared" si="73"/>
        <v>-3.5936507936507912E-2</v>
      </c>
      <c r="AO102">
        <f t="shared" si="74"/>
        <v>-5.2380952380952452E-2</v>
      </c>
      <c r="AP102">
        <f t="shared" si="75"/>
        <v>-1.1525649566955296E-2</v>
      </c>
      <c r="AQ102">
        <f t="shared" si="76"/>
        <v>-1.2200236379580027E-2</v>
      </c>
    </row>
    <row r="103" spans="1:43">
      <c r="A103" s="1">
        <v>44320</v>
      </c>
      <c r="B103" s="14">
        <v>102</v>
      </c>
      <c r="C103" s="2">
        <v>130.9</v>
      </c>
      <c r="D103" s="2">
        <v>127.84</v>
      </c>
      <c r="E103" s="2">
        <v>9.39</v>
      </c>
      <c r="F103" s="2">
        <v>227.89</v>
      </c>
      <c r="G103" s="2">
        <v>72.33</v>
      </c>
      <c r="H103" s="2">
        <v>79.41</v>
      </c>
      <c r="I103" s="2">
        <v>184.25</v>
      </c>
      <c r="J103" s="2">
        <v>204.31</v>
      </c>
      <c r="K103" s="2">
        <v>11.41</v>
      </c>
      <c r="L103" s="2">
        <v>46.01</v>
      </c>
      <c r="M103" s="2">
        <v>17.7</v>
      </c>
      <c r="N103" s="2">
        <v>225.42</v>
      </c>
      <c r="O103" s="2">
        <v>139.34</v>
      </c>
      <c r="P103" s="2">
        <v>62.48</v>
      </c>
      <c r="Q103" s="2">
        <v>54.14</v>
      </c>
      <c r="R103" s="2">
        <v>23.51</v>
      </c>
      <c r="S103" s="2">
        <v>66.81</v>
      </c>
      <c r="T103" s="2">
        <v>19.100000000000001</v>
      </c>
      <c r="U103" s="2">
        <v>143.51</v>
      </c>
      <c r="V103" s="15">
        <v>250.16</v>
      </c>
      <c r="X103">
        <f t="shared" si="77"/>
        <v>-1.7193482994218724E-2</v>
      </c>
      <c r="Y103">
        <f t="shared" si="79"/>
        <v>-3.5388213989285426E-2</v>
      </c>
      <c r="Z103">
        <f t="shared" si="80"/>
        <v>-3.2955715756951623E-2</v>
      </c>
      <c r="AA103">
        <f t="shared" si="81"/>
        <v>-1.2223137271899881E-2</v>
      </c>
      <c r="AB103">
        <f t="shared" si="82"/>
        <v>8.6459350160368788E-3</v>
      </c>
      <c r="AC103">
        <f t="shared" si="83"/>
        <v>-1.194475550578584E-2</v>
      </c>
      <c r="AD103">
        <f t="shared" si="84"/>
        <v>-6.7920866799632959E-3</v>
      </c>
      <c r="AE103">
        <f t="shared" si="85"/>
        <v>-5.0162715016271467E-2</v>
      </c>
      <c r="AF103">
        <f t="shared" si="86"/>
        <v>-1.8916595012897733E-2</v>
      </c>
      <c r="AG103">
        <f t="shared" si="87"/>
        <v>-5.3292181069958915E-2</v>
      </c>
      <c r="AH103">
        <f t="shared" si="88"/>
        <v>-1.6920473773266293E-3</v>
      </c>
      <c r="AI103">
        <f t="shared" si="89"/>
        <v>9.9914870737935826E-3</v>
      </c>
      <c r="AJ103">
        <f t="shared" si="90"/>
        <v>6.9374187021246422E-3</v>
      </c>
      <c r="AK103">
        <f t="shared" si="78"/>
        <v>-6.5193194466529446E-3</v>
      </c>
      <c r="AL103">
        <f t="shared" si="71"/>
        <v>-6.2408223201174066E-3</v>
      </c>
      <c r="AM103">
        <f t="shared" si="72"/>
        <v>0.11899095668729176</v>
      </c>
      <c r="AN103">
        <f t="shared" si="73"/>
        <v>-0.11999473129610115</v>
      </c>
      <c r="AO103">
        <f t="shared" si="74"/>
        <v>-4.020100502512549E-2</v>
      </c>
      <c r="AP103">
        <f t="shared" si="75"/>
        <v>-3.2755947967918135E-2</v>
      </c>
      <c r="AQ103">
        <f t="shared" si="76"/>
        <v>-3.4466787602763435E-2</v>
      </c>
    </row>
    <row r="104" spans="1:43">
      <c r="A104" s="1">
        <v>44321</v>
      </c>
      <c r="B104" s="14">
        <v>103</v>
      </c>
      <c r="C104" s="2">
        <v>133.37</v>
      </c>
      <c r="D104" s="2">
        <v>128.1</v>
      </c>
      <c r="E104" s="2">
        <v>9.17</v>
      </c>
      <c r="F104" s="2">
        <v>226.77</v>
      </c>
      <c r="G104" s="2">
        <v>73.709999999999994</v>
      </c>
      <c r="H104" s="2">
        <v>77.95</v>
      </c>
      <c r="I104" s="2">
        <v>181.51</v>
      </c>
      <c r="J104" s="2">
        <v>196.47</v>
      </c>
      <c r="K104" s="2">
        <v>11.61</v>
      </c>
      <c r="L104" s="2">
        <v>46.93</v>
      </c>
      <c r="M104" s="2">
        <v>17.73</v>
      </c>
      <c r="N104" s="2">
        <v>226.19</v>
      </c>
      <c r="O104" s="2">
        <v>138.83000000000001</v>
      </c>
      <c r="P104" s="2">
        <v>63.07</v>
      </c>
      <c r="Q104" s="2">
        <v>54</v>
      </c>
      <c r="R104" s="2">
        <v>24.68</v>
      </c>
      <c r="S104" s="2">
        <v>63.51</v>
      </c>
      <c r="T104" s="2">
        <v>19.100000000000001</v>
      </c>
      <c r="U104" s="2">
        <v>144.59</v>
      </c>
      <c r="V104" s="15">
        <v>247.4</v>
      </c>
      <c r="X104">
        <f t="shared" si="77"/>
        <v>1.8869365928189448E-2</v>
      </c>
      <c r="Y104">
        <f t="shared" si="79"/>
        <v>2.0337922403003044E-3</v>
      </c>
      <c r="Z104">
        <f t="shared" si="80"/>
        <v>-2.3429179978700813E-2</v>
      </c>
      <c r="AA104">
        <f t="shared" si="81"/>
        <v>-4.9146518056956256E-3</v>
      </c>
      <c r="AB104">
        <f t="shared" si="82"/>
        <v>1.9079220240564018E-2</v>
      </c>
      <c r="AC104">
        <f t="shared" si="83"/>
        <v>-1.8385593753935194E-2</v>
      </c>
      <c r="AD104">
        <f t="shared" si="84"/>
        <v>-1.4871099050203578E-2</v>
      </c>
      <c r="AE104">
        <f t="shared" si="85"/>
        <v>-3.837306054524988E-2</v>
      </c>
      <c r="AF104">
        <f t="shared" si="86"/>
        <v>1.7528483786152436E-2</v>
      </c>
      <c r="AG104">
        <f t="shared" si="87"/>
        <v>1.9995653118887236E-2</v>
      </c>
      <c r="AH104">
        <f t="shared" si="88"/>
        <v>1.6949152542373525E-3</v>
      </c>
      <c r="AI104">
        <f t="shared" si="89"/>
        <v>3.4158459763996554E-3</v>
      </c>
      <c r="AJ104">
        <f t="shared" si="90"/>
        <v>-3.6601119563656587E-3</v>
      </c>
      <c r="AK104">
        <f t="shared" si="78"/>
        <v>9.4430217669654835E-3</v>
      </c>
      <c r="AL104">
        <f t="shared" si="71"/>
        <v>-2.5858884373845688E-3</v>
      </c>
      <c r="AM104">
        <f t="shared" si="72"/>
        <v>4.9766056997022461E-2</v>
      </c>
      <c r="AN104">
        <f t="shared" si="73"/>
        <v>-4.9393803322855923E-2</v>
      </c>
      <c r="AO104">
        <f t="shared" si="74"/>
        <v>0</v>
      </c>
      <c r="AP104">
        <f t="shared" si="75"/>
        <v>7.5256079715700129E-3</v>
      </c>
      <c r="AQ104">
        <f t="shared" si="76"/>
        <v>-1.1032938919091744E-2</v>
      </c>
    </row>
    <row r="105" spans="1:43">
      <c r="A105" s="1">
        <v>44322</v>
      </c>
      <c r="B105" s="14">
        <v>104</v>
      </c>
      <c r="C105" s="2">
        <v>132.4</v>
      </c>
      <c r="D105" s="2">
        <v>129.74</v>
      </c>
      <c r="E105" s="2">
        <v>9</v>
      </c>
      <c r="F105" s="2">
        <v>226.41</v>
      </c>
      <c r="G105" s="2">
        <v>74.78</v>
      </c>
      <c r="H105" s="2">
        <v>78.48</v>
      </c>
      <c r="I105" s="2">
        <v>181.79</v>
      </c>
      <c r="J105" s="2">
        <v>193.62</v>
      </c>
      <c r="K105" s="2">
        <v>11.74</v>
      </c>
      <c r="L105" s="2">
        <v>47.33</v>
      </c>
      <c r="M105" s="2">
        <v>17.8</v>
      </c>
      <c r="N105" s="2">
        <v>228.66</v>
      </c>
      <c r="O105" s="2">
        <v>141.88999999999999</v>
      </c>
      <c r="P105" s="2">
        <v>67.53</v>
      </c>
      <c r="Q105" s="2">
        <v>54.54</v>
      </c>
      <c r="R105" s="2">
        <v>25.51</v>
      </c>
      <c r="S105" s="2">
        <v>61.17</v>
      </c>
      <c r="T105" s="2">
        <v>18.899999999999999</v>
      </c>
      <c r="U105" s="2">
        <v>145.22999999999999</v>
      </c>
      <c r="V105" s="15">
        <v>252.02</v>
      </c>
      <c r="X105">
        <f t="shared" si="77"/>
        <v>-7.2729999250206109E-3</v>
      </c>
      <c r="Y105">
        <f t="shared" si="79"/>
        <v>1.2802498048399804E-2</v>
      </c>
      <c r="Z105">
        <f t="shared" si="80"/>
        <v>-1.8538713195201739E-2</v>
      </c>
      <c r="AA105">
        <f t="shared" si="81"/>
        <v>-1.5875115756052989E-3</v>
      </c>
      <c r="AB105">
        <f t="shared" si="82"/>
        <v>1.4516347849681284E-2</v>
      </c>
      <c r="AC105">
        <f t="shared" si="83"/>
        <v>6.7992302758178459E-3</v>
      </c>
      <c r="AD105">
        <f t="shared" si="84"/>
        <v>1.5426147319706966E-3</v>
      </c>
      <c r="AE105">
        <f t="shared" si="85"/>
        <v>-1.4506031455183969E-2</v>
      </c>
      <c r="AF105">
        <f t="shared" si="86"/>
        <v>1.1197243755383357E-2</v>
      </c>
      <c r="AG105">
        <f t="shared" si="87"/>
        <v>8.5233326230555843E-3</v>
      </c>
      <c r="AH105">
        <f t="shared" si="88"/>
        <v>3.9481105470953346E-3</v>
      </c>
      <c r="AI105">
        <f t="shared" si="89"/>
        <v>1.0920022989522079E-2</v>
      </c>
      <c r="AJ105">
        <f t="shared" si="90"/>
        <v>2.2041345530504745E-2</v>
      </c>
      <c r="AK105">
        <f t="shared" si="78"/>
        <v>7.0715078484223898E-2</v>
      </c>
      <c r="AL105">
        <f t="shared" si="71"/>
        <v>9.9999999999999846E-3</v>
      </c>
      <c r="AM105">
        <f t="shared" si="72"/>
        <v>3.3630470016207531E-2</v>
      </c>
      <c r="AN105">
        <f t="shared" si="73"/>
        <v>-3.6844591402928617E-2</v>
      </c>
      <c r="AO105">
        <f t="shared" si="74"/>
        <v>-1.0471204188481823E-2</v>
      </c>
      <c r="AP105">
        <f t="shared" si="75"/>
        <v>4.4263088733659754E-3</v>
      </c>
      <c r="AQ105">
        <f t="shared" si="76"/>
        <v>1.8674211802748603E-2</v>
      </c>
    </row>
    <row r="106" spans="1:43">
      <c r="A106" s="1">
        <v>44323</v>
      </c>
      <c r="B106" s="14">
        <v>105</v>
      </c>
      <c r="C106" s="2">
        <v>133.9</v>
      </c>
      <c r="D106" s="2">
        <v>130.21</v>
      </c>
      <c r="E106" s="2">
        <v>9.51</v>
      </c>
      <c r="F106" s="2">
        <v>225.3</v>
      </c>
      <c r="G106" s="2">
        <v>75.08</v>
      </c>
      <c r="H106" s="2">
        <v>78.45</v>
      </c>
      <c r="I106" s="2">
        <v>184.84</v>
      </c>
      <c r="J106" s="2">
        <v>195.28</v>
      </c>
      <c r="K106" s="2">
        <v>11.82</v>
      </c>
      <c r="L106" s="2">
        <v>47.69</v>
      </c>
      <c r="M106" s="2">
        <v>17.91</v>
      </c>
      <c r="N106" s="2">
        <v>228.78</v>
      </c>
      <c r="O106" s="2">
        <v>139.06</v>
      </c>
      <c r="P106" s="2">
        <v>66.95</v>
      </c>
      <c r="Q106" s="2">
        <v>54.51</v>
      </c>
      <c r="R106" s="2">
        <v>24.49</v>
      </c>
      <c r="S106" s="2">
        <v>63.72</v>
      </c>
      <c r="T106" s="2">
        <v>19.2</v>
      </c>
      <c r="U106" s="2">
        <v>148.12</v>
      </c>
      <c r="V106" s="15">
        <v>253.36</v>
      </c>
      <c r="X106">
        <f t="shared" si="77"/>
        <v>1.1329305135951661E-2</v>
      </c>
      <c r="Y106">
        <f t="shared" si="79"/>
        <v>3.6226298751348761E-3</v>
      </c>
      <c r="Z106">
        <f t="shared" si="80"/>
        <v>5.6666666666666643E-2</v>
      </c>
      <c r="AA106">
        <f t="shared" si="81"/>
        <v>-4.9026103087318812E-3</v>
      </c>
      <c r="AB106">
        <f t="shared" si="82"/>
        <v>4.0117678523669048E-3</v>
      </c>
      <c r="AC106">
        <f t="shared" si="83"/>
        <v>-3.822629969419105E-4</v>
      </c>
      <c r="AD106">
        <f t="shared" si="84"/>
        <v>1.6777600528081915E-2</v>
      </c>
      <c r="AE106">
        <f t="shared" si="85"/>
        <v>8.5734944737113749E-3</v>
      </c>
      <c r="AF106">
        <f t="shared" si="86"/>
        <v>6.8143100511073315E-3</v>
      </c>
      <c r="AG106">
        <f t="shared" si="87"/>
        <v>7.6061694485527031E-3</v>
      </c>
      <c r="AH106">
        <f t="shared" si="88"/>
        <v>6.1797752808988443E-3</v>
      </c>
      <c r="AI106">
        <f t="shared" si="89"/>
        <v>5.2479664130151559E-4</v>
      </c>
      <c r="AJ106">
        <f t="shared" si="90"/>
        <v>-1.9945027838466307E-2</v>
      </c>
      <c r="AK106">
        <f t="shared" si="78"/>
        <v>-8.5887753590996336E-3</v>
      </c>
      <c r="AL106">
        <f t="shared" si="71"/>
        <v>-5.5005500550057095E-4</v>
      </c>
      <c r="AM106">
        <f t="shared" si="72"/>
        <v>-3.9984319874559117E-2</v>
      </c>
      <c r="AN106">
        <f t="shared" si="73"/>
        <v>4.1687101520353063E-2</v>
      </c>
      <c r="AO106">
        <f t="shared" si="74"/>
        <v>1.587301587301591E-2</v>
      </c>
      <c r="AP106">
        <f t="shared" si="75"/>
        <v>1.9899469806513907E-2</v>
      </c>
      <c r="AQ106">
        <f t="shared" si="76"/>
        <v>5.3170383302912601E-3</v>
      </c>
    </row>
    <row r="107" spans="1:43">
      <c r="A107" s="1">
        <v>44326</v>
      </c>
      <c r="B107" s="14">
        <v>106</v>
      </c>
      <c r="C107" s="2">
        <v>131.87</v>
      </c>
      <c r="D107" s="2">
        <v>126.84</v>
      </c>
      <c r="E107" s="2">
        <v>9.74</v>
      </c>
      <c r="F107" s="2">
        <v>219.52</v>
      </c>
      <c r="G107" s="2">
        <v>75.13</v>
      </c>
      <c r="H107" s="2">
        <v>79.459999999999994</v>
      </c>
      <c r="I107" s="2">
        <v>184.3</v>
      </c>
      <c r="J107" s="2">
        <v>190</v>
      </c>
      <c r="K107" s="2">
        <v>11.71</v>
      </c>
      <c r="L107" s="2">
        <v>46.14</v>
      </c>
      <c r="M107" s="2">
        <v>17.8</v>
      </c>
      <c r="N107" s="2">
        <v>230.94</v>
      </c>
      <c r="O107" s="2">
        <v>139.74</v>
      </c>
      <c r="P107" s="2">
        <v>68.209999999999994</v>
      </c>
      <c r="Q107" s="2">
        <v>54.91</v>
      </c>
      <c r="R107" s="2">
        <v>27.15</v>
      </c>
      <c r="S107" s="2">
        <v>56.81</v>
      </c>
      <c r="T107" s="2">
        <v>18.600000000000001</v>
      </c>
      <c r="U107" s="2">
        <v>142.66</v>
      </c>
      <c r="V107" s="15">
        <v>243.63</v>
      </c>
      <c r="X107">
        <f t="shared" si="77"/>
        <v>-1.5160567587752062E-2</v>
      </c>
      <c r="Y107">
        <f t="shared" si="79"/>
        <v>-2.588126871976042E-2</v>
      </c>
      <c r="Z107">
        <f t="shared" si="80"/>
        <v>2.4185068349106248E-2</v>
      </c>
      <c r="AA107">
        <f t="shared" si="81"/>
        <v>-2.5654682645361745E-2</v>
      </c>
      <c r="AB107">
        <f t="shared" si="82"/>
        <v>6.6595631326581194E-4</v>
      </c>
      <c r="AC107">
        <f t="shared" si="83"/>
        <v>1.2874442319948895E-2</v>
      </c>
      <c r="AD107">
        <f t="shared" si="84"/>
        <v>-2.9214455745509198E-3</v>
      </c>
      <c r="AE107">
        <f t="shared" si="85"/>
        <v>-2.7038099139696851E-2</v>
      </c>
      <c r="AF107">
        <f t="shared" si="86"/>
        <v>-9.3062605752960593E-3</v>
      </c>
      <c r="AG107">
        <f t="shared" si="87"/>
        <v>-3.2501572656741397E-2</v>
      </c>
      <c r="AH107">
        <f t="shared" si="88"/>
        <v>-6.141820212171939E-3</v>
      </c>
      <c r="AI107">
        <f t="shared" si="89"/>
        <v>9.4413847364279938E-3</v>
      </c>
      <c r="AJ107">
        <f t="shared" si="90"/>
        <v>4.8899755501222979E-3</v>
      </c>
      <c r="AK107">
        <f t="shared" si="78"/>
        <v>1.8820014936519653E-2</v>
      </c>
      <c r="AL107">
        <f t="shared" si="71"/>
        <v>7.3381031003485345E-3</v>
      </c>
      <c r="AM107">
        <f t="shared" si="72"/>
        <v>0.10861576153532056</v>
      </c>
      <c r="AN107">
        <f t="shared" si="73"/>
        <v>-0.10844318895166348</v>
      </c>
      <c r="AO107">
        <f t="shared" si="74"/>
        <v>-3.1249999999999889E-2</v>
      </c>
      <c r="AP107">
        <f t="shared" si="75"/>
        <v>-3.686200378071839E-2</v>
      </c>
      <c r="AQ107">
        <f t="shared" si="76"/>
        <v>-3.8403852226081538E-2</v>
      </c>
    </row>
    <row r="108" spans="1:43">
      <c r="A108" s="1">
        <v>44327</v>
      </c>
      <c r="B108" s="14">
        <v>107</v>
      </c>
      <c r="C108" s="2">
        <v>131.41999999999999</v>
      </c>
      <c r="D108" s="2">
        <v>125.91</v>
      </c>
      <c r="E108" s="2">
        <v>10.050000000000001</v>
      </c>
      <c r="F108" s="2">
        <v>221.38</v>
      </c>
      <c r="G108" s="2">
        <v>74.87</v>
      </c>
      <c r="H108" s="2">
        <v>78.63</v>
      </c>
      <c r="I108" s="2">
        <v>181.67</v>
      </c>
      <c r="J108" s="2">
        <v>195.98</v>
      </c>
      <c r="K108" s="2">
        <v>11.58</v>
      </c>
      <c r="L108" s="2">
        <v>46.44</v>
      </c>
      <c r="M108" s="2">
        <v>17.68</v>
      </c>
      <c r="N108" s="2">
        <v>229.16</v>
      </c>
      <c r="O108" s="2">
        <v>137.87</v>
      </c>
      <c r="P108" s="2">
        <v>67.150000000000006</v>
      </c>
      <c r="Q108" s="2">
        <v>54.32</v>
      </c>
      <c r="R108" s="2">
        <v>25.75</v>
      </c>
      <c r="S108" s="2">
        <v>59.63</v>
      </c>
      <c r="T108" s="2">
        <v>18.600000000000001</v>
      </c>
      <c r="U108" s="2">
        <v>143.06</v>
      </c>
      <c r="V108" s="15">
        <v>248.6</v>
      </c>
      <c r="X108">
        <f t="shared" si="77"/>
        <v>-3.4124516569349894E-3</v>
      </c>
      <c r="Y108">
        <f t="shared" si="79"/>
        <v>-7.332071901608379E-3</v>
      </c>
      <c r="Z108">
        <f t="shared" si="80"/>
        <v>3.1827515400410726E-2</v>
      </c>
      <c r="AA108">
        <f t="shared" si="81"/>
        <v>8.4730320699707776E-3</v>
      </c>
      <c r="AB108">
        <f t="shared" si="82"/>
        <v>-3.4606681751629298E-3</v>
      </c>
      <c r="AC108">
        <f t="shared" si="83"/>
        <v>-1.0445507173420568E-2</v>
      </c>
      <c r="AD108">
        <f t="shared" si="84"/>
        <v>-1.4270211611503113E-2</v>
      </c>
      <c r="AE108">
        <f t="shared" si="85"/>
        <v>3.1473684210526265E-2</v>
      </c>
      <c r="AF108">
        <f t="shared" si="86"/>
        <v>-1.1101622544833541E-2</v>
      </c>
      <c r="AG108">
        <f t="shared" si="87"/>
        <v>6.5019505851754908E-3</v>
      </c>
      <c r="AH108">
        <f t="shared" si="88"/>
        <v>-6.7415730337079208E-3</v>
      </c>
      <c r="AI108">
        <f t="shared" si="89"/>
        <v>-7.7076296873646883E-3</v>
      </c>
      <c r="AJ108">
        <f t="shared" si="90"/>
        <v>-1.3381995133819984E-2</v>
      </c>
      <c r="AK108">
        <f t="shared" si="78"/>
        <v>-1.5540243366075183E-2</v>
      </c>
      <c r="AL108">
        <f t="shared" si="71"/>
        <v>-1.0744855217628781E-2</v>
      </c>
      <c r="AM108">
        <f t="shared" si="72"/>
        <v>-5.1565377532228313E-2</v>
      </c>
      <c r="AN108">
        <f t="shared" si="73"/>
        <v>4.9639148037317379E-2</v>
      </c>
      <c r="AO108">
        <f t="shared" si="74"/>
        <v>0</v>
      </c>
      <c r="AP108">
        <f t="shared" si="75"/>
        <v>2.8038693396888106E-3</v>
      </c>
      <c r="AQ108">
        <f t="shared" si="76"/>
        <v>2.0399786561589292E-2</v>
      </c>
    </row>
    <row r="109" spans="1:43">
      <c r="A109" s="1">
        <v>44328</v>
      </c>
      <c r="B109" s="14">
        <v>108</v>
      </c>
      <c r="C109" s="2">
        <v>128.63999999999999</v>
      </c>
      <c r="D109" s="2">
        <v>122.76</v>
      </c>
      <c r="E109" s="2">
        <v>10.32</v>
      </c>
      <c r="F109" s="2">
        <v>219.89</v>
      </c>
      <c r="G109" s="2">
        <v>74.23</v>
      </c>
      <c r="H109" s="2">
        <v>77.14</v>
      </c>
      <c r="I109" s="2">
        <v>177.85</v>
      </c>
      <c r="J109" s="2">
        <v>187.79</v>
      </c>
      <c r="K109" s="2">
        <v>11.33</v>
      </c>
      <c r="L109" s="2">
        <v>45.12</v>
      </c>
      <c r="M109" s="2">
        <v>17.440000000000001</v>
      </c>
      <c r="N109" s="2">
        <v>220.03</v>
      </c>
      <c r="O109" s="2">
        <v>135.08000000000001</v>
      </c>
      <c r="P109" s="2">
        <v>66.42</v>
      </c>
      <c r="Q109" s="2">
        <v>54.04</v>
      </c>
      <c r="R109" s="2">
        <v>26.36</v>
      </c>
      <c r="S109" s="2">
        <v>58.18</v>
      </c>
      <c r="T109" s="2">
        <v>17.7</v>
      </c>
      <c r="U109" s="2">
        <v>137.59</v>
      </c>
      <c r="V109" s="15">
        <v>239.91</v>
      </c>
      <c r="X109">
        <f t="shared" si="77"/>
        <v>-2.1153553492619093E-2</v>
      </c>
      <c r="Y109">
        <f t="shared" si="79"/>
        <v>-2.5017869907076416E-2</v>
      </c>
      <c r="Z109">
        <f t="shared" si="80"/>
        <v>2.6865671641791E-2</v>
      </c>
      <c r="AA109">
        <f t="shared" si="81"/>
        <v>-6.73050862769902E-3</v>
      </c>
      <c r="AB109">
        <f t="shared" si="82"/>
        <v>-8.5481501268866097E-3</v>
      </c>
      <c r="AC109">
        <f t="shared" si="83"/>
        <v>-1.8949510365000571E-2</v>
      </c>
      <c r="AD109">
        <f t="shared" si="84"/>
        <v>-2.1027137116750114E-2</v>
      </c>
      <c r="AE109">
        <f t="shared" si="85"/>
        <v>-4.1789978569241749E-2</v>
      </c>
      <c r="AF109">
        <f t="shared" si="86"/>
        <v>-2.158894645941278E-2</v>
      </c>
      <c r="AG109">
        <f t="shared" si="87"/>
        <v>-2.8423772609819129E-2</v>
      </c>
      <c r="AH109">
        <f t="shared" si="88"/>
        <v>-1.3574660633484075E-2</v>
      </c>
      <c r="AI109">
        <f t="shared" si="89"/>
        <v>-3.9841159015534977E-2</v>
      </c>
      <c r="AJ109">
        <f t="shared" si="90"/>
        <v>-2.0236454631174235E-2</v>
      </c>
      <c r="AK109">
        <f t="shared" si="78"/>
        <v>-1.0871183916604675E-2</v>
      </c>
      <c r="AL109">
        <f t="shared" si="71"/>
        <v>-5.1546391752577527E-3</v>
      </c>
      <c r="AM109">
        <f t="shared" si="72"/>
        <v>2.3689320388349491E-2</v>
      </c>
      <c r="AN109">
        <f t="shared" si="73"/>
        <v>-2.4316619151433887E-2</v>
      </c>
      <c r="AO109">
        <f t="shared" si="74"/>
        <v>-4.8387096774193658E-2</v>
      </c>
      <c r="AP109">
        <f t="shared" si="75"/>
        <v>-3.8235705298476155E-2</v>
      </c>
      <c r="AQ109">
        <f t="shared" si="76"/>
        <v>-3.495575221238937E-2</v>
      </c>
    </row>
    <row r="110" spans="1:43">
      <c r="A110" s="1">
        <v>44329</v>
      </c>
      <c r="B110" s="14">
        <v>109</v>
      </c>
      <c r="C110" s="2">
        <v>130.02000000000001</v>
      </c>
      <c r="D110" s="2">
        <v>124.97</v>
      </c>
      <c r="E110" s="2">
        <v>12.77</v>
      </c>
      <c r="F110" s="2">
        <v>206.08</v>
      </c>
      <c r="G110" s="2">
        <v>75.290000000000006</v>
      </c>
      <c r="H110" s="2">
        <v>78.38</v>
      </c>
      <c r="I110" s="2">
        <v>178.34</v>
      </c>
      <c r="J110" s="2">
        <v>180.16</v>
      </c>
      <c r="K110" s="2">
        <v>11.55</v>
      </c>
      <c r="L110" s="2">
        <v>45.08</v>
      </c>
      <c r="M110" s="2">
        <v>17.600000000000001</v>
      </c>
      <c r="N110" s="2">
        <v>223.67</v>
      </c>
      <c r="O110" s="2">
        <v>137.82</v>
      </c>
      <c r="P110" s="2">
        <v>67.69</v>
      </c>
      <c r="Q110" s="2">
        <v>54.51</v>
      </c>
      <c r="R110" s="2">
        <v>27.51</v>
      </c>
      <c r="S110" s="2">
        <v>55.68</v>
      </c>
      <c r="T110" s="2">
        <v>17.2</v>
      </c>
      <c r="U110" s="2">
        <v>136.65</v>
      </c>
      <c r="V110" s="15">
        <v>240.8</v>
      </c>
      <c r="X110">
        <f t="shared" si="77"/>
        <v>1.0727611940298695E-2</v>
      </c>
      <c r="Y110">
        <f t="shared" si="79"/>
        <v>1.800260671228408E-2</v>
      </c>
      <c r="Z110">
        <f t="shared" si="80"/>
        <v>0.23740310077519372</v>
      </c>
      <c r="AA110">
        <f t="shared" si="81"/>
        <v>-6.2804129337395861E-2</v>
      </c>
      <c r="AB110">
        <f t="shared" si="82"/>
        <v>1.4279940724774379E-2</v>
      </c>
      <c r="AC110">
        <f t="shared" si="83"/>
        <v>1.6074669432201125E-2</v>
      </c>
      <c r="AD110">
        <f t="shared" si="84"/>
        <v>2.7551307281417437E-3</v>
      </c>
      <c r="AE110">
        <f t="shared" si="85"/>
        <v>-4.0630491506469968E-2</v>
      </c>
      <c r="AF110">
        <f t="shared" si="86"/>
        <v>1.9417475728155397E-2</v>
      </c>
      <c r="AG110">
        <f t="shared" si="87"/>
        <v>-8.8652482269501657E-4</v>
      </c>
      <c r="AH110">
        <f t="shared" si="88"/>
        <v>9.174311926605512E-3</v>
      </c>
      <c r="AI110">
        <f t="shared" si="89"/>
        <v>1.6543198654728839E-2</v>
      </c>
      <c r="AJ110">
        <f t="shared" si="90"/>
        <v>2.0284275984601571E-2</v>
      </c>
      <c r="AK110">
        <f t="shared" si="78"/>
        <v>1.9120746763023125E-2</v>
      </c>
      <c r="AL110">
        <f t="shared" si="71"/>
        <v>8.6972612879348422E-3</v>
      </c>
      <c r="AM110">
        <f t="shared" si="72"/>
        <v>4.3626707132018293E-2</v>
      </c>
      <c r="AN110">
        <f t="shared" si="73"/>
        <v>-4.2970092815400485E-2</v>
      </c>
      <c r="AO110">
        <f t="shared" si="74"/>
        <v>-2.8248587570621469E-2</v>
      </c>
      <c r="AP110">
        <f t="shared" si="75"/>
        <v>-6.8318918526055509E-3</v>
      </c>
      <c r="AQ110">
        <f t="shared" si="76"/>
        <v>3.7097244800133999E-3</v>
      </c>
    </row>
    <row r="111" spans="1:43">
      <c r="A111" s="1">
        <v>44330</v>
      </c>
      <c r="B111" s="14">
        <v>110</v>
      </c>
      <c r="C111" s="2">
        <v>131.15</v>
      </c>
      <c r="D111" s="2">
        <v>127.44</v>
      </c>
      <c r="E111" s="2">
        <v>12.98</v>
      </c>
      <c r="F111" s="2">
        <v>209.5</v>
      </c>
      <c r="G111" s="2">
        <v>76.56</v>
      </c>
      <c r="H111" s="2">
        <v>78.069999999999993</v>
      </c>
      <c r="I111" s="2">
        <v>173.7</v>
      </c>
      <c r="J111" s="2">
        <v>187.08</v>
      </c>
      <c r="K111" s="2">
        <v>11.84</v>
      </c>
      <c r="L111" s="2">
        <v>45.97</v>
      </c>
      <c r="M111" s="2">
        <v>17.75</v>
      </c>
      <c r="N111" s="2">
        <v>227.36</v>
      </c>
      <c r="O111" s="2">
        <v>138.31</v>
      </c>
      <c r="P111" s="2">
        <v>66.540000000000006</v>
      </c>
      <c r="Q111" s="2">
        <v>54.73</v>
      </c>
      <c r="R111" s="2">
        <v>24.52</v>
      </c>
      <c r="S111" s="2">
        <v>61.83</v>
      </c>
      <c r="T111" s="2">
        <v>17.899999999999999</v>
      </c>
      <c r="U111" s="2">
        <v>142.43</v>
      </c>
      <c r="V111" s="15">
        <v>246.29</v>
      </c>
      <c r="X111">
        <f t="shared" si="77"/>
        <v>8.6909706199045939E-3</v>
      </c>
      <c r="Y111">
        <f t="shared" si="79"/>
        <v>1.9764743538449221E-2</v>
      </c>
      <c r="Z111">
        <f t="shared" si="80"/>
        <v>1.6444792482380646E-2</v>
      </c>
      <c r="AA111">
        <f t="shared" si="81"/>
        <v>1.6595496894409877E-2</v>
      </c>
      <c r="AB111">
        <f t="shared" si="82"/>
        <v>1.6868109974764192E-2</v>
      </c>
      <c r="AC111">
        <f t="shared" si="83"/>
        <v>-3.9550905843327676E-3</v>
      </c>
      <c r="AD111">
        <f t="shared" si="84"/>
        <v>-2.6017718963777137E-2</v>
      </c>
      <c r="AE111">
        <f t="shared" si="85"/>
        <v>3.8410301953818914E-2</v>
      </c>
      <c r="AF111">
        <f t="shared" si="86"/>
        <v>2.5108225108225034E-2</v>
      </c>
      <c r="AG111">
        <f t="shared" si="87"/>
        <v>1.9742679680567893E-2</v>
      </c>
      <c r="AH111">
        <f t="shared" si="88"/>
        <v>8.5227272727271906E-3</v>
      </c>
      <c r="AI111">
        <f t="shared" si="89"/>
        <v>1.6497518665891834E-2</v>
      </c>
      <c r="AJ111">
        <f t="shared" si="90"/>
        <v>3.5553620664635693E-3</v>
      </c>
      <c r="AK111">
        <f t="shared" si="78"/>
        <v>-1.6989215541438788E-2</v>
      </c>
      <c r="AL111">
        <f t="shared" si="71"/>
        <v>4.0359567051916874E-3</v>
      </c>
      <c r="AM111">
        <f t="shared" si="72"/>
        <v>-0.10868774990912403</v>
      </c>
      <c r="AN111">
        <f t="shared" si="73"/>
        <v>0.11045258620689653</v>
      </c>
      <c r="AO111">
        <f t="shared" si="74"/>
        <v>4.0697674418604612E-2</v>
      </c>
      <c r="AP111">
        <f t="shared" si="75"/>
        <v>4.2297841200146367E-2</v>
      </c>
      <c r="AQ111">
        <f t="shared" si="76"/>
        <v>2.2799003322259054E-2</v>
      </c>
    </row>
    <row r="112" spans="1:43">
      <c r="A112" s="1">
        <v>44333</v>
      </c>
      <c r="B112" s="14">
        <v>111</v>
      </c>
      <c r="C112" s="2">
        <v>130.11000000000001</v>
      </c>
      <c r="D112" s="2">
        <v>126.26</v>
      </c>
      <c r="E112" s="2">
        <v>13.95</v>
      </c>
      <c r="F112" s="2">
        <v>211.05</v>
      </c>
      <c r="G112" s="2">
        <v>77.42</v>
      </c>
      <c r="H112" s="2">
        <v>77.67</v>
      </c>
      <c r="I112" s="2">
        <v>170.08</v>
      </c>
      <c r="J112" s="2">
        <v>186.51</v>
      </c>
      <c r="K112" s="2">
        <v>12.15</v>
      </c>
      <c r="L112" s="2">
        <v>45.51</v>
      </c>
      <c r="M112" s="2">
        <v>17.7</v>
      </c>
      <c r="N112" s="2">
        <v>226.47</v>
      </c>
      <c r="O112" s="2">
        <v>138.72</v>
      </c>
      <c r="P112" s="2">
        <v>66.319999999999993</v>
      </c>
      <c r="Q112" s="2">
        <v>54.64</v>
      </c>
      <c r="R112" s="2">
        <v>24.62</v>
      </c>
      <c r="S112" s="2">
        <v>61.21</v>
      </c>
      <c r="T112" s="2">
        <v>18.3</v>
      </c>
      <c r="U112" s="2">
        <v>141.65</v>
      </c>
      <c r="V112" s="15">
        <v>244.36</v>
      </c>
      <c r="X112">
        <f t="shared" si="77"/>
        <v>-7.9298513152877767E-3</v>
      </c>
      <c r="Y112">
        <f t="shared" si="79"/>
        <v>-9.2592592592592015E-3</v>
      </c>
      <c r="Z112">
        <f t="shared" si="80"/>
        <v>7.4730354391371254E-2</v>
      </c>
      <c r="AA112">
        <f t="shared" si="81"/>
        <v>7.3985680190931328E-3</v>
      </c>
      <c r="AB112">
        <f t="shared" si="82"/>
        <v>1.1233019853709501E-2</v>
      </c>
      <c r="AC112">
        <f t="shared" si="83"/>
        <v>-5.1236070193415081E-3</v>
      </c>
      <c r="AD112">
        <f t="shared" si="84"/>
        <v>-2.0840529648819668E-2</v>
      </c>
      <c r="AE112">
        <f t="shared" si="85"/>
        <v>-3.0468248877486719E-3</v>
      </c>
      <c r="AF112">
        <f t="shared" si="86"/>
        <v>2.6182432432432474E-2</v>
      </c>
      <c r="AG112">
        <f t="shared" si="87"/>
        <v>-1.0006525995214288E-2</v>
      </c>
      <c r="AH112">
        <f t="shared" si="88"/>
        <v>-2.8169014084507443E-3</v>
      </c>
      <c r="AI112">
        <f t="shared" si="89"/>
        <v>-3.9144968332161098E-3</v>
      </c>
      <c r="AJ112">
        <f t="shared" si="90"/>
        <v>2.9643554334465808E-3</v>
      </c>
      <c r="AK112">
        <f t="shared" si="78"/>
        <v>-3.3062819356779838E-3</v>
      </c>
      <c r="AL112">
        <f t="shared" si="71"/>
        <v>-1.6444363237711733E-3</v>
      </c>
      <c r="AM112">
        <f t="shared" si="72"/>
        <v>4.0783034257749354E-3</v>
      </c>
      <c r="AN112">
        <f t="shared" si="73"/>
        <v>-1.0027494743651907E-2</v>
      </c>
      <c r="AO112">
        <f t="shared" si="74"/>
        <v>2.2346368715083921E-2</v>
      </c>
      <c r="AP112">
        <f t="shared" si="75"/>
        <v>-5.4763743593344173E-3</v>
      </c>
      <c r="AQ112">
        <f t="shared" si="76"/>
        <v>-7.8362905517884544E-3</v>
      </c>
    </row>
    <row r="113" spans="1:43">
      <c r="A113" s="1">
        <v>44334</v>
      </c>
      <c r="B113" s="14">
        <v>112</v>
      </c>
      <c r="C113" s="2">
        <v>128.75</v>
      </c>
      <c r="D113" s="2">
        <v>124.84</v>
      </c>
      <c r="E113" s="2">
        <v>14.03</v>
      </c>
      <c r="F113" s="2">
        <v>213.72</v>
      </c>
      <c r="G113" s="2">
        <v>76.62</v>
      </c>
      <c r="H113" s="2">
        <v>77.16</v>
      </c>
      <c r="I113" s="2">
        <v>169.68</v>
      </c>
      <c r="J113" s="2">
        <v>188.91</v>
      </c>
      <c r="K113" s="2">
        <v>12.14</v>
      </c>
      <c r="L113" s="2">
        <v>45.18</v>
      </c>
      <c r="M113" s="2">
        <v>17.62</v>
      </c>
      <c r="N113" s="2">
        <v>222.32</v>
      </c>
      <c r="O113" s="2">
        <v>137.58000000000001</v>
      </c>
      <c r="P113" s="2">
        <v>66.040000000000006</v>
      </c>
      <c r="Q113" s="2">
        <v>54.34</v>
      </c>
      <c r="R113" s="2">
        <v>24.23</v>
      </c>
      <c r="S113" s="2">
        <v>62.25</v>
      </c>
      <c r="T113" s="2">
        <v>19.3</v>
      </c>
      <c r="U113" s="2">
        <v>140.16</v>
      </c>
      <c r="V113" s="15">
        <v>243.21</v>
      </c>
      <c r="X113">
        <f t="shared" si="77"/>
        <v>-1.0452693874414061E-2</v>
      </c>
      <c r="Y113">
        <f t="shared" si="79"/>
        <v>-1.1246633929985757E-2</v>
      </c>
      <c r="Z113">
        <f t="shared" si="80"/>
        <v>5.7347670250896109E-3</v>
      </c>
      <c r="AA113">
        <f t="shared" si="81"/>
        <v>1.2651030561478262E-2</v>
      </c>
      <c r="AB113">
        <f t="shared" si="82"/>
        <v>-1.0333247222939771E-2</v>
      </c>
      <c r="AC113">
        <f t="shared" si="83"/>
        <v>-6.5662417921978251E-3</v>
      </c>
      <c r="AD113">
        <f t="shared" si="84"/>
        <v>-2.3518344308561009E-3</v>
      </c>
      <c r="AE113">
        <f t="shared" si="85"/>
        <v>1.2867942737654849E-2</v>
      </c>
      <c r="AF113">
        <f t="shared" si="86"/>
        <v>-8.2304526748969435E-4</v>
      </c>
      <c r="AG113">
        <f t="shared" si="87"/>
        <v>-7.25115359261697E-3</v>
      </c>
      <c r="AH113">
        <f t="shared" si="88"/>
        <v>-4.5197740112993389E-3</v>
      </c>
      <c r="AI113">
        <f t="shared" si="89"/>
        <v>-1.8324722921358262E-2</v>
      </c>
      <c r="AJ113">
        <f t="shared" si="90"/>
        <v>-8.2179930795846772E-3</v>
      </c>
      <c r="AK113">
        <f t="shared" si="78"/>
        <v>-4.2219541616403339E-3</v>
      </c>
      <c r="AL113">
        <f t="shared" si="71"/>
        <v>-5.4904831625182497E-3</v>
      </c>
      <c r="AM113">
        <f t="shared" si="72"/>
        <v>-1.584077985377744E-2</v>
      </c>
      <c r="AN113">
        <f t="shared" si="73"/>
        <v>1.6990687796111733E-2</v>
      </c>
      <c r="AO113">
        <f t="shared" si="74"/>
        <v>5.4644808743169397E-2</v>
      </c>
      <c r="AP113">
        <f t="shared" si="75"/>
        <v>-1.0518884574655905E-2</v>
      </c>
      <c r="AQ113">
        <f t="shared" si="76"/>
        <v>-4.7061712227860764E-3</v>
      </c>
    </row>
    <row r="114" spans="1:43">
      <c r="A114" s="1">
        <v>44335</v>
      </c>
      <c r="B114" s="14">
        <v>113</v>
      </c>
      <c r="C114" s="2">
        <v>130.21</v>
      </c>
      <c r="D114" s="2">
        <v>124.69</v>
      </c>
      <c r="E114" s="2">
        <v>12.64</v>
      </c>
      <c r="F114" s="2">
        <v>212.53</v>
      </c>
      <c r="G114" s="2">
        <v>76.459999999999994</v>
      </c>
      <c r="H114" s="2">
        <v>76.98</v>
      </c>
      <c r="I114" s="2">
        <v>169.27</v>
      </c>
      <c r="J114" s="2">
        <v>189.49</v>
      </c>
      <c r="K114" s="2">
        <v>12.11</v>
      </c>
      <c r="L114" s="2">
        <v>44.73</v>
      </c>
      <c r="M114" s="2">
        <v>17.57</v>
      </c>
      <c r="N114" s="2">
        <v>221.32</v>
      </c>
      <c r="O114" s="2">
        <v>136.88999999999999</v>
      </c>
      <c r="P114" s="2">
        <v>66.040000000000006</v>
      </c>
      <c r="Q114" s="2">
        <v>54.17</v>
      </c>
      <c r="R114" s="2">
        <v>25.54</v>
      </c>
      <c r="S114" s="2">
        <v>58.84</v>
      </c>
      <c r="T114" s="2">
        <v>18.899999999999999</v>
      </c>
      <c r="U114" s="2">
        <v>140.66</v>
      </c>
      <c r="V114" s="15">
        <v>244.63</v>
      </c>
      <c r="X114">
        <f t="shared" si="77"/>
        <v>1.133980582524278E-2</v>
      </c>
      <c r="Y114">
        <f t="shared" si="79"/>
        <v>-1.2015379685998532E-3</v>
      </c>
      <c r="Z114">
        <f t="shared" si="80"/>
        <v>-9.9073414112615749E-2</v>
      </c>
      <c r="AA114">
        <f t="shared" si="81"/>
        <v>-5.5680329402957038E-3</v>
      </c>
      <c r="AB114">
        <f t="shared" si="82"/>
        <v>-2.088227616810373E-3</v>
      </c>
      <c r="AC114">
        <f t="shared" si="83"/>
        <v>-2.3328149300154565E-3</v>
      </c>
      <c r="AD114">
        <f t="shared" si="84"/>
        <v>-2.4163130598773962E-3</v>
      </c>
      <c r="AE114">
        <f t="shared" si="85"/>
        <v>3.0702450902546849E-3</v>
      </c>
      <c r="AF114">
        <f t="shared" si="86"/>
        <v>-2.4711696869852665E-3</v>
      </c>
      <c r="AG114">
        <f t="shared" si="87"/>
        <v>-9.9601593625498631E-3</v>
      </c>
      <c r="AH114">
        <f t="shared" si="88"/>
        <v>-2.8376844494892571E-3</v>
      </c>
      <c r="AI114">
        <f t="shared" si="89"/>
        <v>-4.4980208708168407E-3</v>
      </c>
      <c r="AJ114">
        <f t="shared" si="90"/>
        <v>-5.0152638464895051E-3</v>
      </c>
      <c r="AK114">
        <f t="shared" si="78"/>
        <v>0</v>
      </c>
      <c r="AL114">
        <f t="shared" si="71"/>
        <v>-3.1284504968715808E-3</v>
      </c>
      <c r="AM114">
        <f t="shared" si="72"/>
        <v>5.4065208419314843E-2</v>
      </c>
      <c r="AN114">
        <f t="shared" si="73"/>
        <v>-5.4779116465863399E-2</v>
      </c>
      <c r="AO114">
        <f t="shared" si="74"/>
        <v>-2.0725388601036378E-2</v>
      </c>
      <c r="AP114">
        <f t="shared" si="75"/>
        <v>3.5673515981735162E-3</v>
      </c>
      <c r="AQ114">
        <f t="shared" si="76"/>
        <v>5.8385757164589758E-3</v>
      </c>
    </row>
    <row r="115" spans="1:43">
      <c r="A115" s="1">
        <v>44336</v>
      </c>
      <c r="B115" s="14">
        <v>114</v>
      </c>
      <c r="C115" s="2">
        <v>132.15</v>
      </c>
      <c r="D115" s="2">
        <v>127.3</v>
      </c>
      <c r="E115" s="2">
        <v>12.55</v>
      </c>
      <c r="F115" s="2">
        <v>216.99</v>
      </c>
      <c r="G115" s="2">
        <v>76.2</v>
      </c>
      <c r="H115" s="2">
        <v>77.239999999999995</v>
      </c>
      <c r="I115" s="2">
        <v>171.36</v>
      </c>
      <c r="J115" s="2">
        <v>195.49</v>
      </c>
      <c r="K115" s="2">
        <v>12.49</v>
      </c>
      <c r="L115" s="2">
        <v>45.77</v>
      </c>
      <c r="M115" s="2">
        <v>17.68</v>
      </c>
      <c r="N115" s="2">
        <v>222.13</v>
      </c>
      <c r="O115" s="2">
        <v>137.55000000000001</v>
      </c>
      <c r="P115" s="2">
        <v>66.319999999999993</v>
      </c>
      <c r="Q115" s="2">
        <v>54.65</v>
      </c>
      <c r="R115" s="2">
        <v>23.99</v>
      </c>
      <c r="S115" s="2">
        <v>62.38</v>
      </c>
      <c r="T115" s="2">
        <v>19.7</v>
      </c>
      <c r="U115" s="2">
        <v>146.13</v>
      </c>
      <c r="V115" s="15">
        <v>251.54</v>
      </c>
      <c r="X115">
        <f t="shared" si="77"/>
        <v>1.4899009292681035E-2</v>
      </c>
      <c r="Y115">
        <f t="shared" si="79"/>
        <v>2.093191113962627E-2</v>
      </c>
      <c r="Z115">
        <f t="shared" si="80"/>
        <v>-7.1202531645569505E-3</v>
      </c>
      <c r="AA115">
        <f t="shared" si="81"/>
        <v>2.0985272667388172E-2</v>
      </c>
      <c r="AB115">
        <f t="shared" si="82"/>
        <v>-3.4004708344231092E-3</v>
      </c>
      <c r="AC115">
        <f t="shared" si="83"/>
        <v>3.3775006495192373E-3</v>
      </c>
      <c r="AD115">
        <f t="shared" si="84"/>
        <v>1.2347137708985663E-2</v>
      </c>
      <c r="AE115">
        <f t="shared" si="85"/>
        <v>3.1663940049606841E-2</v>
      </c>
      <c r="AF115">
        <f t="shared" si="86"/>
        <v>3.1379025598678841E-2</v>
      </c>
      <c r="AG115">
        <f t="shared" si="87"/>
        <v>2.3250614799910717E-2</v>
      </c>
      <c r="AH115">
        <f t="shared" si="88"/>
        <v>6.2606715993169856E-3</v>
      </c>
      <c r="AI115">
        <f t="shared" si="89"/>
        <v>3.6598590276522786E-3</v>
      </c>
      <c r="AJ115">
        <f t="shared" si="90"/>
        <v>4.8213894367742354E-3</v>
      </c>
      <c r="AK115">
        <f t="shared" si="78"/>
        <v>4.2398546335552225E-3</v>
      </c>
      <c r="AL115">
        <f t="shared" si="71"/>
        <v>8.8609931696510408E-3</v>
      </c>
      <c r="AM115">
        <f t="shared" si="72"/>
        <v>-6.0689115113547409E-2</v>
      </c>
      <c r="AN115">
        <f t="shared" si="73"/>
        <v>6.0163154316791277E-2</v>
      </c>
      <c r="AO115">
        <f t="shared" si="74"/>
        <v>4.2328042328042367E-2</v>
      </c>
      <c r="AP115">
        <f t="shared" si="75"/>
        <v>3.8888098962036106E-2</v>
      </c>
      <c r="AQ115">
        <f t="shared" si="76"/>
        <v>2.8246739974655589E-2</v>
      </c>
    </row>
    <row r="116" spans="1:43">
      <c r="A116" s="1">
        <v>44337</v>
      </c>
      <c r="B116" s="14">
        <v>115</v>
      </c>
      <c r="C116" s="2">
        <v>132.30000000000001</v>
      </c>
      <c r="D116" s="2">
        <v>125.43</v>
      </c>
      <c r="E116" s="2">
        <v>12.08</v>
      </c>
      <c r="F116" s="2">
        <v>211.05</v>
      </c>
      <c r="G116" s="2">
        <v>77.650000000000006</v>
      </c>
      <c r="H116" s="2">
        <v>78.23</v>
      </c>
      <c r="I116" s="2">
        <v>172.4</v>
      </c>
      <c r="J116" s="2">
        <v>193.75</v>
      </c>
      <c r="K116" s="2">
        <v>13.33</v>
      </c>
      <c r="L116" s="2">
        <v>46.01</v>
      </c>
      <c r="M116" s="2">
        <v>17.71</v>
      </c>
      <c r="N116" s="2">
        <v>223.19</v>
      </c>
      <c r="O116" s="2">
        <v>138.37</v>
      </c>
      <c r="P116" s="2">
        <v>66.5</v>
      </c>
      <c r="Q116" s="2">
        <v>54.62</v>
      </c>
      <c r="R116" s="2">
        <v>24.37</v>
      </c>
      <c r="S116" s="2">
        <v>61.3</v>
      </c>
      <c r="T116" s="2">
        <v>19.8</v>
      </c>
      <c r="U116" s="2">
        <v>149.91999999999999</v>
      </c>
      <c r="V116" s="15">
        <v>250.69</v>
      </c>
      <c r="X116">
        <f t="shared" si="77"/>
        <v>1.1350737797957296E-3</v>
      </c>
      <c r="Y116">
        <f t="shared" si="79"/>
        <v>-1.4689709347996783E-2</v>
      </c>
      <c r="Z116">
        <f t="shared" si="80"/>
        <v>-3.7450199203187297E-2</v>
      </c>
      <c r="AA116">
        <f t="shared" si="81"/>
        <v>-2.7374533388635408E-2</v>
      </c>
      <c r="AB116">
        <f t="shared" si="82"/>
        <v>1.9028871391076153E-2</v>
      </c>
      <c r="AC116">
        <f t="shared" si="83"/>
        <v>1.2817193164163765E-2</v>
      </c>
      <c r="AD116">
        <f t="shared" si="84"/>
        <v>6.0690943043883753E-3</v>
      </c>
      <c r="AE116">
        <f t="shared" si="85"/>
        <v>-8.9007110338125174E-3</v>
      </c>
      <c r="AF116">
        <f t="shared" si="86"/>
        <v>6.7253803042433932E-2</v>
      </c>
      <c r="AG116">
        <f t="shared" si="87"/>
        <v>5.2436093511032305E-3</v>
      </c>
      <c r="AH116">
        <f t="shared" si="88"/>
        <v>1.6968325791855846E-3</v>
      </c>
      <c r="AI116">
        <f t="shared" si="89"/>
        <v>4.7719803718543298E-3</v>
      </c>
      <c r="AJ116">
        <f t="shared" si="90"/>
        <v>5.9614685568883542E-3</v>
      </c>
      <c r="AK116">
        <f t="shared" si="78"/>
        <v>2.7141133896261588E-3</v>
      </c>
      <c r="AL116">
        <f t="shared" si="71"/>
        <v>-5.4894784995427519E-4</v>
      </c>
      <c r="AM116">
        <f t="shared" si="72"/>
        <v>1.5839933305544084E-2</v>
      </c>
      <c r="AN116">
        <f t="shared" si="73"/>
        <v>-1.7313241423533271E-2</v>
      </c>
      <c r="AO116">
        <f t="shared" si="74"/>
        <v>5.0761421319797679E-3</v>
      </c>
      <c r="AP116">
        <f t="shared" si="75"/>
        <v>2.5935810579620831E-2</v>
      </c>
      <c r="AQ116">
        <f t="shared" si="76"/>
        <v>-3.3791842251729124E-3</v>
      </c>
    </row>
    <row r="117" spans="1:43">
      <c r="A117" s="1">
        <v>44340</v>
      </c>
      <c r="B117" s="14">
        <v>116</v>
      </c>
      <c r="C117" s="2">
        <v>133.34</v>
      </c>
      <c r="D117" s="2">
        <v>127.09</v>
      </c>
      <c r="E117" s="2">
        <v>13.68</v>
      </c>
      <c r="F117" s="2">
        <v>210.44</v>
      </c>
      <c r="G117" s="2">
        <v>78.03</v>
      </c>
      <c r="H117" s="2">
        <v>77.09</v>
      </c>
      <c r="I117" s="2">
        <v>174.31</v>
      </c>
      <c r="J117" s="2">
        <v>195.55</v>
      </c>
      <c r="K117" s="2">
        <v>13.06</v>
      </c>
      <c r="L117" s="2">
        <v>46.12</v>
      </c>
      <c r="M117" s="2">
        <v>17.8</v>
      </c>
      <c r="N117" s="2">
        <v>225</v>
      </c>
      <c r="O117" s="2">
        <v>138.35</v>
      </c>
      <c r="P117" s="2">
        <v>66.099999999999994</v>
      </c>
      <c r="Q117" s="2">
        <v>54.8</v>
      </c>
      <c r="R117" s="2">
        <v>24.93</v>
      </c>
      <c r="S117" s="2">
        <v>59.94</v>
      </c>
      <c r="T117" s="2">
        <v>19.399999999999999</v>
      </c>
      <c r="U117" s="2">
        <v>156.12</v>
      </c>
      <c r="V117" s="15">
        <v>257.17</v>
      </c>
      <c r="X117">
        <f t="shared" si="77"/>
        <v>7.8609221466363708E-3</v>
      </c>
      <c r="Y117">
        <f t="shared" si="79"/>
        <v>1.3234473411464534E-2</v>
      </c>
      <c r="Z117">
        <f t="shared" si="80"/>
        <v>0.1324503311258278</v>
      </c>
      <c r="AA117">
        <f t="shared" si="81"/>
        <v>-2.8903103529969846E-3</v>
      </c>
      <c r="AB117">
        <f t="shared" si="82"/>
        <v>4.8937540244687111E-3</v>
      </c>
      <c r="AC117">
        <f t="shared" si="83"/>
        <v>-1.457241467467724E-2</v>
      </c>
      <c r="AD117">
        <f t="shared" si="84"/>
        <v>1.1078886310904852E-2</v>
      </c>
      <c r="AE117">
        <f t="shared" si="85"/>
        <v>9.2903225806452196E-3</v>
      </c>
      <c r="AF117">
        <f t="shared" si="86"/>
        <v>-2.0255063765941453E-2</v>
      </c>
      <c r="AG117">
        <f t="shared" si="87"/>
        <v>2.3907846120408485E-3</v>
      </c>
      <c r="AH117">
        <f t="shared" si="88"/>
        <v>5.0818746470920302E-3</v>
      </c>
      <c r="AI117">
        <f t="shared" si="89"/>
        <v>8.1096823334378884E-3</v>
      </c>
      <c r="AJ117">
        <f t="shared" si="90"/>
        <v>-1.4454000144547394E-4</v>
      </c>
      <c r="AK117">
        <f t="shared" si="78"/>
        <v>-6.0150375939850478E-3</v>
      </c>
      <c r="AL117">
        <f t="shared" si="71"/>
        <v>3.2954961552544805E-3</v>
      </c>
      <c r="AM117">
        <f t="shared" si="72"/>
        <v>2.2979072630283082E-2</v>
      </c>
      <c r="AN117">
        <f t="shared" si="73"/>
        <v>-2.2185970636215326E-2</v>
      </c>
      <c r="AO117">
        <f t="shared" si="74"/>
        <v>-2.0202020202020308E-2</v>
      </c>
      <c r="AP117">
        <f t="shared" si="75"/>
        <v>4.1355389541088701E-2</v>
      </c>
      <c r="AQ117">
        <f t="shared" si="76"/>
        <v>2.5848657704735004E-2</v>
      </c>
    </row>
    <row r="118" spans="1:43">
      <c r="A118" s="1">
        <v>44341</v>
      </c>
      <c r="B118" s="14">
        <v>117</v>
      </c>
      <c r="C118" s="2">
        <v>133.22999999999999</v>
      </c>
      <c r="D118" s="2">
        <v>126.9</v>
      </c>
      <c r="E118" s="2">
        <v>16.41</v>
      </c>
      <c r="F118" s="2">
        <v>211.13</v>
      </c>
      <c r="G118" s="2">
        <v>77.28</v>
      </c>
      <c r="H118" s="2">
        <v>76.010000000000005</v>
      </c>
      <c r="I118" s="2">
        <v>176.17</v>
      </c>
      <c r="J118" s="2">
        <v>195.68</v>
      </c>
      <c r="K118" s="2">
        <v>12.81</v>
      </c>
      <c r="L118" s="2">
        <v>46.95</v>
      </c>
      <c r="M118" s="2">
        <v>17.78</v>
      </c>
      <c r="N118" s="2">
        <v>224.03</v>
      </c>
      <c r="O118" s="2">
        <v>137.46</v>
      </c>
      <c r="P118" s="2">
        <v>66.239999999999995</v>
      </c>
      <c r="Q118" s="2">
        <v>54.79</v>
      </c>
      <c r="R118" s="2">
        <v>25.77</v>
      </c>
      <c r="S118" s="2">
        <v>57.89</v>
      </c>
      <c r="T118" s="2">
        <v>20.2</v>
      </c>
      <c r="U118" s="2">
        <v>156.47999999999999</v>
      </c>
      <c r="V118" s="15">
        <v>258.64999999999998</v>
      </c>
      <c r="X118">
        <f t="shared" si="77"/>
        <v>-8.2495875206249918E-4</v>
      </c>
      <c r="Y118">
        <f t="shared" si="79"/>
        <v>-1.4950035407978418E-3</v>
      </c>
      <c r="Z118">
        <f t="shared" si="80"/>
        <v>0.19956140350877197</v>
      </c>
      <c r="AA118">
        <f t="shared" si="81"/>
        <v>3.2788443261737204E-3</v>
      </c>
      <c r="AB118">
        <f t="shared" si="82"/>
        <v>-9.6116878123798533E-3</v>
      </c>
      <c r="AC118">
        <f t="shared" si="83"/>
        <v>-1.4009599169801507E-2</v>
      </c>
      <c r="AD118">
        <f t="shared" si="84"/>
        <v>1.0670644254489044E-2</v>
      </c>
      <c r="AE118">
        <f t="shared" si="85"/>
        <v>6.6479161339808458E-4</v>
      </c>
      <c r="AF118">
        <f t="shared" si="86"/>
        <v>-1.9142419601837671E-2</v>
      </c>
      <c r="AG118">
        <f t="shared" si="87"/>
        <v>1.7996530789245565E-2</v>
      </c>
      <c r="AH118">
        <f t="shared" si="88"/>
        <v>-1.1235955056179536E-3</v>
      </c>
      <c r="AI118">
        <f t="shared" si="89"/>
        <v>-4.3111111111111058E-3</v>
      </c>
      <c r="AJ118">
        <f t="shared" si="90"/>
        <v>-6.4329598843511845E-3</v>
      </c>
      <c r="AK118">
        <f t="shared" si="78"/>
        <v>2.1180030257186172E-3</v>
      </c>
      <c r="AL118">
        <f t="shared" si="71"/>
        <v>-1.8248175182478121E-4</v>
      </c>
      <c r="AM118">
        <f t="shared" si="72"/>
        <v>3.3694344163658241E-2</v>
      </c>
      <c r="AN118">
        <f t="shared" si="73"/>
        <v>-3.4200867534200818E-2</v>
      </c>
      <c r="AO118">
        <f t="shared" si="74"/>
        <v>4.1237113402061897E-2</v>
      </c>
      <c r="AP118">
        <f t="shared" si="75"/>
        <v>2.3059185242120498E-3</v>
      </c>
      <c r="AQ118">
        <f t="shared" si="76"/>
        <v>5.754948088812697E-3</v>
      </c>
    </row>
    <row r="119" spans="1:43">
      <c r="A119" s="1">
        <v>44342</v>
      </c>
      <c r="B119" s="14">
        <v>118</v>
      </c>
      <c r="C119" s="2">
        <v>133.29</v>
      </c>
      <c r="D119" s="2">
        <v>126.84</v>
      </c>
      <c r="E119" s="2">
        <v>19.559999999999999</v>
      </c>
      <c r="F119" s="2">
        <v>211.77</v>
      </c>
      <c r="G119" s="2">
        <v>77.52</v>
      </c>
      <c r="H119" s="2">
        <v>75.95</v>
      </c>
      <c r="I119" s="2">
        <v>176.47</v>
      </c>
      <c r="J119" s="2">
        <v>197.36</v>
      </c>
      <c r="K119" s="2">
        <v>13.9</v>
      </c>
      <c r="L119" s="2">
        <v>48.15</v>
      </c>
      <c r="M119" s="2">
        <v>17.809999999999999</v>
      </c>
      <c r="N119" s="2">
        <v>224.27</v>
      </c>
      <c r="O119" s="2">
        <v>137.07</v>
      </c>
      <c r="P119" s="2">
        <v>66.09</v>
      </c>
      <c r="Q119" s="2">
        <v>55.03</v>
      </c>
      <c r="R119" s="2">
        <v>24.2</v>
      </c>
      <c r="S119" s="2">
        <v>61.42</v>
      </c>
      <c r="T119" s="2">
        <v>19.899999999999999</v>
      </c>
      <c r="U119" s="2">
        <v>157</v>
      </c>
      <c r="V119" s="15">
        <v>261.37</v>
      </c>
      <c r="X119">
        <f t="shared" si="77"/>
        <v>4.5034902049089751E-4</v>
      </c>
      <c r="Y119">
        <f t="shared" si="79"/>
        <v>-4.728132387707035E-4</v>
      </c>
      <c r="Z119">
        <f t="shared" si="80"/>
        <v>0.19195612431444231</v>
      </c>
      <c r="AA119">
        <f t="shared" si="81"/>
        <v>3.0313077250983507E-3</v>
      </c>
      <c r="AB119">
        <f t="shared" si="82"/>
        <v>3.1055900621117351E-3</v>
      </c>
      <c r="AC119">
        <f t="shared" si="83"/>
        <v>-7.893698197605877E-4</v>
      </c>
      <c r="AD119">
        <f t="shared" si="84"/>
        <v>1.7029006073679478E-3</v>
      </c>
      <c r="AE119">
        <f t="shared" si="85"/>
        <v>8.5854456255110723E-3</v>
      </c>
      <c r="AF119">
        <f t="shared" si="86"/>
        <v>8.5089773614363762E-2</v>
      </c>
      <c r="AG119">
        <f t="shared" si="87"/>
        <v>2.5559105431309813E-2</v>
      </c>
      <c r="AH119">
        <f t="shared" si="88"/>
        <v>1.687289088863756E-3</v>
      </c>
      <c r="AI119">
        <f t="shared" si="89"/>
        <v>1.071285095746146E-3</v>
      </c>
      <c r="AJ119">
        <f t="shared" si="90"/>
        <v>-2.8371890004365982E-3</v>
      </c>
      <c r="AK119">
        <f t="shared" si="78"/>
        <v>-2.2644927536230597E-3</v>
      </c>
      <c r="AL119">
        <f t="shared" si="71"/>
        <v>4.3803613798138706E-3</v>
      </c>
      <c r="AM119">
        <f t="shared" si="72"/>
        <v>-6.0923554520760585E-2</v>
      </c>
      <c r="AN119">
        <f t="shared" si="73"/>
        <v>6.0977716358611177E-2</v>
      </c>
      <c r="AO119">
        <f t="shared" si="74"/>
        <v>-1.4851485148514887E-2</v>
      </c>
      <c r="AP119">
        <f t="shared" si="75"/>
        <v>3.3231083844581432E-3</v>
      </c>
      <c r="AQ119">
        <f t="shared" si="76"/>
        <v>1.0516141503962991E-2</v>
      </c>
    </row>
    <row r="120" spans="1:43">
      <c r="A120" s="1">
        <v>44343</v>
      </c>
      <c r="B120" s="14">
        <v>119</v>
      </c>
      <c r="C120" s="2">
        <v>137.54</v>
      </c>
      <c r="D120" s="2">
        <v>125.27</v>
      </c>
      <c r="E120" s="2">
        <v>26.52</v>
      </c>
      <c r="F120" s="2">
        <v>212.74</v>
      </c>
      <c r="G120" s="2">
        <v>78.760000000000005</v>
      </c>
      <c r="H120" s="2">
        <v>75.489999999999995</v>
      </c>
      <c r="I120" s="2">
        <v>179.04</v>
      </c>
      <c r="J120" s="2">
        <v>199.4</v>
      </c>
      <c r="K120" s="2">
        <v>14.88</v>
      </c>
      <c r="L120" s="2">
        <v>48.7</v>
      </c>
      <c r="M120" s="2">
        <v>17.850000000000001</v>
      </c>
      <c r="N120" s="2">
        <v>231.27</v>
      </c>
      <c r="O120" s="2">
        <v>137.49</v>
      </c>
      <c r="P120" s="2">
        <v>65.540000000000006</v>
      </c>
      <c r="Q120" s="2">
        <v>55.49</v>
      </c>
      <c r="R120" s="2">
        <v>23.3</v>
      </c>
      <c r="S120" s="2">
        <v>63.63</v>
      </c>
      <c r="T120" s="2">
        <v>19.8</v>
      </c>
      <c r="U120" s="2">
        <v>154.88</v>
      </c>
      <c r="V120" s="15">
        <v>259.47000000000003</v>
      </c>
      <c r="X120">
        <f t="shared" si="77"/>
        <v>3.1885362742891443E-2</v>
      </c>
      <c r="Y120">
        <f t="shared" si="79"/>
        <v>-1.237779880163992E-2</v>
      </c>
      <c r="Z120">
        <f t="shared" si="80"/>
        <v>0.35582822085889576</v>
      </c>
      <c r="AA120">
        <f t="shared" si="81"/>
        <v>4.5804410445294368E-3</v>
      </c>
      <c r="AB120">
        <f t="shared" si="82"/>
        <v>1.5995872033023852E-2</v>
      </c>
      <c r="AC120">
        <f t="shared" si="83"/>
        <v>-6.0566161948651474E-3</v>
      </c>
      <c r="AD120">
        <f t="shared" si="84"/>
        <v>1.4563381877939555E-2</v>
      </c>
      <c r="AE120">
        <f t="shared" si="85"/>
        <v>1.0336441021483542E-2</v>
      </c>
      <c r="AF120">
        <f t="shared" si="86"/>
        <v>7.0503597122302183E-2</v>
      </c>
      <c r="AG120">
        <f t="shared" si="87"/>
        <v>1.1422637590861979E-2</v>
      </c>
      <c r="AH120">
        <f t="shared" si="88"/>
        <v>2.2459292532286752E-3</v>
      </c>
      <c r="AI120">
        <f t="shared" si="89"/>
        <v>3.1212377937307707E-2</v>
      </c>
      <c r="AJ120">
        <f t="shared" si="90"/>
        <v>3.0641278179033772E-3</v>
      </c>
      <c r="AK120">
        <f t="shared" si="78"/>
        <v>-8.3219851717354684E-3</v>
      </c>
      <c r="AL120">
        <f t="shared" si="71"/>
        <v>8.359076867163381E-3</v>
      </c>
      <c r="AM120">
        <f t="shared" si="72"/>
        <v>-3.7190082644628045E-2</v>
      </c>
      <c r="AN120">
        <f t="shared" si="73"/>
        <v>3.5981764897427562E-2</v>
      </c>
      <c r="AO120">
        <f t="shared" si="74"/>
        <v>-5.0251256281405969E-3</v>
      </c>
      <c r="AP120">
        <f t="shared" si="75"/>
        <v>-1.3503184713375825E-2</v>
      </c>
      <c r="AQ120">
        <f t="shared" si="76"/>
        <v>-7.2693882235909902E-3</v>
      </c>
    </row>
    <row r="121" spans="1:43">
      <c r="A121" s="1">
        <v>44344</v>
      </c>
      <c r="B121" s="14">
        <v>120</v>
      </c>
      <c r="C121" s="2">
        <v>138.13</v>
      </c>
      <c r="D121" s="2">
        <v>124.61</v>
      </c>
      <c r="E121" s="2">
        <v>26.12</v>
      </c>
      <c r="F121" s="2">
        <v>213.96</v>
      </c>
      <c r="G121" s="2">
        <v>78.709999999999994</v>
      </c>
      <c r="H121" s="2">
        <v>76.14</v>
      </c>
      <c r="I121" s="2">
        <v>178.65</v>
      </c>
      <c r="J121" s="2">
        <v>201.62</v>
      </c>
      <c r="K121" s="2">
        <v>14.53</v>
      </c>
      <c r="L121" s="2">
        <v>49.93</v>
      </c>
      <c r="M121" s="2">
        <v>17.88</v>
      </c>
      <c r="N121" s="2">
        <v>230.91</v>
      </c>
      <c r="O121" s="2">
        <v>137.41</v>
      </c>
      <c r="P121" s="2">
        <v>65.489999999999995</v>
      </c>
      <c r="Q121" s="2">
        <v>55.29</v>
      </c>
      <c r="R121" s="2">
        <v>23.58</v>
      </c>
      <c r="S121" s="2">
        <v>63</v>
      </c>
      <c r="T121" s="2">
        <v>19.7</v>
      </c>
      <c r="U121" s="2">
        <v>162.44999999999999</v>
      </c>
      <c r="V121" s="15">
        <v>260.02</v>
      </c>
      <c r="X121">
        <f t="shared" si="77"/>
        <v>4.2896611894721786E-3</v>
      </c>
      <c r="Y121">
        <f t="shared" si="79"/>
        <v>-5.2686197812724248E-3</v>
      </c>
      <c r="Z121">
        <f t="shared" si="80"/>
        <v>-1.5082956259426794E-2</v>
      </c>
      <c r="AA121">
        <f t="shared" si="81"/>
        <v>5.7346996333552634E-3</v>
      </c>
      <c r="AB121">
        <f t="shared" si="82"/>
        <v>-6.3484002031502496E-4</v>
      </c>
      <c r="AC121">
        <f t="shared" si="83"/>
        <v>8.6104119750961151E-3</v>
      </c>
      <c r="AD121">
        <f t="shared" si="84"/>
        <v>-2.1782841823055538E-3</v>
      </c>
      <c r="AE121">
        <f t="shared" si="85"/>
        <v>1.1133400200601799E-2</v>
      </c>
      <c r="AF121">
        <f t="shared" si="86"/>
        <v>-2.352150537634418E-2</v>
      </c>
      <c r="AG121">
        <f t="shared" si="87"/>
        <v>2.525667351129357E-2</v>
      </c>
      <c r="AH121">
        <f t="shared" si="88"/>
        <v>1.6806722689074276E-3</v>
      </c>
      <c r="AI121">
        <f t="shared" si="89"/>
        <v>-1.5566221299780068E-3</v>
      </c>
      <c r="AJ121">
        <f t="shared" si="90"/>
        <v>-5.8186049894546872E-4</v>
      </c>
      <c r="AK121">
        <f t="shared" si="78"/>
        <v>-7.6289288983844006E-4</v>
      </c>
      <c r="AL121">
        <f t="shared" si="71"/>
        <v>-3.604253018561954E-3</v>
      </c>
      <c r="AM121">
        <f t="shared" si="72"/>
        <v>1.2017167381974145E-2</v>
      </c>
      <c r="AN121">
        <f t="shared" si="73"/>
        <v>-9.900990099009941E-3</v>
      </c>
      <c r="AO121">
        <f t="shared" si="74"/>
        <v>-5.0505050505051221E-3</v>
      </c>
      <c r="AP121">
        <f t="shared" si="75"/>
        <v>4.887654958677682E-2</v>
      </c>
      <c r="AQ121">
        <f t="shared" si="76"/>
        <v>2.1197055536283749E-3</v>
      </c>
    </row>
    <row r="122" spans="1:43">
      <c r="A122" s="1">
        <v>44348</v>
      </c>
      <c r="B122" s="14">
        <v>121</v>
      </c>
      <c r="C122" s="2">
        <v>137.19999999999999</v>
      </c>
      <c r="D122" s="2">
        <v>124.27</v>
      </c>
      <c r="E122" s="2">
        <v>32.04</v>
      </c>
      <c r="F122" s="2">
        <v>219.47</v>
      </c>
      <c r="G122" s="2">
        <v>79.760000000000005</v>
      </c>
      <c r="H122" s="2">
        <v>75.55</v>
      </c>
      <c r="I122" s="2">
        <v>178.84</v>
      </c>
      <c r="J122" s="2">
        <v>200.38</v>
      </c>
      <c r="K122" s="2">
        <v>14.81</v>
      </c>
      <c r="L122" s="2">
        <v>47.31</v>
      </c>
      <c r="M122" s="2">
        <v>17.88</v>
      </c>
      <c r="N122" s="2">
        <v>232.94</v>
      </c>
      <c r="O122" s="2">
        <v>137.84</v>
      </c>
      <c r="P122" s="2">
        <v>65.459999999999994</v>
      </c>
      <c r="Q122" s="2">
        <v>55.28</v>
      </c>
      <c r="R122" s="2">
        <v>24.29</v>
      </c>
      <c r="S122" s="2">
        <v>60.94</v>
      </c>
      <c r="T122" s="2">
        <v>21.5</v>
      </c>
      <c r="U122" s="2">
        <v>162.65</v>
      </c>
      <c r="V122" s="15">
        <v>259.27</v>
      </c>
      <c r="X122">
        <f t="shared" si="77"/>
        <v>-6.7327879533773029E-3</v>
      </c>
      <c r="Y122">
        <f t="shared" si="79"/>
        <v>-2.7285129604365894E-3</v>
      </c>
      <c r="Z122">
        <f t="shared" si="80"/>
        <v>0.22664624808575795</v>
      </c>
      <c r="AA122">
        <f t="shared" si="81"/>
        <v>2.5752477098523047E-2</v>
      </c>
      <c r="AB122">
        <f t="shared" si="82"/>
        <v>1.3340109261847434E-2</v>
      </c>
      <c r="AC122">
        <f t="shared" si="83"/>
        <v>-7.7488836354085025E-3</v>
      </c>
      <c r="AD122">
        <f t="shared" si="84"/>
        <v>1.0635320458997914E-3</v>
      </c>
      <c r="AE122">
        <f t="shared" si="85"/>
        <v>-6.1501835135403683E-3</v>
      </c>
      <c r="AF122">
        <f t="shared" si="86"/>
        <v>1.9270474879559612E-2</v>
      </c>
      <c r="AG122">
        <f t="shared" si="87"/>
        <v>-5.247346284798713E-2</v>
      </c>
      <c r="AH122">
        <f t="shared" si="88"/>
        <v>0</v>
      </c>
      <c r="AI122">
        <f t="shared" si="89"/>
        <v>8.7913039712442121E-3</v>
      </c>
      <c r="AJ122">
        <f t="shared" si="90"/>
        <v>3.129321010115762E-3</v>
      </c>
      <c r="AK122">
        <f t="shared" si="78"/>
        <v>-4.5808520384793311E-4</v>
      </c>
      <c r="AL122">
        <f t="shared" si="71"/>
        <v>-1.8086453246514758E-4</v>
      </c>
      <c r="AM122">
        <f t="shared" si="72"/>
        <v>3.0110262934690452E-2</v>
      </c>
      <c r="AN122">
        <f t="shared" si="73"/>
        <v>-3.2698412698412734E-2</v>
      </c>
      <c r="AO122">
        <f t="shared" si="74"/>
        <v>9.1370558375634556E-2</v>
      </c>
      <c r="AP122">
        <f t="shared" si="75"/>
        <v>1.2311480455525828E-3</v>
      </c>
      <c r="AQ122">
        <f t="shared" si="76"/>
        <v>-2.8843935081916778E-3</v>
      </c>
    </row>
    <row r="123" spans="1:43">
      <c r="A123" s="1">
        <v>44349</v>
      </c>
      <c r="B123" s="14">
        <v>122</v>
      </c>
      <c r="C123" s="2">
        <v>136.57</v>
      </c>
      <c r="D123" s="2">
        <v>125.05</v>
      </c>
      <c r="E123" s="2">
        <v>62.55</v>
      </c>
      <c r="F123" s="2">
        <v>219.58</v>
      </c>
      <c r="G123" s="2">
        <v>79.86</v>
      </c>
      <c r="H123" s="2">
        <v>76.39</v>
      </c>
      <c r="I123" s="2">
        <v>177</v>
      </c>
      <c r="J123" s="2">
        <v>200.53</v>
      </c>
      <c r="K123" s="2">
        <v>14.91</v>
      </c>
      <c r="L123" s="2">
        <v>52.8</v>
      </c>
      <c r="M123" s="2">
        <v>17.91</v>
      </c>
      <c r="N123" s="2">
        <v>230.74</v>
      </c>
      <c r="O123" s="2">
        <v>139.31</v>
      </c>
      <c r="P123" s="2">
        <v>66.44</v>
      </c>
      <c r="Q123" s="2">
        <v>55.5</v>
      </c>
      <c r="R123" s="2">
        <v>23.93</v>
      </c>
      <c r="S123" s="2">
        <v>61.84</v>
      </c>
      <c r="T123" s="2">
        <v>23.5</v>
      </c>
      <c r="U123" s="2">
        <v>167.78</v>
      </c>
      <c r="V123" s="15">
        <v>262.17</v>
      </c>
      <c r="X123">
        <f t="shared" si="77"/>
        <v>-4.591836734693845E-3</v>
      </c>
      <c r="Y123">
        <f t="shared" si="79"/>
        <v>6.2766556691075974E-3</v>
      </c>
      <c r="Z123">
        <f t="shared" si="80"/>
        <v>0.95224719101123589</v>
      </c>
      <c r="AA123">
        <f t="shared" si="81"/>
        <v>5.0120745432183735E-4</v>
      </c>
      <c r="AB123">
        <f t="shared" si="82"/>
        <v>1.2537612838514833E-3</v>
      </c>
      <c r="AC123">
        <f t="shared" si="83"/>
        <v>1.1118464592984824E-2</v>
      </c>
      <c r="AD123">
        <f t="shared" si="84"/>
        <v>-1.0288526056810576E-2</v>
      </c>
      <c r="AE123">
        <f t="shared" si="85"/>
        <v>7.4857770236553395E-4</v>
      </c>
      <c r="AF123">
        <f t="shared" si="86"/>
        <v>6.7521944632005157E-3</v>
      </c>
      <c r="AG123">
        <f t="shared" si="87"/>
        <v>0.11604311984781218</v>
      </c>
      <c r="AH123">
        <f t="shared" si="88"/>
        <v>1.6778523489933523E-3</v>
      </c>
      <c r="AI123">
        <f t="shared" si="89"/>
        <v>-9.4444921438996687E-3</v>
      </c>
      <c r="AJ123">
        <f t="shared" si="90"/>
        <v>1.0664538595473004E-2</v>
      </c>
      <c r="AK123">
        <f t="shared" si="78"/>
        <v>1.4970974641002201E-2</v>
      </c>
      <c r="AL123">
        <f t="shared" si="71"/>
        <v>3.9797395079594587E-3</v>
      </c>
      <c r="AM123">
        <f t="shared" si="72"/>
        <v>-1.4820913956360619E-2</v>
      </c>
      <c r="AN123">
        <f t="shared" si="73"/>
        <v>1.476862487692822E-2</v>
      </c>
      <c r="AO123">
        <f t="shared" si="74"/>
        <v>9.3023255813953487E-2</v>
      </c>
      <c r="AP123">
        <f t="shared" si="75"/>
        <v>3.1540116815247432E-2</v>
      </c>
      <c r="AQ123">
        <f t="shared" si="76"/>
        <v>1.1185250896748695E-2</v>
      </c>
    </row>
    <row r="124" spans="1:43">
      <c r="A124" s="1">
        <v>44350</v>
      </c>
      <c r="B124" s="14">
        <v>123</v>
      </c>
      <c r="C124" s="2">
        <v>136.37</v>
      </c>
      <c r="D124" s="2">
        <v>123.54</v>
      </c>
      <c r="E124" s="2">
        <v>51.34</v>
      </c>
      <c r="F124" s="2">
        <v>217.03</v>
      </c>
      <c r="G124" s="2">
        <v>79.63</v>
      </c>
      <c r="H124" s="2">
        <v>76.709999999999994</v>
      </c>
      <c r="I124" s="2">
        <v>176.24</v>
      </c>
      <c r="J124" s="2">
        <v>194.75</v>
      </c>
      <c r="K124" s="2">
        <v>15.99</v>
      </c>
      <c r="L124" s="2">
        <v>50.42</v>
      </c>
      <c r="M124" s="2">
        <v>17.87</v>
      </c>
      <c r="N124" s="2">
        <v>229.19</v>
      </c>
      <c r="O124" s="2">
        <v>139.13999999999999</v>
      </c>
      <c r="P124" s="2">
        <v>66.73</v>
      </c>
      <c r="Q124" s="2">
        <v>55.64</v>
      </c>
      <c r="R124" s="2">
        <v>24.25</v>
      </c>
      <c r="S124" s="2">
        <v>60.94</v>
      </c>
      <c r="T124" s="2">
        <v>22.9</v>
      </c>
      <c r="U124" s="2">
        <v>169.7</v>
      </c>
      <c r="V124" s="15">
        <v>257.79000000000002</v>
      </c>
      <c r="X124">
        <f t="shared" si="77"/>
        <v>-1.4644504649629394E-3</v>
      </c>
      <c r="Y124">
        <f t="shared" si="79"/>
        <v>-1.2075169932027117E-2</v>
      </c>
      <c r="Z124">
        <f t="shared" si="80"/>
        <v>-0.179216626698641</v>
      </c>
      <c r="AA124">
        <f t="shared" si="81"/>
        <v>-1.1613079515438616E-2</v>
      </c>
      <c r="AB124">
        <f t="shared" si="82"/>
        <v>-2.8800400701227647E-3</v>
      </c>
      <c r="AC124">
        <f t="shared" si="83"/>
        <v>4.1890299777456886E-3</v>
      </c>
      <c r="AD124">
        <f t="shared" si="84"/>
        <v>-4.2937853107344118E-3</v>
      </c>
      <c r="AE124">
        <f t="shared" si="85"/>
        <v>-2.8823617413853295E-2</v>
      </c>
      <c r="AF124">
        <f t="shared" si="86"/>
        <v>7.2434607645875254E-2</v>
      </c>
      <c r="AG124">
        <f t="shared" si="87"/>
        <v>-4.5075757575757491E-2</v>
      </c>
      <c r="AH124">
        <f t="shared" si="88"/>
        <v>-2.2333891680624872E-3</v>
      </c>
      <c r="AI124">
        <f t="shared" si="89"/>
        <v>-6.7175175522233305E-3</v>
      </c>
      <c r="AJ124">
        <f t="shared" si="90"/>
        <v>-1.2203000502477633E-3</v>
      </c>
      <c r="AK124">
        <f t="shared" si="78"/>
        <v>4.3648404575557832E-3</v>
      </c>
      <c r="AL124">
        <f t="shared" si="71"/>
        <v>2.5225225225225328E-3</v>
      </c>
      <c r="AM124">
        <f t="shared" si="72"/>
        <v>1.3372335979941507E-2</v>
      </c>
      <c r="AN124">
        <f t="shared" si="73"/>
        <v>-1.4553686934023377E-2</v>
      </c>
      <c r="AO124">
        <f t="shared" si="74"/>
        <v>-2.5531914893617082E-2</v>
      </c>
      <c r="AP124">
        <f t="shared" si="75"/>
        <v>1.1443557038979542E-2</v>
      </c>
      <c r="AQ124">
        <f t="shared" si="76"/>
        <v>-1.6706717015676834E-2</v>
      </c>
    </row>
    <row r="125" spans="1:43">
      <c r="A125" s="1">
        <v>44351</v>
      </c>
      <c r="B125" s="14">
        <v>124</v>
      </c>
      <c r="C125" s="2">
        <v>137.9</v>
      </c>
      <c r="D125" s="2">
        <v>125.88</v>
      </c>
      <c r="E125" s="2">
        <v>47.91</v>
      </c>
      <c r="F125" s="2">
        <v>219.02</v>
      </c>
      <c r="G125" s="2">
        <v>79.489999999999995</v>
      </c>
      <c r="H125" s="2">
        <v>76.52</v>
      </c>
      <c r="I125" s="2">
        <v>177.18</v>
      </c>
      <c r="J125" s="2">
        <v>233.24</v>
      </c>
      <c r="K125" s="2">
        <v>15.97</v>
      </c>
      <c r="L125" s="2">
        <v>49.77</v>
      </c>
      <c r="M125" s="2">
        <v>17.95</v>
      </c>
      <c r="N125" s="2">
        <v>230.05</v>
      </c>
      <c r="O125" s="2">
        <v>140.93</v>
      </c>
      <c r="P125" s="2">
        <v>66.63</v>
      </c>
      <c r="Q125" s="2">
        <v>56.24</v>
      </c>
      <c r="R125" s="2">
        <v>24.2</v>
      </c>
      <c r="S125" s="2">
        <v>61.3</v>
      </c>
      <c r="T125" s="2">
        <v>23.9</v>
      </c>
      <c r="U125" s="2">
        <v>175.78</v>
      </c>
      <c r="V125" s="15">
        <v>263.04000000000002</v>
      </c>
      <c r="X125">
        <f t="shared" si="77"/>
        <v>1.1219476424433534E-2</v>
      </c>
      <c r="Y125">
        <f t="shared" si="79"/>
        <v>1.8941233608547749E-2</v>
      </c>
      <c r="Z125">
        <f t="shared" si="80"/>
        <v>-6.6809505259057392E-2</v>
      </c>
      <c r="AA125">
        <f t="shared" si="81"/>
        <v>9.1692392756762154E-3</v>
      </c>
      <c r="AB125">
        <f t="shared" si="82"/>
        <v>-1.7581313575285769E-3</v>
      </c>
      <c r="AC125">
        <f t="shared" si="83"/>
        <v>-2.4768609047060063E-3</v>
      </c>
      <c r="AD125">
        <f t="shared" si="84"/>
        <v>5.3336359509759288E-3</v>
      </c>
      <c r="AE125">
        <f t="shared" si="85"/>
        <v>0.19763799743260596</v>
      </c>
      <c r="AF125">
        <f t="shared" si="86"/>
        <v>-1.25078173858659E-3</v>
      </c>
      <c r="AG125">
        <f t="shared" si="87"/>
        <v>-1.2891709639032101E-2</v>
      </c>
      <c r="AH125">
        <f t="shared" si="88"/>
        <v>4.4767767207609561E-3</v>
      </c>
      <c r="AI125">
        <f t="shared" si="89"/>
        <v>3.7523452157599093E-3</v>
      </c>
      <c r="AJ125">
        <f t="shared" si="90"/>
        <v>1.2864740549087398E-2</v>
      </c>
      <c r="AK125">
        <f t="shared" si="78"/>
        <v>-1.4985763524652859E-3</v>
      </c>
      <c r="AL125">
        <f t="shared" si="71"/>
        <v>1.0783608914450061E-2</v>
      </c>
      <c r="AM125">
        <f t="shared" si="72"/>
        <v>-2.0618556701031219E-3</v>
      </c>
      <c r="AN125">
        <f t="shared" si="73"/>
        <v>5.9074499507712416E-3</v>
      </c>
      <c r="AO125">
        <f t="shared" si="74"/>
        <v>4.3668122270742363E-2</v>
      </c>
      <c r="AP125">
        <f t="shared" si="75"/>
        <v>3.5827931644077861E-2</v>
      </c>
      <c r="AQ125">
        <f t="shared" si="76"/>
        <v>2.0365413708832769E-2</v>
      </c>
    </row>
    <row r="126" spans="1:43">
      <c r="A126" s="1">
        <v>44354</v>
      </c>
      <c r="B126" s="14">
        <v>125</v>
      </c>
      <c r="C126" s="2">
        <v>137.65</v>
      </c>
      <c r="D126" s="2">
        <v>125.9</v>
      </c>
      <c r="E126" s="2">
        <v>55</v>
      </c>
      <c r="F126" s="2">
        <v>216.89</v>
      </c>
      <c r="G126" s="2">
        <v>79.31</v>
      </c>
      <c r="H126" s="2">
        <v>76.41</v>
      </c>
      <c r="I126" s="2">
        <v>176.99</v>
      </c>
      <c r="J126" s="2">
        <v>240.97</v>
      </c>
      <c r="K126" s="2">
        <v>15.88</v>
      </c>
      <c r="L126" s="2">
        <v>50.51</v>
      </c>
      <c r="M126" s="2">
        <v>17.95</v>
      </c>
      <c r="N126" s="2">
        <v>228.19</v>
      </c>
      <c r="O126" s="2">
        <v>141.51</v>
      </c>
      <c r="P126" s="2">
        <v>66.41</v>
      </c>
      <c r="Q126" s="2">
        <v>56.04</v>
      </c>
      <c r="R126" s="2">
        <v>20.94</v>
      </c>
      <c r="S126" s="2">
        <v>69.400000000000006</v>
      </c>
      <c r="T126" s="2">
        <v>26.5</v>
      </c>
      <c r="U126" s="2">
        <v>176.19</v>
      </c>
      <c r="V126" s="15">
        <v>260.60000000000002</v>
      </c>
      <c r="X126">
        <f t="shared" si="77"/>
        <v>-1.8129079042784625E-3</v>
      </c>
      <c r="Y126">
        <f t="shared" si="79"/>
        <v>1.5888147442016392E-4</v>
      </c>
      <c r="Z126">
        <f t="shared" si="80"/>
        <v>0.14798580672093517</v>
      </c>
      <c r="AA126">
        <f t="shared" si="81"/>
        <v>-9.7251392566889954E-3</v>
      </c>
      <c r="AB126">
        <f t="shared" si="82"/>
        <v>-2.2644357780852008E-3</v>
      </c>
      <c r="AC126">
        <f t="shared" si="83"/>
        <v>-1.4375326711970652E-3</v>
      </c>
      <c r="AD126">
        <f t="shared" si="84"/>
        <v>-1.0723557963652653E-3</v>
      </c>
      <c r="AE126">
        <f t="shared" si="85"/>
        <v>3.3141828159835317E-2</v>
      </c>
      <c r="AF126">
        <f t="shared" si="86"/>
        <v>-5.635566687539127E-3</v>
      </c>
      <c r="AG126">
        <f t="shared" si="87"/>
        <v>1.4868394615229954E-2</v>
      </c>
      <c r="AH126">
        <f t="shared" si="88"/>
        <v>0</v>
      </c>
      <c r="AI126">
        <f t="shared" si="89"/>
        <v>-8.0851988698109698E-3</v>
      </c>
      <c r="AJ126">
        <f t="shared" si="90"/>
        <v>4.1155183424393957E-3</v>
      </c>
      <c r="AK126">
        <f t="shared" si="78"/>
        <v>-3.3018159987993228E-3</v>
      </c>
      <c r="AL126">
        <f t="shared" si="71"/>
        <v>-3.5561877667141329E-3</v>
      </c>
      <c r="AM126">
        <f t="shared" si="72"/>
        <v>-0.13471074380165282</v>
      </c>
      <c r="AN126">
        <f t="shared" si="73"/>
        <v>0.13213703099510618</v>
      </c>
      <c r="AO126">
        <f t="shared" si="74"/>
        <v>0.10878661087866115</v>
      </c>
      <c r="AP126">
        <f t="shared" si="75"/>
        <v>2.3324610308339778E-3</v>
      </c>
      <c r="AQ126">
        <f t="shared" si="76"/>
        <v>-9.2761557177615476E-3</v>
      </c>
    </row>
    <row r="127" spans="1:43">
      <c r="A127" s="1">
        <v>44355</v>
      </c>
      <c r="B127" s="14">
        <v>126</v>
      </c>
      <c r="C127" s="2">
        <v>138.75</v>
      </c>
      <c r="D127" s="2">
        <v>126.73</v>
      </c>
      <c r="E127" s="2">
        <v>55.05</v>
      </c>
      <c r="F127" s="2">
        <v>215.82</v>
      </c>
      <c r="G127" s="2">
        <v>79.08</v>
      </c>
      <c r="H127" s="2">
        <v>75.81</v>
      </c>
      <c r="I127" s="2">
        <v>176.33</v>
      </c>
      <c r="J127" s="2">
        <v>242.32</v>
      </c>
      <c r="K127" s="2">
        <v>15.63</v>
      </c>
      <c r="L127" s="2">
        <v>50.51</v>
      </c>
      <c r="M127" s="2">
        <v>17.96</v>
      </c>
      <c r="N127" s="2">
        <v>229.8</v>
      </c>
      <c r="O127" s="2">
        <v>142.51</v>
      </c>
      <c r="P127" s="2">
        <v>65.98</v>
      </c>
      <c r="Q127" s="2">
        <v>55.65</v>
      </c>
      <c r="R127" s="2">
        <v>20.45</v>
      </c>
      <c r="S127" s="2">
        <v>70.89</v>
      </c>
      <c r="T127" s="2">
        <v>26.6</v>
      </c>
      <c r="U127" s="2">
        <v>174.57</v>
      </c>
      <c r="V127" s="15">
        <v>263.14999999999998</v>
      </c>
      <c r="X127">
        <f t="shared" si="77"/>
        <v>7.9912822375589852E-3</v>
      </c>
      <c r="Y127">
        <f t="shared" si="79"/>
        <v>6.5925337569499465E-3</v>
      </c>
      <c r="Z127">
        <f t="shared" si="80"/>
        <v>9.0909090909085737E-4</v>
      </c>
      <c r="AA127">
        <f t="shared" si="81"/>
        <v>-4.9333763658997339E-3</v>
      </c>
      <c r="AB127">
        <f t="shared" si="82"/>
        <v>-2.9000126087505231E-3</v>
      </c>
      <c r="AC127">
        <f t="shared" si="83"/>
        <v>-7.8523753435413464E-3</v>
      </c>
      <c r="AD127">
        <f t="shared" si="84"/>
        <v>-3.7290242386575317E-3</v>
      </c>
      <c r="AE127">
        <f t="shared" si="85"/>
        <v>5.6023571398929094E-3</v>
      </c>
      <c r="AF127">
        <f t="shared" si="86"/>
        <v>-1.5743073047858942E-2</v>
      </c>
      <c r="AG127">
        <f t="shared" si="87"/>
        <v>0</v>
      </c>
      <c r="AH127">
        <f t="shared" si="88"/>
        <v>5.5710306406693945E-4</v>
      </c>
      <c r="AI127">
        <f t="shared" si="89"/>
        <v>7.0555239055173921E-3</v>
      </c>
      <c r="AJ127">
        <f t="shared" si="90"/>
        <v>7.0666384001130669E-3</v>
      </c>
      <c r="AK127">
        <f t="shared" si="78"/>
        <v>-6.4749284746272043E-3</v>
      </c>
      <c r="AL127">
        <f t="shared" si="71"/>
        <v>-6.9593147751606096E-3</v>
      </c>
      <c r="AM127">
        <f t="shared" si="72"/>
        <v>-2.3400191021967619E-2</v>
      </c>
      <c r="AN127">
        <f t="shared" si="73"/>
        <v>2.1469740634005689E-2</v>
      </c>
      <c r="AO127">
        <f t="shared" si="74"/>
        <v>3.7735849056604312E-3</v>
      </c>
      <c r="AP127">
        <f t="shared" si="75"/>
        <v>-9.1946194449174443E-3</v>
      </c>
      <c r="AQ127">
        <f t="shared" si="76"/>
        <v>9.7851112816575384E-3</v>
      </c>
    </row>
    <row r="128" spans="1:43">
      <c r="A128" s="1">
        <v>44356</v>
      </c>
      <c r="B128" s="14">
        <v>127</v>
      </c>
      <c r="C128" s="2">
        <v>140.13</v>
      </c>
      <c r="D128" s="2">
        <v>127.12</v>
      </c>
      <c r="E128" s="2">
        <v>49.34</v>
      </c>
      <c r="F128" s="2">
        <v>213.32</v>
      </c>
      <c r="G128" s="2">
        <v>78.14</v>
      </c>
      <c r="H128" s="2">
        <v>76.5</v>
      </c>
      <c r="I128" s="2">
        <v>176.04</v>
      </c>
      <c r="J128" s="2">
        <v>237.75</v>
      </c>
      <c r="K128" s="2">
        <v>15.48</v>
      </c>
      <c r="L128" s="2">
        <v>49.94</v>
      </c>
      <c r="M128" s="2">
        <v>17.940000000000001</v>
      </c>
      <c r="N128" s="2">
        <v>227.8</v>
      </c>
      <c r="O128" s="2">
        <v>144.04</v>
      </c>
      <c r="P128" s="2">
        <v>64.8</v>
      </c>
      <c r="Q128" s="2">
        <v>55.48</v>
      </c>
      <c r="R128" s="2">
        <v>19.920000000000002</v>
      </c>
      <c r="S128" s="2">
        <v>72.78</v>
      </c>
      <c r="T128" s="2">
        <v>26.4</v>
      </c>
      <c r="U128" s="2">
        <v>173.58</v>
      </c>
      <c r="V128" s="15">
        <v>263.60000000000002</v>
      </c>
      <c r="X128">
        <f t="shared" si="77"/>
        <v>9.9459459459459131E-3</v>
      </c>
      <c r="Y128">
        <f t="shared" si="79"/>
        <v>3.0774086640890123E-3</v>
      </c>
      <c r="Z128">
        <f t="shared" si="80"/>
        <v>-0.10372388737511343</v>
      </c>
      <c r="AA128">
        <f t="shared" si="81"/>
        <v>-1.1583727180057455E-2</v>
      </c>
      <c r="AB128">
        <f t="shared" si="82"/>
        <v>-1.1886697015680295E-2</v>
      </c>
      <c r="AC128">
        <f t="shared" si="83"/>
        <v>9.1017016224772158E-3</v>
      </c>
      <c r="AD128">
        <f t="shared" si="84"/>
        <v>-1.6446435660410618E-3</v>
      </c>
      <c r="AE128">
        <f t="shared" si="85"/>
        <v>-1.885935952459555E-2</v>
      </c>
      <c r="AF128">
        <f t="shared" si="86"/>
        <v>-9.5969289827255496E-3</v>
      </c>
      <c r="AG128">
        <f t="shared" si="87"/>
        <v>-1.1284894080380128E-2</v>
      </c>
      <c r="AH128">
        <f t="shared" si="88"/>
        <v>-1.1135857461024262E-3</v>
      </c>
      <c r="AI128">
        <f t="shared" si="89"/>
        <v>-8.7032201914708437E-3</v>
      </c>
      <c r="AJ128">
        <f t="shared" si="90"/>
        <v>1.0736088695530147E-2</v>
      </c>
      <c r="AK128">
        <f t="shared" si="78"/>
        <v>-1.7884207335556332E-2</v>
      </c>
      <c r="AL128">
        <f t="shared" si="71"/>
        <v>-3.0548068283917647E-3</v>
      </c>
      <c r="AM128">
        <f t="shared" si="72"/>
        <v>-2.5916870415647806E-2</v>
      </c>
      <c r="AN128">
        <f t="shared" si="73"/>
        <v>2.6661024121878974E-2</v>
      </c>
      <c r="AO128">
        <f t="shared" si="74"/>
        <v>-7.5187969924813093E-3</v>
      </c>
      <c r="AP128">
        <f t="shared" si="75"/>
        <v>-5.6710775047257873E-3</v>
      </c>
      <c r="AQ128">
        <f t="shared" si="76"/>
        <v>1.7100513015392191E-3</v>
      </c>
    </row>
    <row r="129" spans="1:43">
      <c r="A129" s="1">
        <v>44357</v>
      </c>
      <c r="B129" s="14">
        <v>128</v>
      </c>
      <c r="C129" s="2">
        <v>143.06</v>
      </c>
      <c r="D129" s="2">
        <v>126.11</v>
      </c>
      <c r="E129" s="2">
        <v>42.81</v>
      </c>
      <c r="F129" s="2">
        <v>213.07</v>
      </c>
      <c r="G129" s="2">
        <v>76.89</v>
      </c>
      <c r="H129" s="2">
        <v>77.45</v>
      </c>
      <c r="I129" s="2">
        <v>176.57</v>
      </c>
      <c r="J129" s="2">
        <v>243.08</v>
      </c>
      <c r="K129" s="2">
        <v>15.11</v>
      </c>
      <c r="L129" s="2">
        <v>48.78</v>
      </c>
      <c r="M129" s="2">
        <v>17.97</v>
      </c>
      <c r="N129" s="2">
        <v>226.25</v>
      </c>
      <c r="O129" s="2">
        <v>143.91</v>
      </c>
      <c r="P129" s="2">
        <v>65.3</v>
      </c>
      <c r="Q129" s="2">
        <v>55.91</v>
      </c>
      <c r="R129" s="2">
        <v>19.329999999999998</v>
      </c>
      <c r="S129" s="2">
        <v>74.900000000000006</v>
      </c>
      <c r="T129" s="2">
        <v>25.3</v>
      </c>
      <c r="U129" s="2">
        <v>174.25</v>
      </c>
      <c r="V129" s="15">
        <v>269.47000000000003</v>
      </c>
      <c r="X129">
        <f t="shared" si="77"/>
        <v>2.0909155783914987E-2</v>
      </c>
      <c r="Y129">
        <f t="shared" si="79"/>
        <v>-7.9452485840151438E-3</v>
      </c>
      <c r="Z129">
        <f t="shared" si="80"/>
        <v>-0.13234698013781923</v>
      </c>
      <c r="AA129">
        <f t="shared" si="81"/>
        <v>-1.1719482467654229E-3</v>
      </c>
      <c r="AB129">
        <f t="shared" si="82"/>
        <v>-1.5996928589710774E-2</v>
      </c>
      <c r="AC129">
        <f t="shared" si="83"/>
        <v>1.2418300653594809E-2</v>
      </c>
      <c r="AD129">
        <f t="shared" si="84"/>
        <v>3.0106793910474956E-3</v>
      </c>
      <c r="AE129">
        <f t="shared" si="85"/>
        <v>2.2418506834910673E-2</v>
      </c>
      <c r="AF129">
        <f t="shared" si="86"/>
        <v>-2.390180878552978E-2</v>
      </c>
      <c r="AG129">
        <f t="shared" si="87"/>
        <v>-2.3227873448137697E-2</v>
      </c>
      <c r="AH129">
        <f t="shared" si="88"/>
        <v>1.6722408026754506E-3</v>
      </c>
      <c r="AI129">
        <f t="shared" si="89"/>
        <v>-6.8042142230026834E-3</v>
      </c>
      <c r="AJ129">
        <f t="shared" si="90"/>
        <v>-9.0252707581224285E-4</v>
      </c>
      <c r="AK129">
        <f t="shared" si="78"/>
        <v>7.7160493827160498E-3</v>
      </c>
      <c r="AL129">
        <f t="shared" si="71"/>
        <v>7.7505407354001394E-3</v>
      </c>
      <c r="AM129">
        <f t="shared" si="72"/>
        <v>-2.9618473895582496E-2</v>
      </c>
      <c r="AN129">
        <f t="shared" si="73"/>
        <v>2.9128881560868434E-2</v>
      </c>
      <c r="AO129">
        <f t="shared" si="74"/>
        <v>-4.1666666666666588E-2</v>
      </c>
      <c r="AP129">
        <f t="shared" si="75"/>
        <v>3.8598916925912398E-3</v>
      </c>
      <c r="AQ129">
        <f t="shared" si="76"/>
        <v>2.2268588770864961E-2</v>
      </c>
    </row>
    <row r="130" spans="1:43">
      <c r="A130" s="1">
        <v>44358</v>
      </c>
      <c r="B130" s="14">
        <v>129</v>
      </c>
      <c r="C130" s="2">
        <v>143.53</v>
      </c>
      <c r="D130" s="2">
        <v>127.34</v>
      </c>
      <c r="E130" s="2">
        <v>49.4</v>
      </c>
      <c r="F130" s="2">
        <v>211.63</v>
      </c>
      <c r="G130" s="2">
        <v>76.48</v>
      </c>
      <c r="H130" s="2">
        <v>77.319999999999993</v>
      </c>
      <c r="I130" s="2">
        <v>177.38</v>
      </c>
      <c r="J130" s="2">
        <v>253.01</v>
      </c>
      <c r="K130" s="2">
        <v>15.28</v>
      </c>
      <c r="L130" s="2">
        <v>49.35</v>
      </c>
      <c r="M130" s="2">
        <v>17.989999999999998</v>
      </c>
      <c r="N130" s="2">
        <v>225.17</v>
      </c>
      <c r="O130" s="2">
        <v>144.62</v>
      </c>
      <c r="P130" s="2">
        <v>65.16</v>
      </c>
      <c r="Q130" s="2">
        <v>56.16</v>
      </c>
      <c r="R130" s="2">
        <v>19.399999999999999</v>
      </c>
      <c r="S130" s="2">
        <v>74.59</v>
      </c>
      <c r="T130" s="2">
        <v>25.1</v>
      </c>
      <c r="U130" s="2">
        <v>178.25</v>
      </c>
      <c r="V130" s="15">
        <v>271.45</v>
      </c>
      <c r="X130">
        <f t="shared" si="77"/>
        <v>3.2853348245491321E-3</v>
      </c>
      <c r="Y130">
        <f t="shared" si="79"/>
        <v>9.7533898977083811E-3</v>
      </c>
      <c r="Z130">
        <f t="shared" si="80"/>
        <v>0.15393599626255539</v>
      </c>
      <c r="AA130">
        <f t="shared" si="81"/>
        <v>-6.7583423288121169E-3</v>
      </c>
      <c r="AB130">
        <f t="shared" si="82"/>
        <v>-5.3322928859409098E-3</v>
      </c>
      <c r="AC130">
        <f t="shared" si="83"/>
        <v>-1.6785022595223972E-3</v>
      </c>
      <c r="AD130">
        <f t="shared" si="84"/>
        <v>4.5874157557909178E-3</v>
      </c>
      <c r="AE130">
        <f t="shared" si="85"/>
        <v>4.0850748724699598E-2</v>
      </c>
      <c r="AF130">
        <f t="shared" si="86"/>
        <v>1.1250827266710783E-2</v>
      </c>
      <c r="AG130">
        <f t="shared" si="87"/>
        <v>1.1685116851168516E-2</v>
      </c>
      <c r="AH130">
        <f t="shared" si="88"/>
        <v>1.1129660545353131E-3</v>
      </c>
      <c r="AI130">
        <f t="shared" si="89"/>
        <v>-4.7734806629834807E-3</v>
      </c>
      <c r="AJ130">
        <f t="shared" si="90"/>
        <v>4.9336390799805986E-3</v>
      </c>
      <c r="AK130">
        <f t="shared" si="78"/>
        <v>-2.143950995405828E-3</v>
      </c>
      <c r="AL130">
        <f t="shared" si="71"/>
        <v>4.4714720085852269E-3</v>
      </c>
      <c r="AM130">
        <f t="shared" si="72"/>
        <v>3.6213140196585769E-3</v>
      </c>
      <c r="AN130">
        <f t="shared" si="73"/>
        <v>-4.1388518024032339E-3</v>
      </c>
      <c r="AO130">
        <f t="shared" si="74"/>
        <v>-7.9051383399209203E-3</v>
      </c>
      <c r="AP130">
        <f t="shared" si="75"/>
        <v>2.2955523672883789E-2</v>
      </c>
      <c r="AQ130">
        <f t="shared" si="76"/>
        <v>7.3477567076110925E-3</v>
      </c>
    </row>
    <row r="131" spans="1:43">
      <c r="A131" s="1">
        <v>44361</v>
      </c>
      <c r="B131" s="14">
        <v>130</v>
      </c>
      <c r="C131" s="2">
        <v>144.38999999999999</v>
      </c>
      <c r="D131" s="2">
        <v>130.47</v>
      </c>
      <c r="E131" s="2">
        <v>57</v>
      </c>
      <c r="F131" s="2">
        <v>213.94</v>
      </c>
      <c r="G131" s="2">
        <v>75.16</v>
      </c>
      <c r="H131" s="2">
        <v>78.27</v>
      </c>
      <c r="I131" s="2">
        <v>178.18</v>
      </c>
      <c r="J131" s="2">
        <v>257.26</v>
      </c>
      <c r="K131" s="2">
        <v>14.87</v>
      </c>
      <c r="L131" s="2">
        <v>48.94</v>
      </c>
      <c r="M131" s="2">
        <v>17.989999999999998</v>
      </c>
      <c r="N131" s="2">
        <v>223.16</v>
      </c>
      <c r="O131" s="2">
        <v>143.43</v>
      </c>
      <c r="P131" s="2">
        <v>65.39</v>
      </c>
      <c r="Q131" s="2">
        <v>55.55</v>
      </c>
      <c r="R131" s="2">
        <v>19.04</v>
      </c>
      <c r="S131" s="2">
        <v>76.2</v>
      </c>
      <c r="T131" s="2">
        <v>24.1</v>
      </c>
      <c r="U131" s="2">
        <v>180.19</v>
      </c>
      <c r="V131" s="15">
        <v>274.93</v>
      </c>
      <c r="X131">
        <f t="shared" si="77"/>
        <v>5.9917787222182484E-3</v>
      </c>
      <c r="Y131">
        <f t="shared" si="79"/>
        <v>2.4579864928537736E-2</v>
      </c>
      <c r="Z131">
        <f t="shared" si="80"/>
        <v>0.15384615384615388</v>
      </c>
      <c r="AA131">
        <f t="shared" si="81"/>
        <v>1.0915276662098957E-2</v>
      </c>
      <c r="AB131">
        <f t="shared" si="82"/>
        <v>-1.725941422594152E-2</v>
      </c>
      <c r="AC131">
        <f t="shared" si="83"/>
        <v>1.2286601138127301E-2</v>
      </c>
      <c r="AD131">
        <f t="shared" si="84"/>
        <v>4.5100913293494834E-3</v>
      </c>
      <c r="AE131">
        <f t="shared" si="85"/>
        <v>1.6797755029445478E-2</v>
      </c>
      <c r="AF131">
        <f t="shared" si="86"/>
        <v>-2.6832460732984304E-2</v>
      </c>
      <c r="AG131">
        <f t="shared" si="87"/>
        <v>-8.3080040526849787E-3</v>
      </c>
      <c r="AH131">
        <f t="shared" si="88"/>
        <v>0</v>
      </c>
      <c r="AI131">
        <f t="shared" si="89"/>
        <v>-8.9265887995736148E-3</v>
      </c>
      <c r="AJ131">
        <f t="shared" si="90"/>
        <v>-8.2284607938044371E-3</v>
      </c>
      <c r="AK131">
        <f t="shared" si="78"/>
        <v>3.5297728667895026E-3</v>
      </c>
      <c r="AL131">
        <f t="shared" ref="AL131:AL194" si="91">(Q131-Q130)/Q130</f>
        <v>-1.0861823361823352E-2</v>
      </c>
      <c r="AM131">
        <f t="shared" ref="AM131:AM194" si="92">(R131-R130)/R130</f>
        <v>-1.8556701030927807E-2</v>
      </c>
      <c r="AN131">
        <f t="shared" ref="AN131:AN194" si="93">(S131-S130)/S130</f>
        <v>2.1584662823434769E-2</v>
      </c>
      <c r="AO131">
        <f t="shared" ref="AO131:AO194" si="94">(T131-T130)/T130</f>
        <v>-3.9840637450199202E-2</v>
      </c>
      <c r="AP131">
        <f t="shared" ref="AP131:AP194" si="95">(U131-U130)/U130</f>
        <v>1.0883590462833086E-2</v>
      </c>
      <c r="AQ131">
        <f t="shared" ref="AQ131:AQ194" si="96">(V131-V130)/V130</f>
        <v>1.2820040523116664E-2</v>
      </c>
    </row>
    <row r="132" spans="1:43">
      <c r="A132" s="1">
        <v>44362</v>
      </c>
      <c r="B132" s="14">
        <v>131</v>
      </c>
      <c r="C132" s="2">
        <v>144.62</v>
      </c>
      <c r="D132" s="2">
        <v>129.63</v>
      </c>
      <c r="E132" s="2">
        <v>59.04</v>
      </c>
      <c r="F132" s="2">
        <v>210.05</v>
      </c>
      <c r="G132" s="2">
        <v>73.819999999999993</v>
      </c>
      <c r="H132" s="2">
        <v>78.12</v>
      </c>
      <c r="I132" s="2">
        <v>175.86</v>
      </c>
      <c r="J132" s="2">
        <v>250.48</v>
      </c>
      <c r="K132" s="2">
        <v>15</v>
      </c>
      <c r="L132" s="2">
        <v>47.66</v>
      </c>
      <c r="M132" s="2">
        <v>17.98</v>
      </c>
      <c r="N132" s="2">
        <v>222.5</v>
      </c>
      <c r="O132" s="2">
        <v>142.79</v>
      </c>
      <c r="P132" s="2">
        <v>64.87</v>
      </c>
      <c r="Q132" s="2">
        <v>55.41</v>
      </c>
      <c r="R132" s="2">
        <v>20.3</v>
      </c>
      <c r="S132" s="2">
        <v>70.69</v>
      </c>
      <c r="T132" s="2">
        <v>22.6</v>
      </c>
      <c r="U132" s="2">
        <v>177.88</v>
      </c>
      <c r="V132" s="15">
        <v>271.89</v>
      </c>
      <c r="X132">
        <f t="shared" ref="X132:X195" si="97">(C132-C131)/C131</f>
        <v>1.592908096128667E-3</v>
      </c>
      <c r="Y132">
        <f t="shared" si="79"/>
        <v>-6.4382616693493015E-3</v>
      </c>
      <c r="Z132">
        <f t="shared" si="80"/>
        <v>3.578947368421051E-2</v>
      </c>
      <c r="AA132">
        <f t="shared" si="81"/>
        <v>-1.8182668037767535E-2</v>
      </c>
      <c r="AB132">
        <f t="shared" si="82"/>
        <v>-1.782863225119749E-2</v>
      </c>
      <c r="AC132">
        <f t="shared" si="83"/>
        <v>-1.9164430816403664E-3</v>
      </c>
      <c r="AD132">
        <f t="shared" si="84"/>
        <v>-1.3020541025928797E-2</v>
      </c>
      <c r="AE132">
        <f t="shared" si="85"/>
        <v>-2.6354660654590693E-2</v>
      </c>
      <c r="AF132">
        <f t="shared" si="86"/>
        <v>8.7424344317418145E-3</v>
      </c>
      <c r="AG132">
        <f t="shared" si="87"/>
        <v>-2.6154474867184332E-2</v>
      </c>
      <c r="AH132">
        <f t="shared" si="88"/>
        <v>-5.5586436909383057E-4</v>
      </c>
      <c r="AI132">
        <f t="shared" si="89"/>
        <v>-2.9575192686861294E-3</v>
      </c>
      <c r="AJ132">
        <f t="shared" si="90"/>
        <v>-4.462106951126088E-3</v>
      </c>
      <c r="AK132">
        <f t="shared" ref="AK132:AK195" si="98">(P132-P131)/P131</f>
        <v>-7.9522862823061015E-3</v>
      </c>
      <c r="AL132">
        <f t="shared" si="91"/>
        <v>-2.5202520252025308E-3</v>
      </c>
      <c r="AM132">
        <f t="shared" si="92"/>
        <v>6.6176470588235378E-2</v>
      </c>
      <c r="AN132">
        <f t="shared" si="93"/>
        <v>-7.2309711286089304E-2</v>
      </c>
      <c r="AO132">
        <f t="shared" si="94"/>
        <v>-6.2240663900414932E-2</v>
      </c>
      <c r="AP132">
        <f t="shared" si="95"/>
        <v>-1.2819801320828028E-2</v>
      </c>
      <c r="AQ132">
        <f t="shared" si="96"/>
        <v>-1.1057360055286874E-2</v>
      </c>
    </row>
    <row r="133" spans="1:43">
      <c r="A133" s="1">
        <v>44363</v>
      </c>
      <c r="B133" s="14">
        <v>132</v>
      </c>
      <c r="C133" s="2">
        <v>143.59</v>
      </c>
      <c r="D133" s="2">
        <v>130.13999999999999</v>
      </c>
      <c r="E133" s="2">
        <v>55.18</v>
      </c>
      <c r="F133" s="2">
        <v>209.32</v>
      </c>
      <c r="G133" s="2">
        <v>71.459999999999994</v>
      </c>
      <c r="H133" s="2">
        <v>76.5</v>
      </c>
      <c r="I133" s="2">
        <v>174.66</v>
      </c>
      <c r="J133" s="2">
        <v>253.07</v>
      </c>
      <c r="K133" s="2">
        <v>15.02</v>
      </c>
      <c r="L133" s="2">
        <v>47.11</v>
      </c>
      <c r="M133" s="2">
        <v>17.91</v>
      </c>
      <c r="N133" s="2">
        <v>218.99</v>
      </c>
      <c r="O133" s="2">
        <v>141.32</v>
      </c>
      <c r="P133" s="2">
        <v>64.78</v>
      </c>
      <c r="Q133" s="2">
        <v>54.67</v>
      </c>
      <c r="R133" s="2">
        <v>20.29</v>
      </c>
      <c r="S133" s="2">
        <v>70.8</v>
      </c>
      <c r="T133" s="2">
        <v>24</v>
      </c>
      <c r="U133" s="2">
        <v>178.1</v>
      </c>
      <c r="V133" s="15">
        <v>268.82</v>
      </c>
      <c r="X133">
        <f t="shared" si="97"/>
        <v>-7.1221131240492399E-3</v>
      </c>
      <c r="Y133">
        <f t="shared" si="79"/>
        <v>3.934274473501434E-3</v>
      </c>
      <c r="Z133">
        <f t="shared" si="80"/>
        <v>-6.5379403794037935E-2</v>
      </c>
      <c r="AA133">
        <f t="shared" si="81"/>
        <v>-3.4753630088075133E-3</v>
      </c>
      <c r="AB133">
        <f t="shared" si="82"/>
        <v>-3.1969655919804926E-2</v>
      </c>
      <c r="AC133">
        <f t="shared" si="83"/>
        <v>-2.0737327188940148E-2</v>
      </c>
      <c r="AD133">
        <f t="shared" si="84"/>
        <v>-6.8236096895258553E-3</v>
      </c>
      <c r="AE133">
        <f t="shared" si="85"/>
        <v>1.0340146917917611E-2</v>
      </c>
      <c r="AF133">
        <f t="shared" si="86"/>
        <v>1.3333333333333049E-3</v>
      </c>
      <c r="AG133">
        <f t="shared" si="87"/>
        <v>-1.1540075535039806E-2</v>
      </c>
      <c r="AH133">
        <f t="shared" si="88"/>
        <v>-3.893214682981106E-3</v>
      </c>
      <c r="AI133">
        <f t="shared" si="89"/>
        <v>-1.5775280898876365E-2</v>
      </c>
      <c r="AJ133">
        <f t="shared" si="90"/>
        <v>-1.0294838574129833E-2</v>
      </c>
      <c r="AK133">
        <f t="shared" si="98"/>
        <v>-1.3873901649453276E-3</v>
      </c>
      <c r="AL133">
        <f t="shared" si="91"/>
        <v>-1.3354990073993772E-2</v>
      </c>
      <c r="AM133">
        <f t="shared" si="92"/>
        <v>-4.9261083743850059E-4</v>
      </c>
      <c r="AN133">
        <f t="shared" si="93"/>
        <v>1.5560899702928199E-3</v>
      </c>
      <c r="AO133">
        <f t="shared" si="94"/>
        <v>6.1946902654867193E-2</v>
      </c>
      <c r="AP133">
        <f t="shared" si="95"/>
        <v>1.2367888464133059E-3</v>
      </c>
      <c r="AQ133">
        <f t="shared" si="96"/>
        <v>-1.129133105299935E-2</v>
      </c>
    </row>
    <row r="134" spans="1:43">
      <c r="A134" s="1">
        <v>44364</v>
      </c>
      <c r="B134" s="14">
        <v>133</v>
      </c>
      <c r="C134" s="2">
        <v>146.91999999999999</v>
      </c>
      <c r="D134" s="2">
        <v>131.78</v>
      </c>
      <c r="E134" s="2">
        <v>60.73</v>
      </c>
      <c r="F134" s="2">
        <v>211.6</v>
      </c>
      <c r="G134" s="2">
        <v>68.86</v>
      </c>
      <c r="H134" s="2">
        <v>76.78</v>
      </c>
      <c r="I134" s="2">
        <v>174.65</v>
      </c>
      <c r="J134" s="2">
        <v>260.61</v>
      </c>
      <c r="K134" s="2">
        <v>14.77</v>
      </c>
      <c r="L134" s="2">
        <v>47.52</v>
      </c>
      <c r="M134" s="2">
        <v>17.829999999999998</v>
      </c>
      <c r="N134" s="2">
        <v>216.28</v>
      </c>
      <c r="O134" s="2">
        <v>139.19</v>
      </c>
      <c r="P134" s="2">
        <v>64.53</v>
      </c>
      <c r="Q134" s="2">
        <v>54.95</v>
      </c>
      <c r="R134" s="2">
        <v>19.95</v>
      </c>
      <c r="S134" s="2">
        <v>72.069999999999993</v>
      </c>
      <c r="T134" s="2">
        <v>23.5</v>
      </c>
      <c r="U134" s="2">
        <v>186.57</v>
      </c>
      <c r="V134" s="15">
        <v>278.11</v>
      </c>
      <c r="X134">
        <f t="shared" si="97"/>
        <v>2.3191030016017716E-2</v>
      </c>
      <c r="Y134">
        <f t="shared" si="79"/>
        <v>1.2601813431689065E-2</v>
      </c>
      <c r="Z134">
        <f t="shared" si="80"/>
        <v>0.10057992026096407</v>
      </c>
      <c r="AA134">
        <f t="shared" si="81"/>
        <v>1.089241352952418E-2</v>
      </c>
      <c r="AB134">
        <f t="shared" si="82"/>
        <v>-3.6383991043940592E-2</v>
      </c>
      <c r="AC134">
        <f t="shared" si="83"/>
        <v>3.660130718954263E-3</v>
      </c>
      <c r="AD134">
        <f t="shared" si="84"/>
        <v>-5.7254093667645171E-5</v>
      </c>
      <c r="AE134">
        <f t="shared" si="85"/>
        <v>2.9794128106847988E-2</v>
      </c>
      <c r="AF134">
        <f t="shared" si="86"/>
        <v>-1.6644474034620507E-2</v>
      </c>
      <c r="AG134">
        <f t="shared" si="87"/>
        <v>8.703035448949346E-3</v>
      </c>
      <c r="AH134">
        <f t="shared" si="88"/>
        <v>-4.4667783361251731E-3</v>
      </c>
      <c r="AI134">
        <f t="shared" si="89"/>
        <v>-1.2374994291976839E-2</v>
      </c>
      <c r="AJ134">
        <f t="shared" si="90"/>
        <v>-1.5072176620435859E-2</v>
      </c>
      <c r="AK134">
        <f t="shared" si="98"/>
        <v>-3.8592158073479468E-3</v>
      </c>
      <c r="AL134">
        <f t="shared" si="91"/>
        <v>5.1216389244558465E-3</v>
      </c>
      <c r="AM134">
        <f t="shared" si="92"/>
        <v>-1.6757023164120251E-2</v>
      </c>
      <c r="AN134">
        <f t="shared" si="93"/>
        <v>1.7937853107344578E-2</v>
      </c>
      <c r="AO134">
        <f t="shared" si="94"/>
        <v>-2.0833333333333332E-2</v>
      </c>
      <c r="AP134">
        <f t="shared" si="95"/>
        <v>4.7557551937113973E-2</v>
      </c>
      <c r="AQ134">
        <f t="shared" si="96"/>
        <v>3.4558440592217916E-2</v>
      </c>
    </row>
    <row r="135" spans="1:43">
      <c r="A135" s="1">
        <v>44365</v>
      </c>
      <c r="B135" s="14">
        <v>134</v>
      </c>
      <c r="C135" s="2">
        <v>145.01</v>
      </c>
      <c r="D135" s="2">
        <v>130.46</v>
      </c>
      <c r="E135" s="2">
        <v>59.26</v>
      </c>
      <c r="F135" s="2">
        <v>212.3</v>
      </c>
      <c r="G135" s="2">
        <v>67.61</v>
      </c>
      <c r="H135" s="2">
        <v>74.819999999999993</v>
      </c>
      <c r="I135" s="2">
        <v>172.42</v>
      </c>
      <c r="J135" s="2">
        <v>274.43</v>
      </c>
      <c r="K135" s="2">
        <v>14.52</v>
      </c>
      <c r="L135" s="2">
        <v>45.76</v>
      </c>
      <c r="M135" s="2">
        <v>17.649999999999999</v>
      </c>
      <c r="N135" s="2">
        <v>212.5</v>
      </c>
      <c r="O135" s="2">
        <v>136.82</v>
      </c>
      <c r="P135" s="2">
        <v>63.59</v>
      </c>
      <c r="Q135" s="2">
        <v>53.77</v>
      </c>
      <c r="R135" s="2">
        <v>20.3</v>
      </c>
      <c r="S135" s="2">
        <v>70.47</v>
      </c>
      <c r="T135" s="2">
        <v>23.4</v>
      </c>
      <c r="U135" s="2">
        <v>186.39</v>
      </c>
      <c r="V135" s="15">
        <v>283.38</v>
      </c>
      <c r="X135">
        <f t="shared" si="97"/>
        <v>-1.3000272257010595E-2</v>
      </c>
      <c r="Y135">
        <f t="shared" si="79"/>
        <v>-1.0016694490817978E-2</v>
      </c>
      <c r="Z135">
        <f t="shared" si="80"/>
        <v>-2.4205499753005087E-2</v>
      </c>
      <c r="AA135">
        <f t="shared" si="81"/>
        <v>3.308128544423521E-3</v>
      </c>
      <c r="AB135">
        <f t="shared" si="82"/>
        <v>-1.8152773743828059E-2</v>
      </c>
      <c r="AC135">
        <f t="shared" si="83"/>
        <v>-2.5527481114873768E-2</v>
      </c>
      <c r="AD135">
        <f t="shared" si="84"/>
        <v>-1.2768393930718684E-2</v>
      </c>
      <c r="AE135">
        <f t="shared" si="85"/>
        <v>5.302943095046235E-2</v>
      </c>
      <c r="AF135">
        <f t="shared" si="86"/>
        <v>-1.6926201760324982E-2</v>
      </c>
      <c r="AG135">
        <f t="shared" si="87"/>
        <v>-3.7037037037037139E-2</v>
      </c>
      <c r="AH135">
        <f t="shared" si="88"/>
        <v>-1.0095344924284898E-2</v>
      </c>
      <c r="AI135">
        <f t="shared" si="89"/>
        <v>-1.7477344183465884E-2</v>
      </c>
      <c r="AJ135">
        <f t="shared" si="90"/>
        <v>-1.7027085279114913E-2</v>
      </c>
      <c r="AK135">
        <f t="shared" si="98"/>
        <v>-1.4566868123353444E-2</v>
      </c>
      <c r="AL135">
        <f t="shared" si="91"/>
        <v>-2.1474067333939938E-2</v>
      </c>
      <c r="AM135">
        <f t="shared" si="92"/>
        <v>1.7543859649122879E-2</v>
      </c>
      <c r="AN135">
        <f t="shared" si="93"/>
        <v>-2.2200638268350139E-2</v>
      </c>
      <c r="AO135">
        <f t="shared" si="94"/>
        <v>-4.255319148936231E-3</v>
      </c>
      <c r="AP135">
        <f t="shared" si="95"/>
        <v>-9.6478533526294058E-4</v>
      </c>
      <c r="AQ135">
        <f t="shared" si="96"/>
        <v>1.8949336593434188E-2</v>
      </c>
    </row>
    <row r="136" spans="1:43">
      <c r="A136" s="1">
        <v>44368</v>
      </c>
      <c r="B136" s="14">
        <v>135</v>
      </c>
      <c r="C136" s="2">
        <v>146.41</v>
      </c>
      <c r="D136" s="2">
        <v>132.30000000000001</v>
      </c>
      <c r="E136" s="2">
        <v>55.69</v>
      </c>
      <c r="F136" s="2">
        <v>211.05</v>
      </c>
      <c r="G136" s="2">
        <v>68.45</v>
      </c>
      <c r="H136" s="2">
        <v>75.900000000000006</v>
      </c>
      <c r="I136" s="2">
        <v>173.97</v>
      </c>
      <c r="J136" s="2">
        <v>270.02</v>
      </c>
      <c r="K136" s="2">
        <v>14.78</v>
      </c>
      <c r="L136" s="2">
        <v>46.49</v>
      </c>
      <c r="M136" s="2">
        <v>17.829999999999998</v>
      </c>
      <c r="N136" s="2">
        <v>216</v>
      </c>
      <c r="O136" s="2">
        <v>140.19999999999999</v>
      </c>
      <c r="P136" s="2">
        <v>64.17</v>
      </c>
      <c r="Q136" s="2">
        <v>54.36</v>
      </c>
      <c r="R136" s="2">
        <v>19.78</v>
      </c>
      <c r="S136" s="2">
        <v>72.78</v>
      </c>
      <c r="T136" s="2">
        <v>22.9</v>
      </c>
      <c r="U136" s="2">
        <v>184.27</v>
      </c>
      <c r="V136" s="15">
        <v>283.10000000000002</v>
      </c>
      <c r="X136">
        <f t="shared" si="97"/>
        <v>9.6545065857527469E-3</v>
      </c>
      <c r="Y136">
        <f t="shared" si="79"/>
        <v>1.4103939904951734E-2</v>
      </c>
      <c r="Z136">
        <f t="shared" si="80"/>
        <v>-6.0242996962537973E-2</v>
      </c>
      <c r="AA136">
        <f t="shared" si="81"/>
        <v>-5.8878944889307581E-3</v>
      </c>
      <c r="AB136">
        <f t="shared" si="82"/>
        <v>1.2424197603904799E-2</v>
      </c>
      <c r="AC136">
        <f t="shared" si="83"/>
        <v>1.4434643143544675E-2</v>
      </c>
      <c r="AD136">
        <f t="shared" si="84"/>
        <v>8.9896763716506879E-3</v>
      </c>
      <c r="AE136">
        <f t="shared" si="85"/>
        <v>-1.6069671683125113E-2</v>
      </c>
      <c r="AF136">
        <f t="shared" si="86"/>
        <v>1.7906336088154257E-2</v>
      </c>
      <c r="AG136">
        <f t="shared" si="87"/>
        <v>1.5952797202797291E-2</v>
      </c>
      <c r="AH136">
        <f t="shared" si="88"/>
        <v>1.0198300283286103E-2</v>
      </c>
      <c r="AI136">
        <f t="shared" si="89"/>
        <v>1.6470588235294119E-2</v>
      </c>
      <c r="AJ136">
        <f t="shared" si="90"/>
        <v>2.4703990644642564E-2</v>
      </c>
      <c r="AK136">
        <f t="shared" si="98"/>
        <v>9.1209309639880207E-3</v>
      </c>
      <c r="AL136">
        <f t="shared" si="91"/>
        <v>1.0972661335317022E-2</v>
      </c>
      <c r="AM136">
        <f t="shared" si="92"/>
        <v>-2.5615763546798009E-2</v>
      </c>
      <c r="AN136">
        <f t="shared" si="93"/>
        <v>3.2779906343124769E-2</v>
      </c>
      <c r="AO136">
        <f t="shared" si="94"/>
        <v>-2.1367521367521368E-2</v>
      </c>
      <c r="AP136">
        <f t="shared" si="95"/>
        <v>-1.137400075111313E-2</v>
      </c>
      <c r="AQ136">
        <f t="shared" si="96"/>
        <v>-9.8807255275592046E-4</v>
      </c>
    </row>
    <row r="137" spans="1:43">
      <c r="A137" s="1">
        <v>44369</v>
      </c>
      <c r="B137" s="14">
        <v>136</v>
      </c>
      <c r="C137" s="2">
        <v>146.63</v>
      </c>
      <c r="D137" s="2">
        <v>133.97</v>
      </c>
      <c r="E137" s="2">
        <v>58.27</v>
      </c>
      <c r="F137" s="2">
        <v>211.32</v>
      </c>
      <c r="G137" s="2">
        <v>68.959999999999994</v>
      </c>
      <c r="H137" s="2">
        <v>75.650000000000006</v>
      </c>
      <c r="I137" s="2">
        <v>173.5</v>
      </c>
      <c r="J137" s="2">
        <v>277.27</v>
      </c>
      <c r="K137" s="2">
        <v>14.91</v>
      </c>
      <c r="L137" s="2">
        <v>46.36</v>
      </c>
      <c r="M137" s="2">
        <v>17.88</v>
      </c>
      <c r="N137" s="2">
        <v>215.49</v>
      </c>
      <c r="O137" s="2">
        <v>139.91999999999999</v>
      </c>
      <c r="P137" s="2">
        <v>63.92</v>
      </c>
      <c r="Q137" s="2">
        <v>54.56</v>
      </c>
      <c r="R137" s="2">
        <v>20.28</v>
      </c>
      <c r="S137" s="2">
        <v>70.69</v>
      </c>
      <c r="T137" s="2">
        <v>23.4</v>
      </c>
      <c r="U137" s="2">
        <v>188.87</v>
      </c>
      <c r="V137" s="15">
        <v>286.75</v>
      </c>
      <c r="X137">
        <f t="shared" si="97"/>
        <v>1.5026296018031478E-3</v>
      </c>
      <c r="Y137">
        <f t="shared" si="79"/>
        <v>1.2622826908541098E-2</v>
      </c>
      <c r="Z137">
        <f t="shared" si="80"/>
        <v>4.6327886514634681E-2</v>
      </c>
      <c r="AA137">
        <f t="shared" si="81"/>
        <v>1.2793176972280588E-3</v>
      </c>
      <c r="AB137">
        <f t="shared" si="82"/>
        <v>7.4506939371802904E-3</v>
      </c>
      <c r="AC137">
        <f t="shared" si="83"/>
        <v>-3.2938076416337285E-3</v>
      </c>
      <c r="AD137">
        <f t="shared" si="84"/>
        <v>-2.7016152210151108E-3</v>
      </c>
      <c r="AE137">
        <f t="shared" si="85"/>
        <v>2.6849862973113106E-2</v>
      </c>
      <c r="AF137">
        <f t="shared" si="86"/>
        <v>8.7956698240866573E-3</v>
      </c>
      <c r="AG137">
        <f t="shared" si="87"/>
        <v>-2.7963002796300828E-3</v>
      </c>
      <c r="AH137">
        <f t="shared" si="88"/>
        <v>2.8042624789680714E-3</v>
      </c>
      <c r="AI137">
        <f t="shared" si="89"/>
        <v>-2.3611111111110691E-3</v>
      </c>
      <c r="AJ137">
        <f t="shared" si="90"/>
        <v>-1.9971469329529328E-3</v>
      </c>
      <c r="AK137">
        <f t="shared" si="98"/>
        <v>-3.8959015116097864E-3</v>
      </c>
      <c r="AL137">
        <f t="shared" si="91"/>
        <v>3.6791758646063807E-3</v>
      </c>
      <c r="AM137">
        <f t="shared" si="92"/>
        <v>2.5278058645096056E-2</v>
      </c>
      <c r="AN137">
        <f t="shared" si="93"/>
        <v>-2.8716680406705185E-2</v>
      </c>
      <c r="AO137">
        <f t="shared" si="94"/>
        <v>2.1834061135371181E-2</v>
      </c>
      <c r="AP137">
        <f t="shared" si="95"/>
        <v>2.4963368969446974E-2</v>
      </c>
      <c r="AQ137">
        <f t="shared" si="96"/>
        <v>1.2892970681737821E-2</v>
      </c>
    </row>
    <row r="138" spans="1:43">
      <c r="A138" s="1">
        <v>44370</v>
      </c>
      <c r="B138" s="14">
        <v>137</v>
      </c>
      <c r="C138" s="2">
        <v>147.24</v>
      </c>
      <c r="D138" s="2">
        <v>133.69</v>
      </c>
      <c r="E138" s="2">
        <v>58.3</v>
      </c>
      <c r="F138" s="2">
        <v>214.86</v>
      </c>
      <c r="G138" s="2">
        <v>69.650000000000006</v>
      </c>
      <c r="H138" s="2">
        <v>74.55</v>
      </c>
      <c r="I138" s="2">
        <v>175.33</v>
      </c>
      <c r="J138" s="2">
        <v>274.8</v>
      </c>
      <c r="K138" s="2">
        <v>15.42</v>
      </c>
      <c r="L138" s="2">
        <v>46.53</v>
      </c>
      <c r="M138" s="2">
        <v>17.84</v>
      </c>
      <c r="N138" s="2">
        <v>214.66</v>
      </c>
      <c r="O138" s="2">
        <v>138.25</v>
      </c>
      <c r="P138" s="2">
        <v>63.07</v>
      </c>
      <c r="Q138" s="2">
        <v>54.12</v>
      </c>
      <c r="R138" s="2">
        <v>19.98</v>
      </c>
      <c r="S138" s="2">
        <v>71.7</v>
      </c>
      <c r="T138" s="2">
        <v>25</v>
      </c>
      <c r="U138" s="2">
        <v>190.57</v>
      </c>
      <c r="V138" s="15">
        <v>288.12</v>
      </c>
      <c r="X138">
        <f t="shared" si="97"/>
        <v>4.1601309418264586E-3</v>
      </c>
      <c r="Y138">
        <f t="shared" si="79"/>
        <v>-2.0900201537657767E-3</v>
      </c>
      <c r="Z138">
        <f t="shared" si="80"/>
        <v>5.1484468851886094E-4</v>
      </c>
      <c r="AA138">
        <f t="shared" si="81"/>
        <v>1.6751845542305605E-2</v>
      </c>
      <c r="AB138">
        <f t="shared" si="82"/>
        <v>1.0005800464037297E-2</v>
      </c>
      <c r="AC138">
        <f t="shared" si="83"/>
        <v>-1.4540647719762174E-2</v>
      </c>
      <c r="AD138">
        <f t="shared" si="84"/>
        <v>1.0547550432276729E-2</v>
      </c>
      <c r="AE138">
        <f t="shared" si="85"/>
        <v>-8.9082843437803243E-3</v>
      </c>
      <c r="AF138">
        <f t="shared" si="86"/>
        <v>3.4205231388329968E-2</v>
      </c>
      <c r="AG138">
        <f t="shared" si="87"/>
        <v>3.6669542709232466E-3</v>
      </c>
      <c r="AH138">
        <f t="shared" si="88"/>
        <v>-2.237136465324337E-3</v>
      </c>
      <c r="AI138">
        <f t="shared" si="89"/>
        <v>-3.8516868532183046E-3</v>
      </c>
      <c r="AJ138">
        <f t="shared" si="90"/>
        <v>-1.1935391652372696E-2</v>
      </c>
      <c r="AK138">
        <f t="shared" si="98"/>
        <v>-1.3297872340425555E-2</v>
      </c>
      <c r="AL138">
        <f t="shared" si="91"/>
        <v>-8.0645161290323463E-3</v>
      </c>
      <c r="AM138">
        <f t="shared" si="92"/>
        <v>-1.4792899408284058E-2</v>
      </c>
      <c r="AN138">
        <f t="shared" si="93"/>
        <v>1.4287735181779674E-2</v>
      </c>
      <c r="AO138">
        <f t="shared" si="94"/>
        <v>6.8376068376068438E-2</v>
      </c>
      <c r="AP138">
        <f t="shared" si="95"/>
        <v>9.0009000900089405E-3</v>
      </c>
      <c r="AQ138">
        <f t="shared" si="96"/>
        <v>4.7776809067131805E-3</v>
      </c>
    </row>
    <row r="139" spans="1:43">
      <c r="A139" s="1">
        <v>44371</v>
      </c>
      <c r="B139" s="14">
        <v>138</v>
      </c>
      <c r="C139" s="2">
        <v>146.66999999999999</v>
      </c>
      <c r="D139" s="2">
        <v>133.41</v>
      </c>
      <c r="E139" s="2">
        <v>56.7</v>
      </c>
      <c r="F139" s="2">
        <v>218.38</v>
      </c>
      <c r="G139" s="2">
        <v>71.319999999999993</v>
      </c>
      <c r="H139" s="2">
        <v>74.61</v>
      </c>
      <c r="I139" s="2">
        <v>177.93</v>
      </c>
      <c r="J139" s="2">
        <v>276.72000000000003</v>
      </c>
      <c r="K139" s="2">
        <v>15.26</v>
      </c>
      <c r="L139" s="2">
        <v>47.15</v>
      </c>
      <c r="M139" s="2">
        <v>17.899999999999999</v>
      </c>
      <c r="N139" s="2">
        <v>217.69</v>
      </c>
      <c r="O139" s="2">
        <v>139.04</v>
      </c>
      <c r="P139" s="2">
        <v>63.44</v>
      </c>
      <c r="Q139" s="2">
        <v>54.39</v>
      </c>
      <c r="R139" s="2">
        <v>18.63</v>
      </c>
      <c r="S139" s="2">
        <v>76.59</v>
      </c>
      <c r="T139" s="2">
        <v>24.8</v>
      </c>
      <c r="U139" s="2">
        <v>192.05</v>
      </c>
      <c r="V139" s="15">
        <v>293.20999999999998</v>
      </c>
      <c r="X139">
        <f t="shared" si="97"/>
        <v>-3.8712306438469274E-3</v>
      </c>
      <c r="Y139">
        <f t="shared" si="79"/>
        <v>-2.0943974867230243E-3</v>
      </c>
      <c r="Z139">
        <f t="shared" si="80"/>
        <v>-2.7444253859348101E-2</v>
      </c>
      <c r="AA139">
        <f t="shared" si="81"/>
        <v>1.638276086754157E-2</v>
      </c>
      <c r="AB139">
        <f t="shared" si="82"/>
        <v>2.3977027997128319E-2</v>
      </c>
      <c r="AC139">
        <f t="shared" si="83"/>
        <v>8.0482897384308891E-4</v>
      </c>
      <c r="AD139">
        <f t="shared" si="84"/>
        <v>1.4829179261963121E-2</v>
      </c>
      <c r="AE139">
        <f t="shared" si="85"/>
        <v>6.9868995633188347E-3</v>
      </c>
      <c r="AF139">
        <f t="shared" si="86"/>
        <v>-1.0376134889753577E-2</v>
      </c>
      <c r="AG139">
        <f t="shared" si="87"/>
        <v>1.3324736728991992E-2</v>
      </c>
      <c r="AH139">
        <f t="shared" si="88"/>
        <v>3.3632286995514977E-3</v>
      </c>
      <c r="AI139">
        <f t="shared" si="89"/>
        <v>1.4115345197055814E-2</v>
      </c>
      <c r="AJ139">
        <f t="shared" si="90"/>
        <v>5.714285714285657E-3</v>
      </c>
      <c r="AK139">
        <f t="shared" si="98"/>
        <v>5.8664975424131509E-3</v>
      </c>
      <c r="AL139">
        <f t="shared" si="91"/>
        <v>4.9889135254989492E-3</v>
      </c>
      <c r="AM139">
        <f t="shared" si="92"/>
        <v>-6.7567567567567641E-2</v>
      </c>
      <c r="AN139">
        <f t="shared" si="93"/>
        <v>6.8200836820083682E-2</v>
      </c>
      <c r="AO139">
        <f t="shared" si="94"/>
        <v>-7.9999999999999724E-3</v>
      </c>
      <c r="AP139">
        <f t="shared" si="95"/>
        <v>7.766175158734419E-3</v>
      </c>
      <c r="AQ139">
        <f t="shared" si="96"/>
        <v>1.7666250173538716E-2</v>
      </c>
    </row>
    <row r="140" spans="1:43">
      <c r="A140" s="1">
        <v>44372</v>
      </c>
      <c r="B140" s="14">
        <v>139</v>
      </c>
      <c r="C140" s="2">
        <v>147.28</v>
      </c>
      <c r="D140" s="2">
        <v>133.11000000000001</v>
      </c>
      <c r="E140" s="2">
        <v>54.06</v>
      </c>
      <c r="F140" s="2">
        <v>228.5</v>
      </c>
      <c r="G140" s="2">
        <v>71.55</v>
      </c>
      <c r="H140" s="2">
        <v>75.11</v>
      </c>
      <c r="I140" s="2">
        <v>178.35</v>
      </c>
      <c r="J140" s="2">
        <v>279.2</v>
      </c>
      <c r="K140" s="2">
        <v>15.19</v>
      </c>
      <c r="L140" s="2">
        <v>47.38</v>
      </c>
      <c r="M140" s="2">
        <v>17.940000000000001</v>
      </c>
      <c r="N140" s="2">
        <v>218.74</v>
      </c>
      <c r="O140" s="2">
        <v>140.38</v>
      </c>
      <c r="P140" s="2">
        <v>63.93</v>
      </c>
      <c r="Q140" s="2">
        <v>54.32</v>
      </c>
      <c r="R140" s="2">
        <v>18.05</v>
      </c>
      <c r="S140" s="2">
        <v>78.84</v>
      </c>
      <c r="T140" s="2">
        <v>25.1</v>
      </c>
      <c r="U140" s="2">
        <v>190.31</v>
      </c>
      <c r="V140" s="15">
        <v>289.60000000000002</v>
      </c>
      <c r="X140">
        <f t="shared" si="97"/>
        <v>4.1589963864458561E-3</v>
      </c>
      <c r="Y140">
        <f t="shared" si="79"/>
        <v>-2.2487069934786219E-3</v>
      </c>
      <c r="Z140">
        <f t="shared" si="80"/>
        <v>-4.6560846560846567E-2</v>
      </c>
      <c r="AA140">
        <f t="shared" si="81"/>
        <v>4.6341240040296751E-2</v>
      </c>
      <c r="AB140">
        <f t="shared" si="82"/>
        <v>3.2249018508132923E-3</v>
      </c>
      <c r="AC140">
        <f t="shared" si="83"/>
        <v>6.7015145422865572E-3</v>
      </c>
      <c r="AD140">
        <f t="shared" si="84"/>
        <v>2.3604788399931853E-3</v>
      </c>
      <c r="AE140">
        <f t="shared" si="85"/>
        <v>8.9621277825959848E-3</v>
      </c>
      <c r="AF140">
        <f t="shared" si="86"/>
        <v>-4.5871559633027708E-3</v>
      </c>
      <c r="AG140">
        <f t="shared" si="87"/>
        <v>4.878048780487889E-3</v>
      </c>
      <c r="AH140">
        <f t="shared" si="88"/>
        <v>2.2346368715085311E-3</v>
      </c>
      <c r="AI140">
        <f t="shared" si="89"/>
        <v>4.8233726859295851E-3</v>
      </c>
      <c r="AJ140">
        <f t="shared" si="90"/>
        <v>9.6375143843498521E-3</v>
      </c>
      <c r="AK140">
        <f t="shared" si="98"/>
        <v>7.723833543505706E-3</v>
      </c>
      <c r="AL140">
        <f t="shared" si="91"/>
        <v>-1.2870012870012922E-3</v>
      </c>
      <c r="AM140">
        <f t="shared" si="92"/>
        <v>-3.1132581857219448E-2</v>
      </c>
      <c r="AN140">
        <f t="shared" si="93"/>
        <v>2.9377203290246769E-2</v>
      </c>
      <c r="AO140">
        <f t="shared" si="94"/>
        <v>1.2096774193548416E-2</v>
      </c>
      <c r="AP140">
        <f t="shared" si="95"/>
        <v>-9.0601405883884868E-3</v>
      </c>
      <c r="AQ140">
        <f t="shared" si="96"/>
        <v>-1.2311994816002036E-2</v>
      </c>
    </row>
    <row r="141" spans="1:43">
      <c r="A141" s="1">
        <v>44375</v>
      </c>
      <c r="B141" s="14">
        <v>140</v>
      </c>
      <c r="C141" s="2">
        <v>147.93</v>
      </c>
      <c r="D141" s="2">
        <v>134.77000000000001</v>
      </c>
      <c r="E141" s="2">
        <v>58.11</v>
      </c>
      <c r="F141" s="2">
        <v>228.58</v>
      </c>
      <c r="G141" s="2">
        <v>71.510000000000005</v>
      </c>
      <c r="H141" s="2">
        <v>75.239999999999995</v>
      </c>
      <c r="I141" s="2">
        <v>176.57</v>
      </c>
      <c r="J141" s="2">
        <v>284.14999999999998</v>
      </c>
      <c r="K141" s="2">
        <v>14.96</v>
      </c>
      <c r="L141" s="2">
        <v>47.37</v>
      </c>
      <c r="M141" s="2">
        <v>17.93</v>
      </c>
      <c r="N141" s="2">
        <v>216.78</v>
      </c>
      <c r="O141" s="2">
        <v>138.9</v>
      </c>
      <c r="P141" s="2">
        <v>64.41</v>
      </c>
      <c r="Q141" s="2">
        <v>54.26</v>
      </c>
      <c r="R141" s="2">
        <v>18.3</v>
      </c>
      <c r="S141" s="2">
        <v>77.94</v>
      </c>
      <c r="T141" s="2">
        <v>27</v>
      </c>
      <c r="U141" s="2">
        <v>199.85</v>
      </c>
      <c r="V141" s="15">
        <v>293.64999999999998</v>
      </c>
      <c r="X141">
        <f t="shared" si="97"/>
        <v>4.4133623030961824E-3</v>
      </c>
      <c r="Y141">
        <f t="shared" si="79"/>
        <v>1.2470888738637191E-2</v>
      </c>
      <c r="Z141">
        <f t="shared" si="80"/>
        <v>7.4916759156492735E-2</v>
      </c>
      <c r="AA141">
        <f t="shared" si="81"/>
        <v>3.5010940919042675E-4</v>
      </c>
      <c r="AB141">
        <f t="shared" si="82"/>
        <v>-5.5904961565327808E-4</v>
      </c>
      <c r="AC141">
        <f t="shared" si="83"/>
        <v>1.7307948342430496E-3</v>
      </c>
      <c r="AD141">
        <f t="shared" si="84"/>
        <v>-9.9803756658256304E-3</v>
      </c>
      <c r="AE141">
        <f t="shared" si="85"/>
        <v>1.772922636103148E-2</v>
      </c>
      <c r="AF141">
        <f t="shared" si="86"/>
        <v>-1.5141540487162519E-2</v>
      </c>
      <c r="AG141">
        <f t="shared" si="87"/>
        <v>-2.1105951878440512E-4</v>
      </c>
      <c r="AH141">
        <f t="shared" si="88"/>
        <v>-5.5741360089194881E-4</v>
      </c>
      <c r="AI141">
        <f t="shared" si="89"/>
        <v>-8.960409618725464E-3</v>
      </c>
      <c r="AJ141">
        <f t="shared" si="90"/>
        <v>-1.0542812366433892E-2</v>
      </c>
      <c r="AK141">
        <f t="shared" si="98"/>
        <v>7.5082121069919737E-3</v>
      </c>
      <c r="AL141">
        <f t="shared" si="91"/>
        <v>-1.1045655375552701E-3</v>
      </c>
      <c r="AM141">
        <f t="shared" si="92"/>
        <v>1.3850415512465374E-2</v>
      </c>
      <c r="AN141">
        <f t="shared" si="93"/>
        <v>-1.1415525114155323E-2</v>
      </c>
      <c r="AO141">
        <f t="shared" si="94"/>
        <v>7.5697211155378419E-2</v>
      </c>
      <c r="AP141">
        <f t="shared" si="95"/>
        <v>5.0128737323314548E-2</v>
      </c>
      <c r="AQ141">
        <f t="shared" si="96"/>
        <v>1.3984806629834095E-2</v>
      </c>
    </row>
    <row r="142" spans="1:43">
      <c r="A142" s="1">
        <v>44376</v>
      </c>
      <c r="B142" s="14">
        <v>141</v>
      </c>
      <c r="C142" s="2">
        <v>148.81</v>
      </c>
      <c r="D142" s="2">
        <v>136.33000000000001</v>
      </c>
      <c r="E142" s="2">
        <v>56.43</v>
      </c>
      <c r="F142" s="2">
        <v>229.44</v>
      </c>
      <c r="G142" s="2">
        <v>69.680000000000007</v>
      </c>
      <c r="H142" s="2">
        <v>73.510000000000005</v>
      </c>
      <c r="I142" s="2">
        <v>173.93</v>
      </c>
      <c r="J142" s="2">
        <v>284.48</v>
      </c>
      <c r="K142" s="2">
        <v>15.01</v>
      </c>
      <c r="L142" s="2">
        <v>47.83</v>
      </c>
      <c r="M142" s="2">
        <v>17.93</v>
      </c>
      <c r="N142" s="2">
        <v>215.94</v>
      </c>
      <c r="O142" s="2">
        <v>139.13999999999999</v>
      </c>
      <c r="P142" s="2">
        <v>63.93</v>
      </c>
      <c r="Q142" s="2">
        <v>53.86</v>
      </c>
      <c r="R142" s="2">
        <v>19.170000000000002</v>
      </c>
      <c r="S142" s="2">
        <v>74.14</v>
      </c>
      <c r="T142" s="2">
        <v>26.3</v>
      </c>
      <c r="U142" s="2">
        <v>200.27</v>
      </c>
      <c r="V142" s="15">
        <v>292.76</v>
      </c>
      <c r="X142">
        <f t="shared" si="97"/>
        <v>5.9487595484350392E-3</v>
      </c>
      <c r="Y142">
        <f t="shared" si="79"/>
        <v>1.1575276396824236E-2</v>
      </c>
      <c r="Z142">
        <f t="shared" si="80"/>
        <v>-2.8910686628807431E-2</v>
      </c>
      <c r="AA142">
        <f t="shared" si="81"/>
        <v>3.7623589115407525E-3</v>
      </c>
      <c r="AB142">
        <f t="shared" si="82"/>
        <v>-2.5590826457838039E-2</v>
      </c>
      <c r="AC142">
        <f t="shared" si="83"/>
        <v>-2.2993088782562333E-2</v>
      </c>
      <c r="AD142">
        <f t="shared" si="84"/>
        <v>-1.4951577278133241E-2</v>
      </c>
      <c r="AE142">
        <f t="shared" si="85"/>
        <v>1.1613584374451555E-3</v>
      </c>
      <c r="AF142">
        <f t="shared" si="86"/>
        <v>3.3422459893047412E-3</v>
      </c>
      <c r="AG142">
        <f t="shared" si="87"/>
        <v>9.7107874181971889E-3</v>
      </c>
      <c r="AH142">
        <f t="shared" si="88"/>
        <v>0</v>
      </c>
      <c r="AI142">
        <f t="shared" si="89"/>
        <v>-3.8748962081372978E-3</v>
      </c>
      <c r="AJ142">
        <f t="shared" si="90"/>
        <v>1.7278617710581761E-3</v>
      </c>
      <c r="AK142">
        <f t="shared" si="98"/>
        <v>-7.4522589659990202E-3</v>
      </c>
      <c r="AL142">
        <f t="shared" si="91"/>
        <v>-7.3719130114264396E-3</v>
      </c>
      <c r="AM142">
        <f t="shared" si="92"/>
        <v>4.7540983606557431E-2</v>
      </c>
      <c r="AN142">
        <f t="shared" si="93"/>
        <v>-4.8755452912496756E-2</v>
      </c>
      <c r="AO142">
        <f t="shared" si="94"/>
        <v>-2.5925925925925901E-2</v>
      </c>
      <c r="AP142">
        <f t="shared" si="95"/>
        <v>2.101576182136682E-3</v>
      </c>
      <c r="AQ142">
        <f t="shared" si="96"/>
        <v>-3.0308190022134735E-3</v>
      </c>
    </row>
    <row r="143" spans="1:43">
      <c r="A143" s="1">
        <v>44377</v>
      </c>
      <c r="B143" s="14">
        <v>142</v>
      </c>
      <c r="C143" s="2">
        <v>147.81</v>
      </c>
      <c r="D143" s="2">
        <v>136.96</v>
      </c>
      <c r="E143" s="2">
        <v>56.68</v>
      </c>
      <c r="F143" s="2">
        <v>226.77</v>
      </c>
      <c r="G143" s="2">
        <v>70.75</v>
      </c>
      <c r="H143" s="2">
        <v>73.569999999999993</v>
      </c>
      <c r="I143" s="2">
        <v>175.77</v>
      </c>
      <c r="J143" s="2">
        <v>279.57</v>
      </c>
      <c r="K143" s="2">
        <v>14.86</v>
      </c>
      <c r="L143" s="2">
        <v>47.23</v>
      </c>
      <c r="M143" s="2">
        <v>17.95</v>
      </c>
      <c r="N143" s="2">
        <v>219.35</v>
      </c>
      <c r="O143" s="2">
        <v>140.13999999999999</v>
      </c>
      <c r="P143" s="2">
        <v>64.33</v>
      </c>
      <c r="Q143" s="2">
        <v>54.11</v>
      </c>
      <c r="R143" s="2">
        <v>19.29</v>
      </c>
      <c r="S143" s="2">
        <v>73.650000000000006</v>
      </c>
      <c r="T143" s="2">
        <v>28.8</v>
      </c>
      <c r="U143" s="2">
        <v>200.02</v>
      </c>
      <c r="V143" s="15">
        <v>291.48</v>
      </c>
      <c r="X143">
        <f t="shared" si="97"/>
        <v>-6.7199784960688125E-3</v>
      </c>
      <c r="Y143">
        <f t="shared" si="79"/>
        <v>4.6211398811706553E-3</v>
      </c>
      <c r="Z143">
        <f t="shared" si="80"/>
        <v>4.4302675881623252E-3</v>
      </c>
      <c r="AA143">
        <f t="shared" si="81"/>
        <v>-1.1637029288702874E-2</v>
      </c>
      <c r="AB143">
        <f t="shared" si="82"/>
        <v>1.5355912743972347E-2</v>
      </c>
      <c r="AC143">
        <f t="shared" si="83"/>
        <v>8.1621548088679167E-4</v>
      </c>
      <c r="AD143">
        <f t="shared" si="84"/>
        <v>1.0578968550566338E-2</v>
      </c>
      <c r="AE143">
        <f t="shared" si="85"/>
        <v>-1.7259561304836982E-2</v>
      </c>
      <c r="AF143">
        <f t="shared" si="86"/>
        <v>-9.9933377748168128E-3</v>
      </c>
      <c r="AG143">
        <f t="shared" si="87"/>
        <v>-1.2544428183148682E-2</v>
      </c>
      <c r="AH143">
        <f t="shared" si="88"/>
        <v>1.1154489682096806E-3</v>
      </c>
      <c r="AI143">
        <f t="shared" si="89"/>
        <v>1.5791423543576905E-2</v>
      </c>
      <c r="AJ143">
        <f t="shared" si="90"/>
        <v>7.1870058933448337E-3</v>
      </c>
      <c r="AK143">
        <f t="shared" si="98"/>
        <v>6.25684342249333E-3</v>
      </c>
      <c r="AL143">
        <f t="shared" si="91"/>
        <v>4.6416635722242852E-3</v>
      </c>
      <c r="AM143">
        <f t="shared" si="92"/>
        <v>6.2597809076680973E-3</v>
      </c>
      <c r="AN143">
        <f t="shared" si="93"/>
        <v>-6.6091178850822075E-3</v>
      </c>
      <c r="AO143">
        <f t="shared" si="94"/>
        <v>9.5057034220532313E-2</v>
      </c>
      <c r="AP143">
        <f t="shared" si="95"/>
        <v>-1.2483147750536774E-3</v>
      </c>
      <c r="AQ143">
        <f t="shared" si="96"/>
        <v>-4.3721819920753274E-3</v>
      </c>
    </row>
    <row r="144" spans="1:43">
      <c r="A144" s="1">
        <v>44378</v>
      </c>
      <c r="B144" s="14">
        <v>143</v>
      </c>
      <c r="C144" s="2">
        <v>147.79</v>
      </c>
      <c r="D144" s="2">
        <v>137.27000000000001</v>
      </c>
      <c r="E144" s="2">
        <v>54.22</v>
      </c>
      <c r="F144" s="2">
        <v>221.86</v>
      </c>
      <c r="G144" s="2">
        <v>71.010000000000005</v>
      </c>
      <c r="H144" s="2">
        <v>74.11</v>
      </c>
      <c r="I144" s="2">
        <v>177.26</v>
      </c>
      <c r="J144" s="2">
        <v>278.08999999999997</v>
      </c>
      <c r="K144" s="2">
        <v>14.91</v>
      </c>
      <c r="L144" s="2">
        <v>45.86</v>
      </c>
      <c r="M144" s="2">
        <v>17.96</v>
      </c>
      <c r="N144" s="2">
        <v>220.61</v>
      </c>
      <c r="O144" s="2">
        <v>140.38</v>
      </c>
      <c r="P144" s="2">
        <v>63.97</v>
      </c>
      <c r="Q144" s="2">
        <v>53.96</v>
      </c>
      <c r="R144" s="2">
        <v>18.05</v>
      </c>
      <c r="S144" s="2">
        <v>78.45</v>
      </c>
      <c r="T144" s="2">
        <v>27.7</v>
      </c>
      <c r="U144" s="2">
        <v>202.12</v>
      </c>
      <c r="V144" s="15">
        <v>289</v>
      </c>
      <c r="X144">
        <f t="shared" si="97"/>
        <v>-1.3530884243292219E-4</v>
      </c>
      <c r="Y144">
        <f t="shared" si="79"/>
        <v>2.2634345794392686E-3</v>
      </c>
      <c r="Z144">
        <f t="shared" si="80"/>
        <v>-4.3401552575864519E-2</v>
      </c>
      <c r="AA144">
        <f t="shared" si="81"/>
        <v>-2.1651893989504768E-2</v>
      </c>
      <c r="AB144">
        <f t="shared" si="82"/>
        <v>3.6749116607774574E-3</v>
      </c>
      <c r="AC144">
        <f t="shared" si="83"/>
        <v>7.3399483485117071E-3</v>
      </c>
      <c r="AD144">
        <f t="shared" si="84"/>
        <v>8.4769869716105166E-3</v>
      </c>
      <c r="AE144">
        <f t="shared" si="85"/>
        <v>-5.2938441177523277E-3</v>
      </c>
      <c r="AF144">
        <f t="shared" si="86"/>
        <v>3.364737550471111E-3</v>
      </c>
      <c r="AG144">
        <f t="shared" si="87"/>
        <v>-2.900698708448015E-2</v>
      </c>
      <c r="AH144">
        <f t="shared" si="88"/>
        <v>5.5710306406693945E-4</v>
      </c>
      <c r="AI144">
        <f t="shared" si="89"/>
        <v>5.7442443583315224E-3</v>
      </c>
      <c r="AJ144">
        <f t="shared" si="90"/>
        <v>1.7125731411446348E-3</v>
      </c>
      <c r="AK144">
        <f t="shared" si="98"/>
        <v>-5.5961448779729434E-3</v>
      </c>
      <c r="AL144">
        <f t="shared" si="91"/>
        <v>-2.7721308445758379E-3</v>
      </c>
      <c r="AM144">
        <f t="shared" si="92"/>
        <v>-6.4282011404872913E-2</v>
      </c>
      <c r="AN144">
        <f t="shared" si="93"/>
        <v>6.5173116089612987E-2</v>
      </c>
      <c r="AO144">
        <f t="shared" si="94"/>
        <v>-3.8194444444444496E-2</v>
      </c>
      <c r="AP144">
        <f t="shared" si="95"/>
        <v>1.0498950104989472E-2</v>
      </c>
      <c r="AQ144">
        <f t="shared" si="96"/>
        <v>-8.5083024564293203E-3</v>
      </c>
    </row>
    <row r="145" spans="1:43">
      <c r="A145" s="1">
        <v>44379</v>
      </c>
      <c r="B145" s="14">
        <v>144</v>
      </c>
      <c r="C145" s="2">
        <v>148.82</v>
      </c>
      <c r="D145" s="2">
        <v>139.96</v>
      </c>
      <c r="E145" s="2">
        <v>51.96</v>
      </c>
      <c r="F145" s="2">
        <v>217.75</v>
      </c>
      <c r="G145" s="2">
        <v>70.41</v>
      </c>
      <c r="H145" s="2">
        <v>74.209999999999994</v>
      </c>
      <c r="I145" s="2">
        <v>177.11</v>
      </c>
      <c r="J145" s="2">
        <v>278.82</v>
      </c>
      <c r="K145" s="2">
        <v>14.93</v>
      </c>
      <c r="L145" s="2">
        <v>45.45</v>
      </c>
      <c r="M145" s="2">
        <v>18.03</v>
      </c>
      <c r="N145" s="2">
        <v>221.32</v>
      </c>
      <c r="O145" s="2">
        <v>133.86000000000001</v>
      </c>
      <c r="P145" s="2">
        <v>64.02</v>
      </c>
      <c r="Q145" s="2">
        <v>54.18</v>
      </c>
      <c r="R145" s="2">
        <v>18.77</v>
      </c>
      <c r="S145" s="2">
        <v>75.22</v>
      </c>
      <c r="T145" s="2">
        <v>27</v>
      </c>
      <c r="U145" s="2">
        <v>204.87</v>
      </c>
      <c r="V145" s="15">
        <v>290.24</v>
      </c>
      <c r="X145">
        <f t="shared" si="97"/>
        <v>6.9693483997564191E-3</v>
      </c>
      <c r="Y145">
        <f t="shared" si="79"/>
        <v>1.95964158228309E-2</v>
      </c>
      <c r="Z145">
        <f t="shared" si="80"/>
        <v>-4.1682036149022467E-2</v>
      </c>
      <c r="AA145">
        <f t="shared" si="81"/>
        <v>-1.8525196069593498E-2</v>
      </c>
      <c r="AB145">
        <f t="shared" si="82"/>
        <v>-8.449514152936325E-3</v>
      </c>
      <c r="AC145">
        <f t="shared" si="83"/>
        <v>1.3493455673997345E-3</v>
      </c>
      <c r="AD145">
        <f t="shared" si="84"/>
        <v>-8.4621460002243752E-4</v>
      </c>
      <c r="AE145">
        <f t="shared" si="85"/>
        <v>2.6250494444245327E-3</v>
      </c>
      <c r="AF145">
        <f t="shared" si="86"/>
        <v>1.3413816230717353E-3</v>
      </c>
      <c r="AG145">
        <f t="shared" si="87"/>
        <v>-8.9402529437417489E-3</v>
      </c>
      <c r="AH145">
        <f t="shared" si="88"/>
        <v>3.8975501113585904E-3</v>
      </c>
      <c r="AI145">
        <f t="shared" si="89"/>
        <v>3.218349122886449E-3</v>
      </c>
      <c r="AJ145">
        <f t="shared" si="90"/>
        <v>-4.6445362587263013E-2</v>
      </c>
      <c r="AK145">
        <f t="shared" si="98"/>
        <v>7.8161638267933652E-4</v>
      </c>
      <c r="AL145">
        <f t="shared" si="91"/>
        <v>4.0770941438102084E-3</v>
      </c>
      <c r="AM145">
        <f t="shared" si="92"/>
        <v>3.9889196675900213E-2</v>
      </c>
      <c r="AN145">
        <f t="shared" si="93"/>
        <v>-4.1172721478648873E-2</v>
      </c>
      <c r="AO145">
        <f t="shared" si="94"/>
        <v>-2.5270758122743656E-2</v>
      </c>
      <c r="AP145">
        <f t="shared" si="95"/>
        <v>1.3605778745299821E-2</v>
      </c>
      <c r="AQ145">
        <f t="shared" si="96"/>
        <v>4.2906574394463983E-3</v>
      </c>
    </row>
    <row r="146" spans="1:43">
      <c r="A146" s="1">
        <v>44383</v>
      </c>
      <c r="B146" s="14">
        <v>145</v>
      </c>
      <c r="C146" s="2">
        <v>148.97999999999999</v>
      </c>
      <c r="D146" s="2">
        <v>142.02000000000001</v>
      </c>
      <c r="E146" s="2">
        <v>49.96</v>
      </c>
      <c r="F146" s="2">
        <v>211.6</v>
      </c>
      <c r="G146" s="2">
        <v>68.209999999999994</v>
      </c>
      <c r="H146" s="2">
        <v>75.39</v>
      </c>
      <c r="I146" s="2">
        <v>173.69</v>
      </c>
      <c r="J146" s="2">
        <v>288.18</v>
      </c>
      <c r="K146" s="2">
        <v>14.5</v>
      </c>
      <c r="L146" s="2">
        <v>45.95</v>
      </c>
      <c r="M146" s="2">
        <v>18</v>
      </c>
      <c r="N146" s="2">
        <v>218.55</v>
      </c>
      <c r="O146" s="2">
        <v>132.66999999999999</v>
      </c>
      <c r="P146" s="2">
        <v>63.73</v>
      </c>
      <c r="Q146" s="2">
        <v>53.88</v>
      </c>
      <c r="R146" s="2">
        <v>19.989999999999998</v>
      </c>
      <c r="S146" s="2">
        <v>70.48</v>
      </c>
      <c r="T146" s="2">
        <v>26.3</v>
      </c>
      <c r="U146" s="2">
        <v>206.99</v>
      </c>
      <c r="V146" s="15">
        <v>292.64</v>
      </c>
      <c r="X146">
        <f t="shared" si="97"/>
        <v>1.0751243112484652E-3</v>
      </c>
      <c r="Y146">
        <f t="shared" si="79"/>
        <v>1.4718490997427851E-2</v>
      </c>
      <c r="Z146">
        <f t="shared" si="80"/>
        <v>-3.8491147036181679E-2</v>
      </c>
      <c r="AA146">
        <f t="shared" si="81"/>
        <v>-2.824339839265215E-2</v>
      </c>
      <c r="AB146">
        <f t="shared" si="82"/>
        <v>-3.124556170998442E-2</v>
      </c>
      <c r="AC146">
        <f t="shared" si="83"/>
        <v>1.5900821991645425E-2</v>
      </c>
      <c r="AD146">
        <f t="shared" si="84"/>
        <v>-1.9310033312630658E-2</v>
      </c>
      <c r="AE146">
        <f t="shared" si="85"/>
        <v>3.3570045190445499E-2</v>
      </c>
      <c r="AF146">
        <f t="shared" si="86"/>
        <v>-2.8801071667782969E-2</v>
      </c>
      <c r="AG146">
        <f t="shared" si="87"/>
        <v>1.1001100110011E-2</v>
      </c>
      <c r="AH146">
        <f t="shared" si="88"/>
        <v>-1.6638935108153707E-3</v>
      </c>
      <c r="AI146">
        <f t="shared" si="89"/>
        <v>-1.2515814205674958E-2</v>
      </c>
      <c r="AJ146">
        <f t="shared" si="90"/>
        <v>-8.8898849544301953E-3</v>
      </c>
      <c r="AK146">
        <f t="shared" si="98"/>
        <v>-4.5298344267416298E-3</v>
      </c>
      <c r="AL146">
        <f t="shared" si="91"/>
        <v>-5.5370985603543218E-3</v>
      </c>
      <c r="AM146">
        <f t="shared" si="92"/>
        <v>6.4997336174746873E-2</v>
      </c>
      <c r="AN146">
        <f t="shared" si="93"/>
        <v>-6.3015155543738294E-2</v>
      </c>
      <c r="AO146">
        <f t="shared" si="94"/>
        <v>-2.5925925925925901E-2</v>
      </c>
      <c r="AP146">
        <f t="shared" si="95"/>
        <v>1.0348025577195316E-2</v>
      </c>
      <c r="AQ146">
        <f t="shared" si="96"/>
        <v>8.269018743109072E-3</v>
      </c>
    </row>
    <row r="147" spans="1:43">
      <c r="A147" s="1">
        <v>44384</v>
      </c>
      <c r="B147" s="14">
        <v>146</v>
      </c>
      <c r="C147" s="2">
        <v>149.49</v>
      </c>
      <c r="D147" s="2">
        <v>144.57</v>
      </c>
      <c r="E147" s="2">
        <v>45.07</v>
      </c>
      <c r="F147" s="2">
        <v>208</v>
      </c>
      <c r="G147" s="2">
        <v>67.930000000000007</v>
      </c>
      <c r="H147" s="2">
        <v>75.64</v>
      </c>
      <c r="I147" s="2">
        <v>172.82</v>
      </c>
      <c r="J147" s="2">
        <v>288.94</v>
      </c>
      <c r="K147" s="2">
        <v>14.23</v>
      </c>
      <c r="L147" s="2">
        <v>44.87</v>
      </c>
      <c r="M147" s="2">
        <v>18.04</v>
      </c>
      <c r="N147" s="2">
        <v>220.74</v>
      </c>
      <c r="O147" s="2">
        <v>133.66999999999999</v>
      </c>
      <c r="P147" s="2">
        <v>64.17</v>
      </c>
      <c r="Q147" s="2">
        <v>54.32</v>
      </c>
      <c r="R147" s="2">
        <v>21.04</v>
      </c>
      <c r="S147" s="2">
        <v>66.64</v>
      </c>
      <c r="T147" s="2">
        <v>25.5</v>
      </c>
      <c r="U147" s="2">
        <v>203.72</v>
      </c>
      <c r="V147" s="15">
        <v>297.13</v>
      </c>
      <c r="X147">
        <f t="shared" si="97"/>
        <v>3.4232782923883701E-3</v>
      </c>
      <c r="Y147">
        <f t="shared" ref="Y147:Y210" si="99">(D147-D146)/D146</f>
        <v>1.7955217574989316E-2</v>
      </c>
      <c r="Z147">
        <f t="shared" ref="Z147:Z210" si="100">(E147-E146)/E146</f>
        <v>-9.7878302642113696E-2</v>
      </c>
      <c r="AA147">
        <f t="shared" ref="AA147:AA210" si="101">(F147-F146)/F146</f>
        <v>-1.7013232514177669E-2</v>
      </c>
      <c r="AB147">
        <f t="shared" ref="AB147:AB210" si="102">(G147-G146)/G146</f>
        <v>-4.1049699457555633E-3</v>
      </c>
      <c r="AC147">
        <f t="shared" ref="AC147:AC210" si="103">(H147-H146)/H146</f>
        <v>3.3160896670645975E-3</v>
      </c>
      <c r="AD147">
        <f t="shared" ref="AD147:AD210" si="104">(I147-I146)/I146</f>
        <v>-5.0089239449594364E-3</v>
      </c>
      <c r="AE147">
        <f t="shared" ref="AE147:AE210" si="105">(J147-J146)/J146</f>
        <v>2.6372406135054165E-3</v>
      </c>
      <c r="AF147">
        <f t="shared" ref="AF147:AF210" si="106">(K147-K146)/K146</f>
        <v>-1.8620689655172384E-2</v>
      </c>
      <c r="AG147">
        <f t="shared" ref="AG147:AG210" si="107">(L147-L146)/L146</f>
        <v>-2.3503808487486514E-2</v>
      </c>
      <c r="AH147">
        <f t="shared" ref="AH147:AH210" si="108">(M147-M146)/M146</f>
        <v>2.2222222222221749E-3</v>
      </c>
      <c r="AI147">
        <f t="shared" ref="AI147:AI210" si="109">(N147-N146)/N146</f>
        <v>1.0020590253946455E-2</v>
      </c>
      <c r="AJ147">
        <f t="shared" ref="AJ147:AJ210" si="110">(O147-O146)/O146</f>
        <v>7.5374990578126189E-3</v>
      </c>
      <c r="AK147">
        <f t="shared" si="98"/>
        <v>6.9041267848737623E-3</v>
      </c>
      <c r="AL147">
        <f t="shared" si="91"/>
        <v>8.1662954714179226E-3</v>
      </c>
      <c r="AM147">
        <f t="shared" si="92"/>
        <v>5.2526263131565824E-2</v>
      </c>
      <c r="AN147">
        <f t="shared" si="93"/>
        <v>-5.448354143019301E-2</v>
      </c>
      <c r="AO147">
        <f t="shared" si="94"/>
        <v>-3.041825095057037E-2</v>
      </c>
      <c r="AP147">
        <f t="shared" si="95"/>
        <v>-1.5797864631141651E-2</v>
      </c>
      <c r="AQ147">
        <f t="shared" si="96"/>
        <v>1.5343083652269031E-2</v>
      </c>
    </row>
    <row r="148" spans="1:43">
      <c r="A148" s="1">
        <v>44385</v>
      </c>
      <c r="B148" s="14">
        <v>147</v>
      </c>
      <c r="C148" s="2">
        <v>148.83000000000001</v>
      </c>
      <c r="D148" s="2">
        <v>143.24</v>
      </c>
      <c r="E148" s="2">
        <v>47.94</v>
      </c>
      <c r="F148" s="2">
        <v>199.85</v>
      </c>
      <c r="G148" s="2">
        <v>66.73</v>
      </c>
      <c r="H148" s="2">
        <v>75.95</v>
      </c>
      <c r="I148" s="2">
        <v>172.8</v>
      </c>
      <c r="J148" s="2">
        <v>288.74</v>
      </c>
      <c r="K148" s="2">
        <v>14.06</v>
      </c>
      <c r="L148" s="2">
        <v>45.4</v>
      </c>
      <c r="M148" s="2">
        <v>17.96</v>
      </c>
      <c r="N148" s="2">
        <v>219.32</v>
      </c>
      <c r="O148" s="2">
        <v>134.55000000000001</v>
      </c>
      <c r="P148" s="2">
        <v>64</v>
      </c>
      <c r="Q148" s="2">
        <v>54.13</v>
      </c>
      <c r="R148" s="2">
        <v>20.7</v>
      </c>
      <c r="S148" s="2">
        <v>67.77</v>
      </c>
      <c r="T148" s="2">
        <v>24.9</v>
      </c>
      <c r="U148" s="2">
        <v>199.03</v>
      </c>
      <c r="V148" s="15">
        <v>295.05</v>
      </c>
      <c r="X148">
        <f t="shared" si="97"/>
        <v>-4.4150110375275704E-3</v>
      </c>
      <c r="Y148">
        <f t="shared" si="99"/>
        <v>-9.1996956491663846E-3</v>
      </c>
      <c r="Z148">
        <f t="shared" si="100"/>
        <v>6.3678721988018577E-2</v>
      </c>
      <c r="AA148">
        <f t="shared" si="101"/>
        <v>-3.9182692307692335E-2</v>
      </c>
      <c r="AB148">
        <f t="shared" si="102"/>
        <v>-1.7665243633151813E-2</v>
      </c>
      <c r="AC148">
        <f t="shared" si="103"/>
        <v>4.0983606557377346E-3</v>
      </c>
      <c r="AD148">
        <f t="shared" si="104"/>
        <v>-1.1572734637184245E-4</v>
      </c>
      <c r="AE148">
        <f t="shared" si="105"/>
        <v>-6.9218522876717881E-4</v>
      </c>
      <c r="AF148">
        <f t="shared" si="106"/>
        <v>-1.1946591707659868E-2</v>
      </c>
      <c r="AG148">
        <f t="shared" si="107"/>
        <v>1.1811901047470496E-2</v>
      </c>
      <c r="AH148">
        <f t="shared" si="108"/>
        <v>-4.4345898004433644E-3</v>
      </c>
      <c r="AI148">
        <f t="shared" si="109"/>
        <v>-6.4329074929782362E-3</v>
      </c>
      <c r="AJ148">
        <f t="shared" si="110"/>
        <v>6.5833769731429934E-3</v>
      </c>
      <c r="AK148">
        <f t="shared" si="98"/>
        <v>-2.6492130278946814E-3</v>
      </c>
      <c r="AL148">
        <f t="shared" si="91"/>
        <v>-3.4977908689248476E-3</v>
      </c>
      <c r="AM148">
        <f t="shared" si="92"/>
        <v>-1.6159695817490487E-2</v>
      </c>
      <c r="AN148">
        <f t="shared" si="93"/>
        <v>1.6956782713085167E-2</v>
      </c>
      <c r="AO148">
        <f t="shared" si="94"/>
        <v>-2.3529411764705938E-2</v>
      </c>
      <c r="AP148">
        <f t="shared" si="95"/>
        <v>-2.3021794620066746E-2</v>
      </c>
      <c r="AQ148">
        <f t="shared" si="96"/>
        <v>-7.000302897721483E-3</v>
      </c>
    </row>
    <row r="149" spans="1:43">
      <c r="A149" s="1">
        <v>44386</v>
      </c>
      <c r="B149" s="14">
        <v>148</v>
      </c>
      <c r="C149" s="2">
        <v>150.03</v>
      </c>
      <c r="D149" s="2">
        <v>145.11000000000001</v>
      </c>
      <c r="E149" s="2">
        <v>46.19</v>
      </c>
      <c r="F149" s="2">
        <v>205.94</v>
      </c>
      <c r="G149" s="2">
        <v>68.45</v>
      </c>
      <c r="H149" s="2">
        <v>75.55</v>
      </c>
      <c r="I149" s="2">
        <v>177.04</v>
      </c>
      <c r="J149" s="2">
        <v>288.02</v>
      </c>
      <c r="K149" s="2">
        <v>14.48</v>
      </c>
      <c r="L149" s="2">
        <v>45.1</v>
      </c>
      <c r="M149" s="2">
        <v>18.07</v>
      </c>
      <c r="N149" s="2">
        <v>224.33</v>
      </c>
      <c r="O149" s="2">
        <v>135.29</v>
      </c>
      <c r="P149" s="2">
        <v>64.28</v>
      </c>
      <c r="Q149" s="2">
        <v>54.46</v>
      </c>
      <c r="R149" s="2">
        <v>19.88</v>
      </c>
      <c r="S149" s="2">
        <v>70.459999999999994</v>
      </c>
      <c r="T149" s="2">
        <v>25.5</v>
      </c>
      <c r="U149" s="2">
        <v>200.5</v>
      </c>
      <c r="V149" s="15">
        <v>300.20999999999998</v>
      </c>
      <c r="X149">
        <f t="shared" si="97"/>
        <v>8.0628905462607568E-3</v>
      </c>
      <c r="Y149">
        <f t="shared" si="99"/>
        <v>1.3055012566322287E-2</v>
      </c>
      <c r="Z149">
        <f t="shared" si="100"/>
        <v>-3.650396328744264E-2</v>
      </c>
      <c r="AA149">
        <f t="shared" si="101"/>
        <v>3.0472854640980755E-2</v>
      </c>
      <c r="AB149">
        <f t="shared" si="102"/>
        <v>2.5775513262400702E-2</v>
      </c>
      <c r="AC149">
        <f t="shared" si="103"/>
        <v>-5.2666227781435898E-3</v>
      </c>
      <c r="AD149">
        <f t="shared" si="104"/>
        <v>2.4537037037036923E-2</v>
      </c>
      <c r="AE149">
        <f t="shared" si="105"/>
        <v>-2.4935928517005861E-3</v>
      </c>
      <c r="AF149">
        <f t="shared" si="106"/>
        <v>2.9871977240398286E-2</v>
      </c>
      <c r="AG149">
        <f t="shared" si="107"/>
        <v>-6.6079295154184399E-3</v>
      </c>
      <c r="AH149">
        <f t="shared" si="108"/>
        <v>6.1247216035634428E-3</v>
      </c>
      <c r="AI149">
        <f t="shared" si="109"/>
        <v>2.2843333941273115E-2</v>
      </c>
      <c r="AJ149">
        <f t="shared" si="110"/>
        <v>5.4998141954662252E-3</v>
      </c>
      <c r="AK149">
        <f t="shared" si="98"/>
        <v>4.3750000000000178E-3</v>
      </c>
      <c r="AL149">
        <f t="shared" si="91"/>
        <v>6.0964345095141006E-3</v>
      </c>
      <c r="AM149">
        <f t="shared" si="92"/>
        <v>-3.9613526570048324E-2</v>
      </c>
      <c r="AN149">
        <f t="shared" si="93"/>
        <v>3.9693079533716952E-2</v>
      </c>
      <c r="AO149">
        <f t="shared" si="94"/>
        <v>2.4096385542168731E-2</v>
      </c>
      <c r="AP149">
        <f t="shared" si="95"/>
        <v>7.3858212329799468E-3</v>
      </c>
      <c r="AQ149">
        <f t="shared" si="96"/>
        <v>1.7488561260803146E-2</v>
      </c>
    </row>
    <row r="150" spans="1:43">
      <c r="A150" s="1">
        <v>44389</v>
      </c>
      <c r="B150" s="14">
        <v>149</v>
      </c>
      <c r="C150" s="2">
        <v>149.51</v>
      </c>
      <c r="D150" s="2">
        <v>144.5</v>
      </c>
      <c r="E150" s="2">
        <v>42.61</v>
      </c>
      <c r="F150" s="2">
        <v>205.47</v>
      </c>
      <c r="G150" s="2">
        <v>69.44</v>
      </c>
      <c r="H150" s="2">
        <v>75.55</v>
      </c>
      <c r="I150" s="2">
        <v>184.38</v>
      </c>
      <c r="J150" s="2">
        <v>288.10000000000002</v>
      </c>
      <c r="K150" s="2">
        <v>14.61</v>
      </c>
      <c r="L150" s="2">
        <v>44.53</v>
      </c>
      <c r="M150" s="2">
        <v>18.12</v>
      </c>
      <c r="N150" s="2">
        <v>225.02</v>
      </c>
      <c r="O150" s="2">
        <v>134.72</v>
      </c>
      <c r="P150" s="2">
        <v>63.77</v>
      </c>
      <c r="Q150" s="2">
        <v>54.48</v>
      </c>
      <c r="R150" s="2">
        <v>20.65</v>
      </c>
      <c r="S150" s="2">
        <v>67.739999999999995</v>
      </c>
      <c r="T150" s="2">
        <v>26.8</v>
      </c>
      <c r="U150" s="2">
        <v>205.13</v>
      </c>
      <c r="V150" s="15">
        <v>302.97000000000003</v>
      </c>
      <c r="X150">
        <f t="shared" si="97"/>
        <v>-3.4659734719723403E-3</v>
      </c>
      <c r="Y150">
        <f t="shared" si="99"/>
        <v>-4.2037075322170327E-3</v>
      </c>
      <c r="Z150">
        <f t="shared" si="100"/>
        <v>-7.7505953669625427E-2</v>
      </c>
      <c r="AA150">
        <f t="shared" si="101"/>
        <v>-2.282218121783038E-3</v>
      </c>
      <c r="AB150">
        <f t="shared" si="102"/>
        <v>1.4463111760408983E-2</v>
      </c>
      <c r="AC150">
        <f t="shared" si="103"/>
        <v>0</v>
      </c>
      <c r="AD150">
        <f t="shared" si="104"/>
        <v>4.145955716222325E-2</v>
      </c>
      <c r="AE150">
        <f t="shared" si="105"/>
        <v>2.7775848899396199E-4</v>
      </c>
      <c r="AF150">
        <f t="shared" si="106"/>
        <v>8.9779005524861181E-3</v>
      </c>
      <c r="AG150">
        <f t="shared" si="107"/>
        <v>-1.2638580931263865E-2</v>
      </c>
      <c r="AH150">
        <f t="shared" si="108"/>
        <v>2.7670171555064034E-3</v>
      </c>
      <c r="AI150">
        <f t="shared" si="109"/>
        <v>3.0758257923594601E-3</v>
      </c>
      <c r="AJ150">
        <f t="shared" si="110"/>
        <v>-4.2131717052257614E-3</v>
      </c>
      <c r="AK150">
        <f t="shared" si="98"/>
        <v>-7.9340385812071874E-3</v>
      </c>
      <c r="AL150">
        <f t="shared" si="91"/>
        <v>3.6724201248615533E-4</v>
      </c>
      <c r="AM150">
        <f t="shared" si="92"/>
        <v>3.8732394366197166E-2</v>
      </c>
      <c r="AN150">
        <f t="shared" si="93"/>
        <v>-3.8603462957706489E-2</v>
      </c>
      <c r="AO150">
        <f t="shared" si="94"/>
        <v>5.0980392156862772E-2</v>
      </c>
      <c r="AP150">
        <f t="shared" si="95"/>
        <v>2.3092269326683269E-2</v>
      </c>
      <c r="AQ150">
        <f t="shared" si="96"/>
        <v>9.1935645048467664E-3</v>
      </c>
    </row>
    <row r="151" spans="1:43">
      <c r="A151" s="1">
        <v>44390</v>
      </c>
      <c r="B151" s="14">
        <v>150</v>
      </c>
      <c r="C151" s="2">
        <v>149.27000000000001</v>
      </c>
      <c r="D151" s="2">
        <v>145.63</v>
      </c>
      <c r="E151" s="2">
        <v>39.35</v>
      </c>
      <c r="F151" s="2">
        <v>209.5</v>
      </c>
      <c r="G151" s="2">
        <v>68.37</v>
      </c>
      <c r="H151" s="2">
        <v>74.5</v>
      </c>
      <c r="I151" s="2">
        <v>183.65</v>
      </c>
      <c r="J151" s="2">
        <v>283.68</v>
      </c>
      <c r="K151" s="2">
        <v>14.42</v>
      </c>
      <c r="L151" s="2">
        <v>44.38</v>
      </c>
      <c r="M151" s="2">
        <v>18.07</v>
      </c>
      <c r="N151" s="2">
        <v>224.08</v>
      </c>
      <c r="O151" s="2">
        <v>134.11000000000001</v>
      </c>
      <c r="P151" s="2">
        <v>63.16</v>
      </c>
      <c r="Q151" s="2">
        <v>55.02</v>
      </c>
      <c r="R151" s="2">
        <v>21.75</v>
      </c>
      <c r="S151" s="2">
        <v>63.98</v>
      </c>
      <c r="T151" s="2">
        <v>25.9</v>
      </c>
      <c r="U151" s="2">
        <v>202.5</v>
      </c>
      <c r="V151" s="15">
        <v>301.19</v>
      </c>
      <c r="X151">
        <f t="shared" si="97"/>
        <v>-1.6052437964014492E-3</v>
      </c>
      <c r="Y151">
        <f t="shared" si="99"/>
        <v>7.8200692041522184E-3</v>
      </c>
      <c r="Z151">
        <f t="shared" si="100"/>
        <v>-7.6507862004224311E-2</v>
      </c>
      <c r="AA151">
        <f t="shared" si="101"/>
        <v>1.961356889083565E-2</v>
      </c>
      <c r="AB151">
        <f t="shared" si="102"/>
        <v>-1.5408986175115109E-2</v>
      </c>
      <c r="AC151">
        <f t="shared" si="103"/>
        <v>-1.3898080741230936E-2</v>
      </c>
      <c r="AD151">
        <f t="shared" si="104"/>
        <v>-3.9592146653649515E-3</v>
      </c>
      <c r="AE151">
        <f t="shared" si="105"/>
        <v>-1.5341895175286413E-2</v>
      </c>
      <c r="AF151">
        <f t="shared" si="106"/>
        <v>-1.3004791238877447E-2</v>
      </c>
      <c r="AG151">
        <f t="shared" si="107"/>
        <v>-3.3685156074556161E-3</v>
      </c>
      <c r="AH151">
        <f t="shared" si="108"/>
        <v>-2.7593818984547854E-3</v>
      </c>
      <c r="AI151">
        <f t="shared" si="109"/>
        <v>-4.1774064527597445E-3</v>
      </c>
      <c r="AJ151">
        <f t="shared" si="110"/>
        <v>-4.5279097387172298E-3</v>
      </c>
      <c r="AK151">
        <f t="shared" si="98"/>
        <v>-9.5656264701271202E-3</v>
      </c>
      <c r="AL151">
        <f t="shared" si="91"/>
        <v>9.9118942731278685E-3</v>
      </c>
      <c r="AM151">
        <f t="shared" si="92"/>
        <v>5.3268765133171983E-2</v>
      </c>
      <c r="AN151">
        <f t="shared" si="93"/>
        <v>-5.5506347800413317E-2</v>
      </c>
      <c r="AO151">
        <f t="shared" si="94"/>
        <v>-3.3582089552238882E-2</v>
      </c>
      <c r="AP151">
        <f t="shared" si="95"/>
        <v>-1.2821137815044096E-2</v>
      </c>
      <c r="AQ151">
        <f t="shared" si="96"/>
        <v>-5.8751691586626711E-3</v>
      </c>
    </row>
    <row r="152" spans="1:43">
      <c r="A152" s="1">
        <v>44391</v>
      </c>
      <c r="B152" s="14">
        <v>151</v>
      </c>
      <c r="C152" s="2">
        <v>148.63</v>
      </c>
      <c r="D152" s="2">
        <v>149.13999999999999</v>
      </c>
      <c r="E152" s="2">
        <v>33.43</v>
      </c>
      <c r="F152" s="2">
        <v>211.5</v>
      </c>
      <c r="G152" s="2">
        <v>68.17</v>
      </c>
      <c r="H152" s="2">
        <v>75.239999999999995</v>
      </c>
      <c r="I152" s="2">
        <v>183.42</v>
      </c>
      <c r="J152" s="2">
        <v>275.43</v>
      </c>
      <c r="K152" s="2">
        <v>14.25</v>
      </c>
      <c r="L152" s="2">
        <v>43.7</v>
      </c>
      <c r="M152" s="2">
        <v>18.100000000000001</v>
      </c>
      <c r="N152" s="2">
        <v>227.77</v>
      </c>
      <c r="O152" s="2">
        <v>133.66999999999999</v>
      </c>
      <c r="P152" s="2">
        <v>63.21</v>
      </c>
      <c r="Q152" s="2">
        <v>56.26</v>
      </c>
      <c r="R152" s="2">
        <v>23.57</v>
      </c>
      <c r="S152" s="2">
        <v>58.7</v>
      </c>
      <c r="T152" s="2">
        <v>23.7</v>
      </c>
      <c r="U152" s="2">
        <v>198.41</v>
      </c>
      <c r="V152" s="15">
        <v>300.75</v>
      </c>
      <c r="X152">
        <f t="shared" si="97"/>
        <v>-4.287532658940274E-3</v>
      </c>
      <c r="Y152">
        <f t="shared" si="99"/>
        <v>2.41021767492961E-2</v>
      </c>
      <c r="Z152">
        <f t="shared" si="100"/>
        <v>-0.15044472681067347</v>
      </c>
      <c r="AA152">
        <f t="shared" si="101"/>
        <v>9.5465393794749408E-3</v>
      </c>
      <c r="AB152">
        <f t="shared" si="102"/>
        <v>-2.9252596167910314E-3</v>
      </c>
      <c r="AC152">
        <f t="shared" si="103"/>
        <v>9.9328859060402001E-3</v>
      </c>
      <c r="AD152">
        <f t="shared" si="104"/>
        <v>-1.2523822488430068E-3</v>
      </c>
      <c r="AE152">
        <f t="shared" si="105"/>
        <v>-2.9082064297800338E-2</v>
      </c>
      <c r="AF152">
        <f t="shared" si="106"/>
        <v>-1.1789181692094308E-2</v>
      </c>
      <c r="AG152">
        <f t="shared" si="107"/>
        <v>-1.5322217214961686E-2</v>
      </c>
      <c r="AH152">
        <f t="shared" si="108"/>
        <v>1.6602102933038815E-3</v>
      </c>
      <c r="AI152">
        <f t="shared" si="109"/>
        <v>1.6467333095323087E-2</v>
      </c>
      <c r="AJ152">
        <f t="shared" si="110"/>
        <v>-3.2808888226085013E-3</v>
      </c>
      <c r="AK152">
        <f t="shared" si="98"/>
        <v>7.9164027865744567E-4</v>
      </c>
      <c r="AL152">
        <f t="shared" si="91"/>
        <v>2.2537259178480457E-2</v>
      </c>
      <c r="AM152">
        <f t="shared" si="92"/>
        <v>8.3678160919540237E-2</v>
      </c>
      <c r="AN152">
        <f t="shared" si="93"/>
        <v>-8.252578930915902E-2</v>
      </c>
      <c r="AO152">
        <f t="shared" si="94"/>
        <v>-8.4942084942084925E-2</v>
      </c>
      <c r="AP152">
        <f t="shared" si="95"/>
        <v>-2.0197530864197549E-2</v>
      </c>
      <c r="AQ152">
        <f t="shared" si="96"/>
        <v>-1.4608718748962374E-3</v>
      </c>
    </row>
    <row r="153" spans="1:43">
      <c r="A153" s="1">
        <v>44392</v>
      </c>
      <c r="B153" s="14">
        <v>152</v>
      </c>
      <c r="C153" s="2">
        <v>148.96</v>
      </c>
      <c r="D153" s="2">
        <v>148.47</v>
      </c>
      <c r="E153" s="2">
        <v>36</v>
      </c>
      <c r="F153" s="2">
        <v>214.75</v>
      </c>
      <c r="G153" s="2">
        <v>68.45</v>
      </c>
      <c r="H153" s="2">
        <v>76.14</v>
      </c>
      <c r="I153" s="2">
        <v>184.15</v>
      </c>
      <c r="J153" s="2">
        <v>277.01</v>
      </c>
      <c r="K153" s="2">
        <v>14.01</v>
      </c>
      <c r="L153" s="2">
        <v>44.19</v>
      </c>
      <c r="M153" s="2">
        <v>18.11</v>
      </c>
      <c r="N153" s="2">
        <v>232.8</v>
      </c>
      <c r="O153" s="2">
        <v>134.27000000000001</v>
      </c>
      <c r="P153" s="2">
        <v>63.89</v>
      </c>
      <c r="Q153" s="2">
        <v>56.44</v>
      </c>
      <c r="R153" s="2">
        <v>23.62</v>
      </c>
      <c r="S153" s="2">
        <v>58.63</v>
      </c>
      <c r="T153" s="2">
        <v>22.9</v>
      </c>
      <c r="U153" s="2">
        <v>189.66</v>
      </c>
      <c r="V153" s="15">
        <v>296.51</v>
      </c>
      <c r="X153">
        <f t="shared" si="97"/>
        <v>2.2202785440356087E-3</v>
      </c>
      <c r="Y153">
        <f t="shared" si="99"/>
        <v>-4.4924232264985089E-3</v>
      </c>
      <c r="Z153">
        <f t="shared" si="100"/>
        <v>7.6877056536045471E-2</v>
      </c>
      <c r="AA153">
        <f t="shared" si="101"/>
        <v>1.5366430260047281E-2</v>
      </c>
      <c r="AB153">
        <f t="shared" si="102"/>
        <v>4.1073786122928137E-3</v>
      </c>
      <c r="AC153">
        <f t="shared" si="103"/>
        <v>1.1961722488038354E-2</v>
      </c>
      <c r="AD153">
        <f t="shared" si="104"/>
        <v>3.9799367571694373E-3</v>
      </c>
      <c r="AE153">
        <f t="shared" si="105"/>
        <v>5.7364847692698111E-3</v>
      </c>
      <c r="AF153">
        <f t="shared" si="106"/>
        <v>-1.6842105263157908E-2</v>
      </c>
      <c r="AG153">
        <f t="shared" si="107"/>
        <v>1.1212814645308806E-2</v>
      </c>
      <c r="AH153">
        <f t="shared" si="108"/>
        <v>5.5248618784519386E-4</v>
      </c>
      <c r="AI153">
        <f t="shared" si="109"/>
        <v>2.2083680906177287E-2</v>
      </c>
      <c r="AJ153">
        <f t="shared" si="110"/>
        <v>4.4886661180520895E-3</v>
      </c>
      <c r="AK153">
        <f t="shared" si="98"/>
        <v>1.0757791488688493E-2</v>
      </c>
      <c r="AL153">
        <f t="shared" si="91"/>
        <v>3.1994312122289323E-3</v>
      </c>
      <c r="AM153">
        <f t="shared" si="92"/>
        <v>2.1213406873144126E-3</v>
      </c>
      <c r="AN153">
        <f t="shared" si="93"/>
        <v>-1.1925042589437868E-3</v>
      </c>
      <c r="AO153">
        <f t="shared" si="94"/>
        <v>-3.3755274261603407E-2</v>
      </c>
      <c r="AP153">
        <f t="shared" si="95"/>
        <v>-4.4100599768156848E-2</v>
      </c>
      <c r="AQ153">
        <f t="shared" si="96"/>
        <v>-1.4098088113050737E-2</v>
      </c>
    </row>
    <row r="154" spans="1:43">
      <c r="A154" s="1">
        <v>44393</v>
      </c>
      <c r="B154" s="14">
        <v>153</v>
      </c>
      <c r="C154" s="2">
        <v>148.93</v>
      </c>
      <c r="D154" s="2">
        <v>146.38</v>
      </c>
      <c r="E154" s="2">
        <v>34.96</v>
      </c>
      <c r="F154" s="2">
        <v>212.1</v>
      </c>
      <c r="G154" s="2">
        <v>66.900000000000006</v>
      </c>
      <c r="H154" s="2">
        <v>77.16</v>
      </c>
      <c r="I154" s="2">
        <v>179.31</v>
      </c>
      <c r="J154" s="2">
        <v>282.05</v>
      </c>
      <c r="K154" s="2">
        <v>13.61</v>
      </c>
      <c r="L154" s="2">
        <v>43.72</v>
      </c>
      <c r="M154" s="2">
        <v>18.07</v>
      </c>
      <c r="N154" s="2">
        <v>230.33</v>
      </c>
      <c r="O154" s="2">
        <v>132.79</v>
      </c>
      <c r="P154" s="2">
        <v>64.260000000000005</v>
      </c>
      <c r="Q154" s="2">
        <v>56.4</v>
      </c>
      <c r="R154" s="2">
        <v>23.62</v>
      </c>
      <c r="S154" s="2">
        <v>58.74</v>
      </c>
      <c r="T154" s="2">
        <v>22.7</v>
      </c>
      <c r="U154" s="2">
        <v>181.61</v>
      </c>
      <c r="V154" s="15">
        <v>294.63</v>
      </c>
      <c r="X154">
        <f t="shared" si="97"/>
        <v>-2.0139634801289699E-4</v>
      </c>
      <c r="Y154">
        <f t="shared" si="99"/>
        <v>-1.4076917895871243E-2</v>
      </c>
      <c r="Z154">
        <f t="shared" si="100"/>
        <v>-2.8888888888888867E-2</v>
      </c>
      <c r="AA154">
        <f t="shared" si="101"/>
        <v>-1.2339930151338793E-2</v>
      </c>
      <c r="AB154">
        <f t="shared" si="102"/>
        <v>-2.2644265887509087E-2</v>
      </c>
      <c r="AC154">
        <f t="shared" si="103"/>
        <v>1.3396375098502706E-2</v>
      </c>
      <c r="AD154">
        <f t="shared" si="104"/>
        <v>-2.6282921531360321E-2</v>
      </c>
      <c r="AE154">
        <f t="shared" si="105"/>
        <v>1.8194289014837085E-2</v>
      </c>
      <c r="AF154">
        <f t="shared" si="106"/>
        <v>-2.8551034975017871E-2</v>
      </c>
      <c r="AG154">
        <f t="shared" si="107"/>
        <v>-1.0635890472957658E-2</v>
      </c>
      <c r="AH154">
        <f t="shared" si="108"/>
        <v>-2.2087244616233654E-3</v>
      </c>
      <c r="AI154">
        <f t="shared" si="109"/>
        <v>-1.0609965635738827E-2</v>
      </c>
      <c r="AJ154">
        <f t="shared" si="110"/>
        <v>-1.1022566470544559E-2</v>
      </c>
      <c r="AK154">
        <f t="shared" si="98"/>
        <v>5.7912036312412667E-3</v>
      </c>
      <c r="AL154">
        <f t="shared" si="91"/>
        <v>-7.0871722182847539E-4</v>
      </c>
      <c r="AM154">
        <f t="shared" si="92"/>
        <v>0</v>
      </c>
      <c r="AN154">
        <f t="shared" si="93"/>
        <v>1.8761726078799152E-3</v>
      </c>
      <c r="AO154">
        <f t="shared" si="94"/>
        <v>-8.7336244541484417E-3</v>
      </c>
      <c r="AP154">
        <f t="shared" si="95"/>
        <v>-4.2444374143203539E-2</v>
      </c>
      <c r="AQ154">
        <f t="shared" si="96"/>
        <v>-6.3404269670499997E-3</v>
      </c>
    </row>
    <row r="155" spans="1:43">
      <c r="A155" s="1">
        <v>44396</v>
      </c>
      <c r="B155" s="14">
        <v>154</v>
      </c>
      <c r="C155" s="2">
        <v>147.58000000000001</v>
      </c>
      <c r="D155" s="2">
        <v>142.44</v>
      </c>
      <c r="E155" s="2">
        <v>34.619999999999997</v>
      </c>
      <c r="F155" s="2">
        <v>208.91</v>
      </c>
      <c r="G155" s="2">
        <v>65.08</v>
      </c>
      <c r="H155" s="2">
        <v>75.86</v>
      </c>
      <c r="I155" s="2">
        <v>172.95</v>
      </c>
      <c r="J155" s="2">
        <v>289.48</v>
      </c>
      <c r="K155" s="2">
        <v>13.28</v>
      </c>
      <c r="L155" s="2">
        <v>44.45</v>
      </c>
      <c r="M155" s="2">
        <v>17.93</v>
      </c>
      <c r="N155" s="2">
        <v>220.66</v>
      </c>
      <c r="O155" s="2">
        <v>131.85</v>
      </c>
      <c r="P155" s="2">
        <v>64.81</v>
      </c>
      <c r="Q155" s="2">
        <v>55.73</v>
      </c>
      <c r="R155" s="2">
        <v>23.45</v>
      </c>
      <c r="S155" s="2">
        <v>59.03</v>
      </c>
      <c r="T155" s="2">
        <v>22.2</v>
      </c>
      <c r="U155" s="2">
        <v>187.8</v>
      </c>
      <c r="V155" s="15">
        <v>294.85000000000002</v>
      </c>
      <c r="X155">
        <f t="shared" si="97"/>
        <v>-9.0646612502517567E-3</v>
      </c>
      <c r="Y155">
        <f t="shared" si="99"/>
        <v>-2.6916245388714292E-2</v>
      </c>
      <c r="Z155">
        <f t="shared" si="100"/>
        <v>-9.7254004576660009E-3</v>
      </c>
      <c r="AA155">
        <f t="shared" si="101"/>
        <v>-1.5040075436115029E-2</v>
      </c>
      <c r="AB155">
        <f t="shared" si="102"/>
        <v>-2.7204783258595027E-2</v>
      </c>
      <c r="AC155">
        <f t="shared" si="103"/>
        <v>-1.6848107827890063E-2</v>
      </c>
      <c r="AD155">
        <f t="shared" si="104"/>
        <v>-3.5469298979421193E-2</v>
      </c>
      <c r="AE155">
        <f t="shared" si="105"/>
        <v>2.6342847012940991E-2</v>
      </c>
      <c r="AF155">
        <f t="shared" si="106"/>
        <v>-2.424687729610581E-2</v>
      </c>
      <c r="AG155">
        <f t="shared" si="107"/>
        <v>1.6697163769441994E-2</v>
      </c>
      <c r="AH155">
        <f t="shared" si="108"/>
        <v>-7.7476480354178512E-3</v>
      </c>
      <c r="AI155">
        <f t="shared" si="109"/>
        <v>-4.1983241436200303E-2</v>
      </c>
      <c r="AJ155">
        <f t="shared" si="110"/>
        <v>-7.0788462986670518E-3</v>
      </c>
      <c r="AK155">
        <f t="shared" si="98"/>
        <v>8.5589791472143965E-3</v>
      </c>
      <c r="AL155">
        <f t="shared" si="91"/>
        <v>-1.1879432624113506E-2</v>
      </c>
      <c r="AM155">
        <f t="shared" si="92"/>
        <v>-7.1972904318374975E-3</v>
      </c>
      <c r="AN155">
        <f t="shared" si="93"/>
        <v>4.937010554988068E-3</v>
      </c>
      <c r="AO155">
        <f t="shared" si="94"/>
        <v>-2.2026431718061675E-2</v>
      </c>
      <c r="AP155">
        <f t="shared" si="95"/>
        <v>3.408402621001045E-2</v>
      </c>
      <c r="AQ155">
        <f t="shared" si="96"/>
        <v>7.466992499067552E-4</v>
      </c>
    </row>
    <row r="156" spans="1:43">
      <c r="A156" s="1">
        <v>44397</v>
      </c>
      <c r="B156" s="14">
        <v>155</v>
      </c>
      <c r="C156" s="2">
        <v>149.30000000000001</v>
      </c>
      <c r="D156" s="2">
        <v>146.13999999999999</v>
      </c>
      <c r="E156" s="2">
        <v>43.09</v>
      </c>
      <c r="F156" s="2">
        <v>210.58</v>
      </c>
      <c r="G156" s="2">
        <v>66.290000000000006</v>
      </c>
      <c r="H156" s="2">
        <v>75.67</v>
      </c>
      <c r="I156" s="2">
        <v>176.75</v>
      </c>
      <c r="J156" s="2">
        <v>301.27</v>
      </c>
      <c r="K156" s="2">
        <v>13.91</v>
      </c>
      <c r="L156" s="2">
        <v>46.1</v>
      </c>
      <c r="M156" s="2">
        <v>18.059999999999999</v>
      </c>
      <c r="N156" s="2">
        <v>229.66</v>
      </c>
      <c r="O156" s="2">
        <v>133.81</v>
      </c>
      <c r="P156" s="2">
        <v>64.400000000000006</v>
      </c>
      <c r="Q156" s="2">
        <v>55.83</v>
      </c>
      <c r="R156" s="2">
        <v>21.98</v>
      </c>
      <c r="S156" s="2">
        <v>62.71</v>
      </c>
      <c r="T156" s="2">
        <v>24.2</v>
      </c>
      <c r="U156" s="2">
        <v>186.12</v>
      </c>
      <c r="V156" s="15">
        <v>298.07</v>
      </c>
      <c r="X156">
        <f t="shared" si="97"/>
        <v>1.1654695758232815E-2</v>
      </c>
      <c r="Y156">
        <f t="shared" si="99"/>
        <v>2.597584948048293E-2</v>
      </c>
      <c r="Z156">
        <f t="shared" si="100"/>
        <v>0.24465626805314866</v>
      </c>
      <c r="AA156">
        <f t="shared" si="101"/>
        <v>7.9938729596477718E-3</v>
      </c>
      <c r="AB156">
        <f t="shared" si="102"/>
        <v>1.8592501536570497E-2</v>
      </c>
      <c r="AC156">
        <f t="shared" si="103"/>
        <v>-2.5046137621934843E-3</v>
      </c>
      <c r="AD156">
        <f t="shared" si="104"/>
        <v>2.1971668112171217E-2</v>
      </c>
      <c r="AE156">
        <f t="shared" si="105"/>
        <v>4.0728202293768008E-2</v>
      </c>
      <c r="AF156">
        <f t="shared" si="106"/>
        <v>4.7439759036144641E-2</v>
      </c>
      <c r="AG156">
        <f t="shared" si="107"/>
        <v>3.7120359955005587E-2</v>
      </c>
      <c r="AH156">
        <f t="shared" si="108"/>
        <v>7.2504182933630229E-3</v>
      </c>
      <c r="AI156">
        <f t="shared" si="109"/>
        <v>4.0786730716940091E-2</v>
      </c>
      <c r="AJ156">
        <f t="shared" si="110"/>
        <v>1.4865377322715269E-2</v>
      </c>
      <c r="AK156">
        <f t="shared" si="98"/>
        <v>-6.3261842308285233E-3</v>
      </c>
      <c r="AL156">
        <f t="shared" si="91"/>
        <v>1.7943656917279998E-3</v>
      </c>
      <c r="AM156">
        <f t="shared" si="92"/>
        <v>-6.2686567164179058E-2</v>
      </c>
      <c r="AN156">
        <f t="shared" si="93"/>
        <v>6.2341182449601892E-2</v>
      </c>
      <c r="AO156">
        <f t="shared" si="94"/>
        <v>9.00900900900901E-2</v>
      </c>
      <c r="AP156">
        <f t="shared" si="95"/>
        <v>-8.9456869009585018E-3</v>
      </c>
      <c r="AQ156">
        <f t="shared" si="96"/>
        <v>1.0920807190096558E-2</v>
      </c>
    </row>
    <row r="157" spans="1:43">
      <c r="A157" s="1">
        <v>44398</v>
      </c>
      <c r="B157" s="14">
        <v>156</v>
      </c>
      <c r="C157" s="2">
        <v>148.94999999999999</v>
      </c>
      <c r="D157" s="2">
        <v>145.38999999999999</v>
      </c>
      <c r="E157" s="2">
        <v>40.78</v>
      </c>
      <c r="F157" s="2">
        <v>211.08</v>
      </c>
      <c r="G157" s="2">
        <v>67.89</v>
      </c>
      <c r="H157" s="2">
        <v>74.72</v>
      </c>
      <c r="I157" s="2">
        <v>176.89</v>
      </c>
      <c r="J157" s="2">
        <v>302.81</v>
      </c>
      <c r="K157" s="2">
        <v>14.19</v>
      </c>
      <c r="L157" s="2">
        <v>43.96</v>
      </c>
      <c r="M157" s="2">
        <v>18.100000000000001</v>
      </c>
      <c r="N157" s="2">
        <v>231.85</v>
      </c>
      <c r="O157" s="2">
        <v>135.08000000000001</v>
      </c>
      <c r="P157" s="2">
        <v>63.31</v>
      </c>
      <c r="Q157" s="2">
        <v>56.55</v>
      </c>
      <c r="R157" s="2">
        <v>21.24</v>
      </c>
      <c r="S157" s="2">
        <v>64.67</v>
      </c>
      <c r="T157" s="2">
        <v>23.4</v>
      </c>
      <c r="U157" s="2">
        <v>194.1</v>
      </c>
      <c r="V157" s="15">
        <v>301.77</v>
      </c>
      <c r="X157">
        <f t="shared" si="97"/>
        <v>-2.3442732752848141E-3</v>
      </c>
      <c r="Y157">
        <f t="shared" si="99"/>
        <v>-5.1320651430135488E-3</v>
      </c>
      <c r="Z157">
        <f t="shared" si="100"/>
        <v>-5.3608725922487867E-2</v>
      </c>
      <c r="AA157">
        <f t="shared" si="101"/>
        <v>2.3743945293950041E-3</v>
      </c>
      <c r="AB157">
        <f t="shared" si="102"/>
        <v>2.4136370493286985E-2</v>
      </c>
      <c r="AC157">
        <f t="shared" si="103"/>
        <v>-1.2554513017047745E-2</v>
      </c>
      <c r="AD157">
        <f t="shared" si="104"/>
        <v>7.9207920792071494E-4</v>
      </c>
      <c r="AE157">
        <f t="shared" si="105"/>
        <v>5.1116938294553738E-3</v>
      </c>
      <c r="AF157">
        <f t="shared" si="106"/>
        <v>2.0129403306973354E-2</v>
      </c>
      <c r="AG157">
        <f t="shared" si="107"/>
        <v>-4.6420824295010855E-2</v>
      </c>
      <c r="AH157">
        <f t="shared" si="108"/>
        <v>2.2148394241418993E-3</v>
      </c>
      <c r="AI157">
        <f t="shared" si="109"/>
        <v>9.5358355830357823E-3</v>
      </c>
      <c r="AJ157">
        <f t="shared" si="110"/>
        <v>9.4910694267992691E-3</v>
      </c>
      <c r="AK157">
        <f t="shared" si="98"/>
        <v>-1.6925465838509367E-2</v>
      </c>
      <c r="AL157">
        <f t="shared" si="91"/>
        <v>1.2896292315959141E-2</v>
      </c>
      <c r="AM157">
        <f t="shared" si="92"/>
        <v>-3.3666969972702548E-2</v>
      </c>
      <c r="AN157">
        <f t="shared" si="93"/>
        <v>3.1254983256258986E-2</v>
      </c>
      <c r="AO157">
        <f t="shared" si="94"/>
        <v>-3.305785123966945E-2</v>
      </c>
      <c r="AP157">
        <f t="shared" si="95"/>
        <v>4.2875564152159838E-2</v>
      </c>
      <c r="AQ157">
        <f t="shared" si="96"/>
        <v>1.2413191532190388E-2</v>
      </c>
    </row>
    <row r="158" spans="1:43">
      <c r="A158" s="1">
        <v>44399</v>
      </c>
      <c r="B158" s="14">
        <v>157</v>
      </c>
      <c r="C158" s="2">
        <v>150.30000000000001</v>
      </c>
      <c r="D158" s="2">
        <v>146.80000000000001</v>
      </c>
      <c r="E158" s="2">
        <v>37.24</v>
      </c>
      <c r="F158" s="2">
        <v>214.03</v>
      </c>
      <c r="G158" s="2">
        <v>66.930000000000007</v>
      </c>
      <c r="H158" s="2">
        <v>74.39</v>
      </c>
      <c r="I158" s="2">
        <v>175.13</v>
      </c>
      <c r="J158" s="2">
        <v>308</v>
      </c>
      <c r="K158" s="2">
        <v>13.91</v>
      </c>
      <c r="L158" s="2">
        <v>43.58</v>
      </c>
      <c r="M158" s="2">
        <v>18.100000000000001</v>
      </c>
      <c r="N158" s="2">
        <v>232.74</v>
      </c>
      <c r="O158" s="2">
        <v>134.52000000000001</v>
      </c>
      <c r="P158" s="2">
        <v>62.77</v>
      </c>
      <c r="Q158" s="2">
        <v>56.47</v>
      </c>
      <c r="R158" s="2">
        <v>22.38</v>
      </c>
      <c r="S158" s="2">
        <v>61.21</v>
      </c>
      <c r="T158" s="2">
        <v>22.9</v>
      </c>
      <c r="U158" s="2">
        <v>195.94</v>
      </c>
      <c r="V158" s="15">
        <v>303.69</v>
      </c>
      <c r="X158">
        <f t="shared" si="97"/>
        <v>9.0634441087614828E-3</v>
      </c>
      <c r="Y158">
        <f t="shared" si="99"/>
        <v>9.6980535112457886E-3</v>
      </c>
      <c r="Z158">
        <f t="shared" si="100"/>
        <v>-8.6807258460029402E-2</v>
      </c>
      <c r="AA158">
        <f t="shared" si="101"/>
        <v>1.3975743793822193E-2</v>
      </c>
      <c r="AB158">
        <f t="shared" si="102"/>
        <v>-1.4140521431727704E-2</v>
      </c>
      <c r="AC158">
        <f t="shared" si="103"/>
        <v>-4.4164882226980498E-3</v>
      </c>
      <c r="AD158">
        <f t="shared" si="104"/>
        <v>-9.9496862456893605E-3</v>
      </c>
      <c r="AE158">
        <f t="shared" si="105"/>
        <v>1.7139460387701852E-2</v>
      </c>
      <c r="AF158">
        <f t="shared" si="106"/>
        <v>-1.9732205778717361E-2</v>
      </c>
      <c r="AG158">
        <f t="shared" si="107"/>
        <v>-8.6442220200182562E-3</v>
      </c>
      <c r="AH158">
        <f t="shared" si="108"/>
        <v>0</v>
      </c>
      <c r="AI158">
        <f t="shared" si="109"/>
        <v>3.8386888074186535E-3</v>
      </c>
      <c r="AJ158">
        <f t="shared" si="110"/>
        <v>-4.1456914421083967E-3</v>
      </c>
      <c r="AK158">
        <f t="shared" si="98"/>
        <v>-8.5294582214499939E-3</v>
      </c>
      <c r="AL158">
        <f t="shared" si="91"/>
        <v>-1.4146772767462121E-3</v>
      </c>
      <c r="AM158">
        <f t="shared" si="92"/>
        <v>5.3672316384180824E-2</v>
      </c>
      <c r="AN158">
        <f t="shared" si="93"/>
        <v>-5.3502396783670955E-2</v>
      </c>
      <c r="AO158">
        <f t="shared" si="94"/>
        <v>-2.1367521367521368E-2</v>
      </c>
      <c r="AP158">
        <f t="shared" si="95"/>
        <v>9.4796496651210899E-3</v>
      </c>
      <c r="AQ158">
        <f t="shared" si="96"/>
        <v>6.3624614772840775E-3</v>
      </c>
    </row>
    <row r="159" spans="1:43">
      <c r="A159" s="1">
        <v>44400</v>
      </c>
      <c r="B159" s="14">
        <v>158</v>
      </c>
      <c r="C159" s="2">
        <v>152.31</v>
      </c>
      <c r="D159" s="2">
        <v>148.55000000000001</v>
      </c>
      <c r="E159" s="2">
        <v>36.99</v>
      </c>
      <c r="F159" s="2">
        <v>206.52</v>
      </c>
      <c r="G159" s="2">
        <v>66.709999999999994</v>
      </c>
      <c r="H159" s="2">
        <v>75.319999999999993</v>
      </c>
      <c r="I159" s="2">
        <v>176.14</v>
      </c>
      <c r="J159" s="2">
        <v>308.5</v>
      </c>
      <c r="K159" s="2">
        <v>13.82</v>
      </c>
      <c r="L159" s="2">
        <v>43.27</v>
      </c>
      <c r="M159" s="2">
        <v>18.22</v>
      </c>
      <c r="N159" s="2">
        <v>229.32</v>
      </c>
      <c r="O159" s="2">
        <v>135.12</v>
      </c>
      <c r="P159" s="2">
        <v>63.43</v>
      </c>
      <c r="Q159" s="2">
        <v>57.01</v>
      </c>
      <c r="R159" s="2">
        <v>23.12</v>
      </c>
      <c r="S159" s="2">
        <v>59.4</v>
      </c>
      <c r="T159" s="2">
        <v>24.2</v>
      </c>
      <c r="U159" s="2">
        <v>195.58</v>
      </c>
      <c r="V159" s="15">
        <v>308.52999999999997</v>
      </c>
      <c r="X159">
        <f t="shared" si="97"/>
        <v>1.3373253493013911E-2</v>
      </c>
      <c r="Y159">
        <f t="shared" si="99"/>
        <v>1.1920980926430517E-2</v>
      </c>
      <c r="Z159">
        <f t="shared" si="100"/>
        <v>-6.7132116004296454E-3</v>
      </c>
      <c r="AA159">
        <f t="shared" si="101"/>
        <v>-3.5088538989861189E-2</v>
      </c>
      <c r="AB159">
        <f t="shared" si="102"/>
        <v>-3.287016285671792E-3</v>
      </c>
      <c r="AC159">
        <f t="shared" si="103"/>
        <v>1.2501680333378043E-2</v>
      </c>
      <c r="AD159">
        <f t="shared" si="104"/>
        <v>5.7671444070118826E-3</v>
      </c>
      <c r="AE159">
        <f t="shared" si="105"/>
        <v>1.6233766233766235E-3</v>
      </c>
      <c r="AF159">
        <f t="shared" si="106"/>
        <v>-6.4701653486700112E-3</v>
      </c>
      <c r="AG159">
        <f t="shared" si="107"/>
        <v>-7.113354749885158E-3</v>
      </c>
      <c r="AH159">
        <f t="shared" si="108"/>
        <v>6.6298342541435042E-3</v>
      </c>
      <c r="AI159">
        <f t="shared" si="109"/>
        <v>-1.4694508894044925E-2</v>
      </c>
      <c r="AJ159">
        <f t="shared" si="110"/>
        <v>4.4603033006244E-3</v>
      </c>
      <c r="AK159">
        <f t="shared" si="98"/>
        <v>1.0514577027242258E-2</v>
      </c>
      <c r="AL159">
        <f t="shared" si="91"/>
        <v>9.5625996104125935E-3</v>
      </c>
      <c r="AM159">
        <f t="shared" si="92"/>
        <v>3.3065236818588119E-2</v>
      </c>
      <c r="AN159">
        <f t="shared" si="93"/>
        <v>-2.9570331645156055E-2</v>
      </c>
      <c r="AO159">
        <f t="shared" si="94"/>
        <v>5.6768558951965101E-2</v>
      </c>
      <c r="AP159">
        <f t="shared" si="95"/>
        <v>-1.8372971317749578E-3</v>
      </c>
      <c r="AQ159">
        <f t="shared" si="96"/>
        <v>1.5937304488129259E-2</v>
      </c>
    </row>
    <row r="160" spans="1:43">
      <c r="A160" s="1">
        <v>44403</v>
      </c>
      <c r="B160" s="14">
        <v>159</v>
      </c>
      <c r="C160" s="2">
        <v>150.25</v>
      </c>
      <c r="D160" s="2">
        <v>148.99</v>
      </c>
      <c r="E160" s="2">
        <v>40.29</v>
      </c>
      <c r="F160" s="2">
        <v>191.75</v>
      </c>
      <c r="G160" s="2">
        <v>67.77</v>
      </c>
      <c r="H160" s="2">
        <v>75.09</v>
      </c>
      <c r="I160" s="2">
        <v>178.74</v>
      </c>
      <c r="J160" s="2">
        <v>305.77</v>
      </c>
      <c r="K160" s="2">
        <v>14.03</v>
      </c>
      <c r="L160" s="2">
        <v>44.7</v>
      </c>
      <c r="M160" s="2">
        <v>18.239999999999998</v>
      </c>
      <c r="N160" s="2">
        <v>229.25</v>
      </c>
      <c r="O160" s="2">
        <v>136.49</v>
      </c>
      <c r="P160" s="2">
        <v>63.25</v>
      </c>
      <c r="Q160" s="2">
        <v>57.06</v>
      </c>
      <c r="R160" s="2">
        <v>24.36</v>
      </c>
      <c r="S160" s="2">
        <v>56</v>
      </c>
      <c r="T160" s="2">
        <v>26.8</v>
      </c>
      <c r="U160" s="2">
        <v>192.94</v>
      </c>
      <c r="V160" s="15">
        <v>306.8</v>
      </c>
      <c r="X160">
        <f t="shared" si="97"/>
        <v>-1.3525047600288899E-2</v>
      </c>
      <c r="Y160">
        <f t="shared" si="99"/>
        <v>2.9619656681251949E-3</v>
      </c>
      <c r="Z160">
        <f t="shared" si="100"/>
        <v>8.9213300892132932E-2</v>
      </c>
      <c r="AA160">
        <f t="shared" si="101"/>
        <v>-7.1518496997869496E-2</v>
      </c>
      <c r="AB160">
        <f t="shared" si="102"/>
        <v>1.5889671713386334E-2</v>
      </c>
      <c r="AC160">
        <f t="shared" si="103"/>
        <v>-3.0536378120019888E-3</v>
      </c>
      <c r="AD160">
        <f t="shared" si="104"/>
        <v>1.4760985579652679E-2</v>
      </c>
      <c r="AE160">
        <f t="shared" si="105"/>
        <v>-8.849270664505731E-3</v>
      </c>
      <c r="AF160">
        <f t="shared" si="106"/>
        <v>1.5195369030390671E-2</v>
      </c>
      <c r="AG160">
        <f t="shared" si="107"/>
        <v>3.3048301363531304E-2</v>
      </c>
      <c r="AH160">
        <f t="shared" si="108"/>
        <v>1.0976948408342247E-3</v>
      </c>
      <c r="AI160">
        <f t="shared" si="109"/>
        <v>-3.0525030525027549E-4</v>
      </c>
      <c r="AJ160">
        <f t="shared" si="110"/>
        <v>1.0139135583185349E-2</v>
      </c>
      <c r="AK160">
        <f t="shared" si="98"/>
        <v>-2.8377739240107161E-3</v>
      </c>
      <c r="AL160">
        <f t="shared" si="91"/>
        <v>8.7703911594464595E-4</v>
      </c>
      <c r="AM160">
        <f t="shared" si="92"/>
        <v>5.3633217993079518E-2</v>
      </c>
      <c r="AN160">
        <f t="shared" si="93"/>
        <v>-5.7239057239057214E-2</v>
      </c>
      <c r="AO160">
        <f t="shared" si="94"/>
        <v>0.10743801652892568</v>
      </c>
      <c r="AP160">
        <f t="shared" si="95"/>
        <v>-1.349831271091121E-2</v>
      </c>
      <c r="AQ160">
        <f t="shared" si="96"/>
        <v>-5.6072343046055864E-3</v>
      </c>
    </row>
    <row r="161" spans="1:43">
      <c r="A161" s="1">
        <v>44404</v>
      </c>
      <c r="B161" s="14">
        <v>160</v>
      </c>
      <c r="C161" s="2">
        <v>149.94999999999999</v>
      </c>
      <c r="D161" s="2">
        <v>146.77000000000001</v>
      </c>
      <c r="E161" s="2">
        <v>38.01</v>
      </c>
      <c r="F161" s="2">
        <v>186.07</v>
      </c>
      <c r="G161" s="2">
        <v>67.98</v>
      </c>
      <c r="H161" s="2">
        <v>76.83</v>
      </c>
      <c r="I161" s="2">
        <v>179.5</v>
      </c>
      <c r="J161" s="2">
        <v>302.04000000000002</v>
      </c>
      <c r="K161" s="2">
        <v>13.79</v>
      </c>
      <c r="L161" s="2">
        <v>45.46</v>
      </c>
      <c r="M161" s="2">
        <v>18.23</v>
      </c>
      <c r="N161" s="2">
        <v>230.36</v>
      </c>
      <c r="O161" s="2">
        <v>136.47</v>
      </c>
      <c r="P161" s="2">
        <v>63.71</v>
      </c>
      <c r="Q161" s="2">
        <v>57.26</v>
      </c>
      <c r="R161" s="2">
        <v>25.13</v>
      </c>
      <c r="S161" s="2">
        <v>54.19</v>
      </c>
      <c r="T161" s="2">
        <v>25.1</v>
      </c>
      <c r="U161" s="2">
        <v>192.08</v>
      </c>
      <c r="V161" s="15">
        <v>300.48</v>
      </c>
      <c r="X161">
        <f t="shared" si="97"/>
        <v>-1.9966722129784449E-3</v>
      </c>
      <c r="Y161">
        <f t="shared" si="99"/>
        <v>-1.4900328881132954E-2</v>
      </c>
      <c r="Z161">
        <f t="shared" si="100"/>
        <v>-5.6589724497393926E-2</v>
      </c>
      <c r="AA161">
        <f t="shared" si="101"/>
        <v>-2.9621903520208642E-2</v>
      </c>
      <c r="AB161">
        <f t="shared" si="102"/>
        <v>3.0987162461267224E-3</v>
      </c>
      <c r="AC161">
        <f t="shared" si="103"/>
        <v>2.317219336795838E-2</v>
      </c>
      <c r="AD161">
        <f t="shared" si="104"/>
        <v>4.2519861250978567E-3</v>
      </c>
      <c r="AE161">
        <f t="shared" si="105"/>
        <v>-1.2198711449782391E-2</v>
      </c>
      <c r="AF161">
        <f t="shared" si="106"/>
        <v>-1.710620099786174E-2</v>
      </c>
      <c r="AG161">
        <f t="shared" si="107"/>
        <v>1.700223713646528E-2</v>
      </c>
      <c r="AH161">
        <f t="shared" si="108"/>
        <v>-5.4824561403497873E-4</v>
      </c>
      <c r="AI161">
        <f t="shared" si="109"/>
        <v>4.8418756815703972E-3</v>
      </c>
      <c r="AJ161">
        <f t="shared" si="110"/>
        <v>-1.4653088138332648E-4</v>
      </c>
      <c r="AK161">
        <f t="shared" si="98"/>
        <v>7.2727272727272866E-3</v>
      </c>
      <c r="AL161">
        <f t="shared" si="91"/>
        <v>3.5050823694356067E-3</v>
      </c>
      <c r="AM161">
        <f t="shared" si="92"/>
        <v>3.1609195402298833E-2</v>
      </c>
      <c r="AN161">
        <f t="shared" si="93"/>
        <v>-3.2321428571428612E-2</v>
      </c>
      <c r="AO161">
        <f t="shared" si="94"/>
        <v>-6.3432835820895497E-2</v>
      </c>
      <c r="AP161">
        <f t="shared" si="95"/>
        <v>-4.4573442520990216E-3</v>
      </c>
      <c r="AQ161">
        <f t="shared" si="96"/>
        <v>-2.0599739243807019E-2</v>
      </c>
    </row>
    <row r="162" spans="1:43">
      <c r="A162" s="1">
        <v>44405</v>
      </c>
      <c r="B162" s="14">
        <v>161</v>
      </c>
      <c r="C162" s="2">
        <v>151.46</v>
      </c>
      <c r="D162" s="2">
        <v>144.97</v>
      </c>
      <c r="E162" s="2">
        <v>38.9</v>
      </c>
      <c r="F162" s="2">
        <v>196</v>
      </c>
      <c r="G162" s="2">
        <v>68.099999999999994</v>
      </c>
      <c r="H162" s="2">
        <v>75.739999999999995</v>
      </c>
      <c r="I162" s="2">
        <v>179.1</v>
      </c>
      <c r="J162" s="2">
        <v>304.82</v>
      </c>
      <c r="K162" s="2">
        <v>13.86</v>
      </c>
      <c r="L162" s="2">
        <v>45.33</v>
      </c>
      <c r="M162" s="2">
        <v>18.2</v>
      </c>
      <c r="N162" s="2">
        <v>230.49</v>
      </c>
      <c r="O162" s="2">
        <v>135.53</v>
      </c>
      <c r="P162" s="2">
        <v>62.95</v>
      </c>
      <c r="Q162" s="2">
        <v>56.74</v>
      </c>
      <c r="R162" s="2">
        <v>22.46</v>
      </c>
      <c r="S162" s="2">
        <v>59.9</v>
      </c>
      <c r="T162" s="2">
        <v>24</v>
      </c>
      <c r="U162" s="2">
        <v>195.03</v>
      </c>
      <c r="V162" s="15">
        <v>301.98</v>
      </c>
      <c r="X162">
        <f t="shared" si="97"/>
        <v>1.0070023341113834E-2</v>
      </c>
      <c r="Y162">
        <f t="shared" si="99"/>
        <v>-1.2264086666212518E-2</v>
      </c>
      <c r="Z162">
        <f t="shared" si="100"/>
        <v>2.341489081820575E-2</v>
      </c>
      <c r="AA162">
        <f t="shared" si="101"/>
        <v>5.3367012414682682E-2</v>
      </c>
      <c r="AB162">
        <f t="shared" si="102"/>
        <v>1.7652250661957978E-3</v>
      </c>
      <c r="AC162">
        <f t="shared" si="103"/>
        <v>-1.4187166471430476E-2</v>
      </c>
      <c r="AD162">
        <f t="shared" si="104"/>
        <v>-2.2284122562674412E-3</v>
      </c>
      <c r="AE162">
        <f t="shared" si="105"/>
        <v>9.2040789299429621E-3</v>
      </c>
      <c r="AF162">
        <f t="shared" si="106"/>
        <v>5.0761421319797167E-3</v>
      </c>
      <c r="AG162">
        <f t="shared" si="107"/>
        <v>-2.8596568411791146E-3</v>
      </c>
      <c r="AH162">
        <f t="shared" si="108"/>
        <v>-1.6456390565003367E-3</v>
      </c>
      <c r="AI162">
        <f t="shared" si="109"/>
        <v>5.6433408577876126E-4</v>
      </c>
      <c r="AJ162">
        <f t="shared" si="110"/>
        <v>-6.8879607239686214E-3</v>
      </c>
      <c r="AK162">
        <f t="shared" si="98"/>
        <v>-1.1929053523779595E-2</v>
      </c>
      <c r="AL162">
        <f t="shared" si="91"/>
        <v>-9.0813831645126797E-3</v>
      </c>
      <c r="AM162">
        <f t="shared" si="92"/>
        <v>-0.10624751293274963</v>
      </c>
      <c r="AN162">
        <f t="shared" si="93"/>
        <v>0.10536999446392326</v>
      </c>
      <c r="AO162">
        <f t="shared" si="94"/>
        <v>-4.3824701195219175E-2</v>
      </c>
      <c r="AP162">
        <f t="shared" si="95"/>
        <v>1.5358184089962455E-2</v>
      </c>
      <c r="AQ162">
        <f t="shared" si="96"/>
        <v>4.9920127795527154E-3</v>
      </c>
    </row>
    <row r="163" spans="1:43">
      <c r="A163" s="1">
        <v>44406</v>
      </c>
      <c r="B163" s="14">
        <v>162</v>
      </c>
      <c r="C163" s="2">
        <v>152.66999999999999</v>
      </c>
      <c r="D163" s="2">
        <v>145.63</v>
      </c>
      <c r="E163" s="2">
        <v>38.130000000000003</v>
      </c>
      <c r="F163" s="2">
        <v>197.53</v>
      </c>
      <c r="G163" s="2">
        <v>68.81</v>
      </c>
      <c r="H163" s="2">
        <v>75.510000000000005</v>
      </c>
      <c r="I163" s="2">
        <v>178.35</v>
      </c>
      <c r="J163" s="2">
        <v>301.18</v>
      </c>
      <c r="K163" s="2">
        <v>14.39</v>
      </c>
      <c r="L163" s="2">
        <v>46.96</v>
      </c>
      <c r="M163" s="2">
        <v>18.27</v>
      </c>
      <c r="N163" s="2">
        <v>232.88</v>
      </c>
      <c r="O163" s="2">
        <v>135.68</v>
      </c>
      <c r="P163" s="2">
        <v>63.06</v>
      </c>
      <c r="Q163" s="2">
        <v>57.05</v>
      </c>
      <c r="R163" s="2">
        <v>23.61</v>
      </c>
      <c r="S163" s="2">
        <v>56.9</v>
      </c>
      <c r="T163" s="2">
        <v>23.3</v>
      </c>
      <c r="U163" s="2">
        <v>196.62</v>
      </c>
      <c r="V163" s="15">
        <v>283.17</v>
      </c>
      <c r="X163">
        <f t="shared" si="97"/>
        <v>7.988907962498213E-3</v>
      </c>
      <c r="Y163">
        <f t="shared" si="99"/>
        <v>4.5526660688418059E-3</v>
      </c>
      <c r="Z163">
        <f t="shared" si="100"/>
        <v>-1.9794344473007611E-2</v>
      </c>
      <c r="AA163">
        <f t="shared" si="101"/>
        <v>7.8061224489795978E-3</v>
      </c>
      <c r="AB163">
        <f t="shared" si="102"/>
        <v>1.042584434654931E-2</v>
      </c>
      <c r="AC163">
        <f t="shared" si="103"/>
        <v>-3.0367045154474489E-3</v>
      </c>
      <c r="AD163">
        <f t="shared" si="104"/>
        <v>-4.1876046901172534E-3</v>
      </c>
      <c r="AE163">
        <f t="shared" si="105"/>
        <v>-1.1941473656584168E-2</v>
      </c>
      <c r="AF163">
        <f t="shared" si="106"/>
        <v>3.8239538239538323E-2</v>
      </c>
      <c r="AG163">
        <f t="shared" si="107"/>
        <v>3.5958526362232575E-2</v>
      </c>
      <c r="AH163">
        <f t="shared" si="108"/>
        <v>3.846153846153862E-3</v>
      </c>
      <c r="AI163">
        <f t="shared" si="109"/>
        <v>1.0369213414898635E-2</v>
      </c>
      <c r="AJ163">
        <f t="shared" si="110"/>
        <v>1.1067660296613716E-3</v>
      </c>
      <c r="AK163">
        <f t="shared" si="98"/>
        <v>1.7474185861794985E-3</v>
      </c>
      <c r="AL163">
        <f t="shared" si="91"/>
        <v>5.463517800493394E-3</v>
      </c>
      <c r="AM163">
        <f t="shared" si="92"/>
        <v>5.1202137132680257E-2</v>
      </c>
      <c r="AN163">
        <f t="shared" si="93"/>
        <v>-5.0083472454090151E-2</v>
      </c>
      <c r="AO163">
        <f t="shared" si="94"/>
        <v>-2.9166666666666636E-2</v>
      </c>
      <c r="AP163">
        <f t="shared" si="95"/>
        <v>8.1525919089371034E-3</v>
      </c>
      <c r="AQ163">
        <f t="shared" si="96"/>
        <v>-6.2288893304192336E-2</v>
      </c>
    </row>
    <row r="164" spans="1:43">
      <c r="A164" s="1">
        <v>44407</v>
      </c>
      <c r="B164" s="14">
        <v>163</v>
      </c>
      <c r="C164" s="2">
        <v>153.22999999999999</v>
      </c>
      <c r="D164" s="2">
        <v>145.86000000000001</v>
      </c>
      <c r="E164" s="2">
        <v>37.020000000000003</v>
      </c>
      <c r="F164" s="2">
        <v>195.19</v>
      </c>
      <c r="G164" s="2">
        <v>67.62</v>
      </c>
      <c r="H164" s="2">
        <v>74.87</v>
      </c>
      <c r="I164" s="2">
        <v>176.02</v>
      </c>
      <c r="J164" s="2">
        <v>298.04000000000002</v>
      </c>
      <c r="K164" s="2">
        <v>13.95</v>
      </c>
      <c r="L164" s="2">
        <v>45.38</v>
      </c>
      <c r="M164" s="2">
        <v>18.27</v>
      </c>
      <c r="N164" s="2">
        <v>233.78</v>
      </c>
      <c r="O164" s="2">
        <v>134.76</v>
      </c>
      <c r="P164" s="2">
        <v>63.36</v>
      </c>
      <c r="Q164" s="2">
        <v>57.03</v>
      </c>
      <c r="R164" s="2">
        <v>24.51</v>
      </c>
      <c r="S164" s="2">
        <v>54.73</v>
      </c>
      <c r="T164" s="2">
        <v>23.7</v>
      </c>
      <c r="U164" s="2">
        <v>194.99</v>
      </c>
      <c r="V164" s="15">
        <v>275.52999999999997</v>
      </c>
      <c r="X164">
        <f t="shared" si="97"/>
        <v>3.6680421824851137E-3</v>
      </c>
      <c r="Y164">
        <f t="shared" si="99"/>
        <v>1.5793449151961698E-3</v>
      </c>
      <c r="Z164">
        <f t="shared" si="100"/>
        <v>-2.9110936270653011E-2</v>
      </c>
      <c r="AA164">
        <f t="shared" si="101"/>
        <v>-1.1846301827570512E-2</v>
      </c>
      <c r="AB164">
        <f t="shared" si="102"/>
        <v>-1.7293997965411971E-2</v>
      </c>
      <c r="AC164">
        <f t="shared" si="103"/>
        <v>-8.4756985829691506E-3</v>
      </c>
      <c r="AD164">
        <f t="shared" si="104"/>
        <v>-1.3064199607513228E-2</v>
      </c>
      <c r="AE164">
        <f t="shared" si="105"/>
        <v>-1.0425659074307677E-2</v>
      </c>
      <c r="AF164">
        <f t="shared" si="106"/>
        <v>-3.0576789437109193E-2</v>
      </c>
      <c r="AG164">
        <f t="shared" si="107"/>
        <v>-3.3645655877342383E-2</v>
      </c>
      <c r="AH164">
        <f t="shared" si="108"/>
        <v>0</v>
      </c>
      <c r="AI164">
        <f t="shared" si="109"/>
        <v>3.8646513225695884E-3</v>
      </c>
      <c r="AJ164">
        <f t="shared" si="110"/>
        <v>-6.7806603773586079E-3</v>
      </c>
      <c r="AK164">
        <f t="shared" si="98"/>
        <v>4.7573739295908206E-3</v>
      </c>
      <c r="AL164">
        <f t="shared" si="91"/>
        <v>-3.5056967572298024E-4</v>
      </c>
      <c r="AM164">
        <f t="shared" si="92"/>
        <v>3.8119440914866673E-2</v>
      </c>
      <c r="AN164">
        <f t="shared" si="93"/>
        <v>-3.8137082601054514E-2</v>
      </c>
      <c r="AO164">
        <f t="shared" si="94"/>
        <v>1.7167381974248865E-2</v>
      </c>
      <c r="AP164">
        <f t="shared" si="95"/>
        <v>-8.2901027362424756E-3</v>
      </c>
      <c r="AQ164">
        <f t="shared" si="96"/>
        <v>-2.6980259208249611E-2</v>
      </c>
    </row>
    <row r="165" spans="1:43">
      <c r="A165" s="1">
        <v>44410</v>
      </c>
      <c r="B165" s="14">
        <v>164</v>
      </c>
      <c r="C165" s="2">
        <v>153.07</v>
      </c>
      <c r="D165" s="2">
        <v>145.52000000000001</v>
      </c>
      <c r="E165" s="2">
        <v>35.200000000000003</v>
      </c>
      <c r="F165" s="2">
        <v>200.08</v>
      </c>
      <c r="G165" s="2">
        <v>67.73</v>
      </c>
      <c r="H165" s="2">
        <v>75.349999999999994</v>
      </c>
      <c r="I165" s="2">
        <v>175.55</v>
      </c>
      <c r="J165" s="2">
        <v>295.10000000000002</v>
      </c>
      <c r="K165" s="2">
        <v>13.91</v>
      </c>
      <c r="L165" s="2">
        <v>45.47</v>
      </c>
      <c r="M165" s="2">
        <v>18.22</v>
      </c>
      <c r="N165" s="2">
        <v>232.41</v>
      </c>
      <c r="O165" s="2">
        <v>135.19999999999999</v>
      </c>
      <c r="P165" s="2">
        <v>63.42</v>
      </c>
      <c r="Q165" s="2">
        <v>56.88</v>
      </c>
      <c r="R165" s="2">
        <v>24.29</v>
      </c>
      <c r="S165" s="2">
        <v>55.21</v>
      </c>
      <c r="T165" s="2">
        <v>23.7</v>
      </c>
      <c r="U165" s="2">
        <v>197.5</v>
      </c>
      <c r="V165" s="15">
        <v>270.99</v>
      </c>
      <c r="X165">
        <f t="shared" si="97"/>
        <v>-1.0441819487045396E-3</v>
      </c>
      <c r="Y165">
        <f t="shared" si="99"/>
        <v>-2.331002331002354E-3</v>
      </c>
      <c r="Z165">
        <f t="shared" si="100"/>
        <v>-4.9162614802809299E-2</v>
      </c>
      <c r="AA165">
        <f t="shared" si="101"/>
        <v>2.5052512936113606E-2</v>
      </c>
      <c r="AB165">
        <f t="shared" si="102"/>
        <v>1.6267376515823636E-3</v>
      </c>
      <c r="AC165">
        <f t="shared" si="103"/>
        <v>6.4111125951648159E-3</v>
      </c>
      <c r="AD165">
        <f t="shared" si="104"/>
        <v>-2.6701511191909943E-3</v>
      </c>
      <c r="AE165">
        <f t="shared" si="105"/>
        <v>-9.8644477251375578E-3</v>
      </c>
      <c r="AF165">
        <f t="shared" si="106"/>
        <v>-2.8673835125447417E-3</v>
      </c>
      <c r="AG165">
        <f t="shared" si="107"/>
        <v>1.9832525341559343E-3</v>
      </c>
      <c r="AH165">
        <f t="shared" si="108"/>
        <v>-2.7367268746579482E-3</v>
      </c>
      <c r="AI165">
        <f t="shared" si="109"/>
        <v>-5.8602104542732677E-3</v>
      </c>
      <c r="AJ165">
        <f t="shared" si="110"/>
        <v>3.2650638171564097E-3</v>
      </c>
      <c r="AK165">
        <f t="shared" si="98"/>
        <v>9.4696969696973288E-4</v>
      </c>
      <c r="AL165">
        <f t="shared" si="91"/>
        <v>-2.630194634402921E-3</v>
      </c>
      <c r="AM165">
        <f t="shared" si="92"/>
        <v>-8.9759281925745581E-3</v>
      </c>
      <c r="AN165">
        <f t="shared" si="93"/>
        <v>8.7703270601133566E-3</v>
      </c>
      <c r="AO165">
        <f t="shared" si="94"/>
        <v>0</v>
      </c>
      <c r="AP165">
        <f t="shared" si="95"/>
        <v>1.2872454997692143E-2</v>
      </c>
      <c r="AQ165">
        <f t="shared" si="96"/>
        <v>-1.6477334591514407E-2</v>
      </c>
    </row>
    <row r="166" spans="1:43">
      <c r="A166" s="1">
        <v>44411</v>
      </c>
      <c r="B166" s="14">
        <v>165</v>
      </c>
      <c r="C166" s="2">
        <v>153.86000000000001</v>
      </c>
      <c r="D166" s="2">
        <v>147.36000000000001</v>
      </c>
      <c r="E166" s="2">
        <v>33.590000000000003</v>
      </c>
      <c r="F166" s="2">
        <v>197.38</v>
      </c>
      <c r="G166" s="2">
        <v>68.88</v>
      </c>
      <c r="H166" s="2">
        <v>75.5</v>
      </c>
      <c r="I166" s="2">
        <v>172.99</v>
      </c>
      <c r="J166" s="2">
        <v>292.66000000000003</v>
      </c>
      <c r="K166" s="2">
        <v>14.02</v>
      </c>
      <c r="L166" s="2">
        <v>45.51</v>
      </c>
      <c r="M166" s="2">
        <v>18.22</v>
      </c>
      <c r="N166" s="2">
        <v>232.64</v>
      </c>
      <c r="O166" s="2">
        <v>137.72999999999999</v>
      </c>
      <c r="P166" s="2">
        <v>63.61</v>
      </c>
      <c r="Q166" s="2">
        <v>56.92</v>
      </c>
      <c r="R166" s="2">
        <v>23.79</v>
      </c>
      <c r="S166" s="2">
        <v>56.35</v>
      </c>
      <c r="T166" s="2">
        <v>23.5</v>
      </c>
      <c r="U166" s="2">
        <v>198.15</v>
      </c>
      <c r="V166" s="15">
        <v>273.5</v>
      </c>
      <c r="X166">
        <f t="shared" si="97"/>
        <v>5.1610374338539261E-3</v>
      </c>
      <c r="Y166">
        <f t="shared" si="99"/>
        <v>1.264431006047281E-2</v>
      </c>
      <c r="Z166">
        <f t="shared" si="100"/>
        <v>-4.5738636363636342E-2</v>
      </c>
      <c r="AA166">
        <f t="shared" si="101"/>
        <v>-1.3494602159136429E-2</v>
      </c>
      <c r="AB166">
        <f t="shared" si="102"/>
        <v>1.6979182046360421E-2</v>
      </c>
      <c r="AC166">
        <f t="shared" si="103"/>
        <v>1.9907100199071759E-3</v>
      </c>
      <c r="AD166">
        <f t="shared" si="104"/>
        <v>-1.4582739960125332E-2</v>
      </c>
      <c r="AE166">
        <f t="shared" si="105"/>
        <v>-8.2683835987800661E-3</v>
      </c>
      <c r="AF166">
        <f t="shared" si="106"/>
        <v>7.9079798705966528E-3</v>
      </c>
      <c r="AG166">
        <f t="shared" si="107"/>
        <v>8.7970090169340546E-4</v>
      </c>
      <c r="AH166">
        <f t="shared" si="108"/>
        <v>0</v>
      </c>
      <c r="AI166">
        <f t="shared" si="109"/>
        <v>9.8963039456129165E-4</v>
      </c>
      <c r="AJ166">
        <f t="shared" si="110"/>
        <v>1.8713017751479301E-2</v>
      </c>
      <c r="AK166">
        <f t="shared" si="98"/>
        <v>2.9959003468936884E-3</v>
      </c>
      <c r="AL166">
        <f t="shared" si="91"/>
        <v>7.0323488045005527E-4</v>
      </c>
      <c r="AM166">
        <f t="shared" si="92"/>
        <v>-2.0584602717167558E-2</v>
      </c>
      <c r="AN166">
        <f t="shared" si="93"/>
        <v>2.0648433254845146E-2</v>
      </c>
      <c r="AO166">
        <f t="shared" si="94"/>
        <v>-8.4388185654008137E-3</v>
      </c>
      <c r="AP166">
        <f t="shared" si="95"/>
        <v>3.2911392405063581E-3</v>
      </c>
      <c r="AQ166">
        <f t="shared" si="96"/>
        <v>9.2623344034834902E-3</v>
      </c>
    </row>
    <row r="167" spans="1:43">
      <c r="A167" s="1">
        <v>44412</v>
      </c>
      <c r="B167" s="14">
        <v>166</v>
      </c>
      <c r="C167" s="2">
        <v>154.27000000000001</v>
      </c>
      <c r="D167" s="2">
        <v>146.94</v>
      </c>
      <c r="E167" s="2">
        <v>29.84</v>
      </c>
      <c r="F167" s="2">
        <v>200.71</v>
      </c>
      <c r="G167" s="2">
        <v>68.52</v>
      </c>
      <c r="H167" s="2">
        <v>75.47</v>
      </c>
      <c r="I167" s="2">
        <v>172.58</v>
      </c>
      <c r="J167" s="2">
        <v>301.97000000000003</v>
      </c>
      <c r="K167" s="2">
        <v>13.32</v>
      </c>
      <c r="L167" s="2">
        <v>43.48</v>
      </c>
      <c r="M167" s="2">
        <v>18.2</v>
      </c>
      <c r="N167" s="2">
        <v>229.58</v>
      </c>
      <c r="O167" s="2">
        <v>136.47999999999999</v>
      </c>
      <c r="P167" s="2">
        <v>62.02</v>
      </c>
      <c r="Q167" s="2">
        <v>56.1</v>
      </c>
      <c r="R167" s="2">
        <v>23.75</v>
      </c>
      <c r="S167" s="2">
        <v>56.38</v>
      </c>
      <c r="T167" s="2">
        <v>22.6</v>
      </c>
      <c r="U167" s="2">
        <v>202.74</v>
      </c>
      <c r="V167" s="15">
        <v>275.5</v>
      </c>
      <c r="X167">
        <f t="shared" si="97"/>
        <v>2.6647601715845352E-3</v>
      </c>
      <c r="Y167">
        <f t="shared" si="99"/>
        <v>-2.8501628664496194E-3</v>
      </c>
      <c r="Z167">
        <f t="shared" si="100"/>
        <v>-0.11164036915748744</v>
      </c>
      <c r="AA167">
        <f t="shared" si="101"/>
        <v>1.6871010234066331E-2</v>
      </c>
      <c r="AB167">
        <f t="shared" si="102"/>
        <v>-5.2264808362369256E-3</v>
      </c>
      <c r="AC167">
        <f t="shared" si="103"/>
        <v>-3.9735099337749851E-4</v>
      </c>
      <c r="AD167">
        <f t="shared" si="104"/>
        <v>-2.3700791953291901E-3</v>
      </c>
      <c r="AE167">
        <f t="shared" si="105"/>
        <v>3.1811658579922096E-2</v>
      </c>
      <c r="AF167">
        <f t="shared" si="106"/>
        <v>-4.9928673323823058E-2</v>
      </c>
      <c r="AG167">
        <f t="shared" si="107"/>
        <v>-4.4605581190947069E-2</v>
      </c>
      <c r="AH167">
        <f t="shared" si="108"/>
        <v>-1.0976948408342247E-3</v>
      </c>
      <c r="AI167">
        <f t="shared" si="109"/>
        <v>-1.3153370013755047E-2</v>
      </c>
      <c r="AJ167">
        <f t="shared" si="110"/>
        <v>-9.0757278733754453E-3</v>
      </c>
      <c r="AK167">
        <f t="shared" si="98"/>
        <v>-2.4996069800345799E-2</v>
      </c>
      <c r="AL167">
        <f t="shared" si="91"/>
        <v>-1.4406184118060441E-2</v>
      </c>
      <c r="AM167">
        <f t="shared" si="92"/>
        <v>-1.6813787305590226E-3</v>
      </c>
      <c r="AN167">
        <f t="shared" si="93"/>
        <v>5.3238686779061468E-4</v>
      </c>
      <c r="AO167">
        <f t="shared" si="94"/>
        <v>-3.8297872340425469E-2</v>
      </c>
      <c r="AP167">
        <f t="shared" si="95"/>
        <v>2.3164269492808497E-2</v>
      </c>
      <c r="AQ167">
        <f t="shared" si="96"/>
        <v>7.3126142595978062E-3</v>
      </c>
    </row>
    <row r="168" spans="1:43">
      <c r="A168" s="1">
        <v>44413</v>
      </c>
      <c r="B168" s="14">
        <v>167</v>
      </c>
      <c r="C168" s="2">
        <v>155.04</v>
      </c>
      <c r="D168" s="2">
        <v>147.05000000000001</v>
      </c>
      <c r="E168" s="2">
        <v>33.51</v>
      </c>
      <c r="F168" s="2">
        <v>199.27</v>
      </c>
      <c r="G168" s="2">
        <v>69.69</v>
      </c>
      <c r="H168" s="2">
        <v>76.08</v>
      </c>
      <c r="I168" s="2">
        <v>176.71</v>
      </c>
      <c r="J168" s="2">
        <v>305.61</v>
      </c>
      <c r="K168" s="2">
        <v>13.71</v>
      </c>
      <c r="L168" s="2">
        <v>44.03</v>
      </c>
      <c r="M168" s="2">
        <v>18.25</v>
      </c>
      <c r="N168" s="2">
        <v>229.88</v>
      </c>
      <c r="O168" s="2">
        <v>136.49</v>
      </c>
      <c r="P168" s="2">
        <v>62.51</v>
      </c>
      <c r="Q168" s="2">
        <v>56.5</v>
      </c>
      <c r="R168" s="2">
        <v>21.11</v>
      </c>
      <c r="S168" s="2">
        <v>62.68</v>
      </c>
      <c r="T168" s="2">
        <v>22.7</v>
      </c>
      <c r="U168" s="2">
        <v>206.37</v>
      </c>
      <c r="V168" s="15">
        <v>280.67</v>
      </c>
      <c r="X168">
        <f t="shared" si="97"/>
        <v>4.9912491087053977E-3</v>
      </c>
      <c r="Y168">
        <f t="shared" si="99"/>
        <v>7.4860487273726445E-4</v>
      </c>
      <c r="Z168">
        <f t="shared" si="100"/>
        <v>0.12298927613941013</v>
      </c>
      <c r="AA168">
        <f t="shared" si="101"/>
        <v>-7.1745304170195692E-3</v>
      </c>
      <c r="AB168">
        <f t="shared" si="102"/>
        <v>1.7075306479859921E-2</v>
      </c>
      <c r="AC168">
        <f t="shared" si="103"/>
        <v>8.0826818603418511E-3</v>
      </c>
      <c r="AD168">
        <f t="shared" si="104"/>
        <v>2.393093058291804E-2</v>
      </c>
      <c r="AE168">
        <f t="shared" si="105"/>
        <v>1.2054177567307964E-2</v>
      </c>
      <c r="AF168">
        <f t="shared" si="106"/>
        <v>2.927927927927932E-2</v>
      </c>
      <c r="AG168">
        <f t="shared" si="107"/>
        <v>1.264949402023929E-2</v>
      </c>
      <c r="AH168">
        <f t="shared" si="108"/>
        <v>2.7472527472527865E-3</v>
      </c>
      <c r="AI168">
        <f t="shared" si="109"/>
        <v>1.3067340360657851E-3</v>
      </c>
      <c r="AJ168">
        <f t="shared" si="110"/>
        <v>7.3270808909871982E-5</v>
      </c>
      <c r="AK168">
        <f t="shared" si="98"/>
        <v>7.9006772009028517E-3</v>
      </c>
      <c r="AL168">
        <f t="shared" si="91"/>
        <v>7.1301247771835751E-3</v>
      </c>
      <c r="AM168">
        <f t="shared" si="92"/>
        <v>-0.11115789473684214</v>
      </c>
      <c r="AN168">
        <f t="shared" si="93"/>
        <v>0.11174175239446607</v>
      </c>
      <c r="AO168">
        <f t="shared" si="94"/>
        <v>4.4247787610618523E-3</v>
      </c>
      <c r="AP168">
        <f t="shared" si="95"/>
        <v>1.7904705534181688E-2</v>
      </c>
      <c r="AQ168">
        <f t="shared" si="96"/>
        <v>1.8765880217785903E-2</v>
      </c>
    </row>
    <row r="169" spans="1:43">
      <c r="A169" s="1">
        <v>44414</v>
      </c>
      <c r="B169" s="14">
        <v>168</v>
      </c>
      <c r="C169" s="2">
        <v>155.69999999999999</v>
      </c>
      <c r="D169" s="2">
        <v>146.13</v>
      </c>
      <c r="E169" s="2">
        <v>32.700000000000003</v>
      </c>
      <c r="F169" s="2">
        <v>196.38</v>
      </c>
      <c r="G169" s="2">
        <v>71.069999999999993</v>
      </c>
      <c r="H169" s="2">
        <v>76</v>
      </c>
      <c r="I169" s="2">
        <v>177.13</v>
      </c>
      <c r="J169" s="2">
        <v>302.63</v>
      </c>
      <c r="K169" s="2">
        <v>13.8</v>
      </c>
      <c r="L169" s="2">
        <v>44.21</v>
      </c>
      <c r="M169" s="2">
        <v>18.27</v>
      </c>
      <c r="N169" s="2">
        <v>229.67</v>
      </c>
      <c r="O169" s="2">
        <v>137.75</v>
      </c>
      <c r="P169" s="2">
        <v>63.22</v>
      </c>
      <c r="Q169" s="2">
        <v>56.64</v>
      </c>
      <c r="R169" s="2">
        <v>22.07</v>
      </c>
      <c r="S169" s="2">
        <v>59.7</v>
      </c>
      <c r="T169" s="2">
        <v>23.3</v>
      </c>
      <c r="U169" s="2">
        <v>203.66</v>
      </c>
      <c r="V169" s="15">
        <v>279.54000000000002</v>
      </c>
      <c r="X169">
        <f t="shared" si="97"/>
        <v>4.2569659442724238E-3</v>
      </c>
      <c r="Y169">
        <f t="shared" si="99"/>
        <v>-6.256375382523059E-3</v>
      </c>
      <c r="Z169">
        <f t="shared" si="100"/>
        <v>-2.4171888988361541E-2</v>
      </c>
      <c r="AA169">
        <f t="shared" si="101"/>
        <v>-1.4502935715361142E-2</v>
      </c>
      <c r="AB169">
        <f t="shared" si="102"/>
        <v>1.9801980198019736E-2</v>
      </c>
      <c r="AC169">
        <f t="shared" si="103"/>
        <v>-1.0515247108306822E-3</v>
      </c>
      <c r="AD169">
        <f t="shared" si="104"/>
        <v>2.3767755078942191E-3</v>
      </c>
      <c r="AE169">
        <f t="shared" si="105"/>
        <v>-9.750989823631484E-3</v>
      </c>
      <c r="AF169">
        <f t="shared" si="106"/>
        <v>6.5645514223194642E-3</v>
      </c>
      <c r="AG169">
        <f t="shared" si="107"/>
        <v>4.088121735180552E-3</v>
      </c>
      <c r="AH169">
        <f t="shared" si="108"/>
        <v>1.0958904109588808E-3</v>
      </c>
      <c r="AI169">
        <f t="shared" si="109"/>
        <v>-9.1352009744217837E-4</v>
      </c>
      <c r="AJ169">
        <f t="shared" si="110"/>
        <v>9.2314455271447788E-3</v>
      </c>
      <c r="AK169">
        <f t="shared" si="98"/>
        <v>1.1358182690769492E-2</v>
      </c>
      <c r="AL169">
        <f t="shared" si="91"/>
        <v>2.4778761061947001E-3</v>
      </c>
      <c r="AM169">
        <f t="shared" si="92"/>
        <v>4.5476077688299428E-2</v>
      </c>
      <c r="AN169">
        <f t="shared" si="93"/>
        <v>-4.7543075941289037E-2</v>
      </c>
      <c r="AO169">
        <f t="shared" si="94"/>
        <v>2.6431718061674072E-2</v>
      </c>
      <c r="AP169">
        <f t="shared" si="95"/>
        <v>-1.3131753646363367E-2</v>
      </c>
      <c r="AQ169">
        <f t="shared" si="96"/>
        <v>-4.0260804503509297E-3</v>
      </c>
    </row>
    <row r="170" spans="1:43">
      <c r="A170" s="1">
        <v>44417</v>
      </c>
      <c r="B170" s="14">
        <v>169</v>
      </c>
      <c r="C170" s="2">
        <v>156.54</v>
      </c>
      <c r="D170" s="2">
        <v>146.08000000000001</v>
      </c>
      <c r="E170" s="2">
        <v>33.799999999999997</v>
      </c>
      <c r="F170" s="2">
        <v>195.25</v>
      </c>
      <c r="G170" s="2">
        <v>71.52</v>
      </c>
      <c r="H170" s="2">
        <v>76</v>
      </c>
      <c r="I170" s="2">
        <v>176.72</v>
      </c>
      <c r="J170" s="2">
        <v>306.5</v>
      </c>
      <c r="K170" s="2">
        <v>13.75</v>
      </c>
      <c r="L170" s="2">
        <v>44.47</v>
      </c>
      <c r="M170" s="2">
        <v>18.22</v>
      </c>
      <c r="N170" s="2">
        <v>228.22</v>
      </c>
      <c r="O170" s="2">
        <v>135.03</v>
      </c>
      <c r="P170" s="2">
        <v>63.55</v>
      </c>
      <c r="Q170" s="2">
        <v>56.65</v>
      </c>
      <c r="R170" s="2">
        <v>21.96</v>
      </c>
      <c r="S170" s="2">
        <v>59.75</v>
      </c>
      <c r="T170" s="2">
        <v>23.5</v>
      </c>
      <c r="U170" s="2">
        <v>202.95</v>
      </c>
      <c r="V170" s="15">
        <v>278.14999999999998</v>
      </c>
      <c r="X170">
        <f t="shared" si="97"/>
        <v>5.3949903660886539E-3</v>
      </c>
      <c r="Y170">
        <f t="shared" si="99"/>
        <v>-3.4216108944079207E-4</v>
      </c>
      <c r="Z170">
        <f t="shared" si="100"/>
        <v>3.3639143730886674E-2</v>
      </c>
      <c r="AA170">
        <f t="shared" si="101"/>
        <v>-5.7541501171198463E-3</v>
      </c>
      <c r="AB170">
        <f t="shared" si="102"/>
        <v>6.3317855635289556E-3</v>
      </c>
      <c r="AC170">
        <f t="shared" si="103"/>
        <v>0</v>
      </c>
      <c r="AD170">
        <f t="shared" si="104"/>
        <v>-2.3146841302997606E-3</v>
      </c>
      <c r="AE170">
        <f t="shared" si="105"/>
        <v>1.2787892806397265E-2</v>
      </c>
      <c r="AF170">
        <f t="shared" si="106"/>
        <v>-3.6231884057971527E-3</v>
      </c>
      <c r="AG170">
        <f t="shared" si="107"/>
        <v>5.8810223931236826E-3</v>
      </c>
      <c r="AH170">
        <f t="shared" si="108"/>
        <v>-2.7367268746579482E-3</v>
      </c>
      <c r="AI170">
        <f t="shared" si="109"/>
        <v>-6.3134061914920919E-3</v>
      </c>
      <c r="AJ170">
        <f t="shared" si="110"/>
        <v>-1.9745916515426488E-2</v>
      </c>
      <c r="AK170">
        <f t="shared" si="98"/>
        <v>5.2198671306548294E-3</v>
      </c>
      <c r="AL170">
        <f t="shared" si="91"/>
        <v>1.7655367231634905E-4</v>
      </c>
      <c r="AM170">
        <f t="shared" si="92"/>
        <v>-4.9841413683733319E-3</v>
      </c>
      <c r="AN170">
        <f t="shared" si="93"/>
        <v>8.3752093802340289E-4</v>
      </c>
      <c r="AO170">
        <f t="shared" si="94"/>
        <v>8.5836909871244323E-3</v>
      </c>
      <c r="AP170">
        <f t="shared" si="95"/>
        <v>-3.4862024943533732E-3</v>
      </c>
      <c r="AQ170">
        <f t="shared" si="96"/>
        <v>-4.9724547470846505E-3</v>
      </c>
    </row>
    <row r="171" spans="1:43">
      <c r="A171" s="1">
        <v>44418</v>
      </c>
      <c r="B171" s="14">
        <v>170</v>
      </c>
      <c r="C171" s="2">
        <v>156.52000000000001</v>
      </c>
      <c r="D171" s="2">
        <v>145.6</v>
      </c>
      <c r="E171" s="2">
        <v>31.75</v>
      </c>
      <c r="F171" s="2">
        <v>195.72</v>
      </c>
      <c r="G171" s="2">
        <v>72.98</v>
      </c>
      <c r="H171" s="2">
        <v>76.44</v>
      </c>
      <c r="I171" s="2">
        <v>177.07</v>
      </c>
      <c r="J171" s="2">
        <v>301.44</v>
      </c>
      <c r="K171" s="2">
        <v>13.82</v>
      </c>
      <c r="L171" s="2">
        <v>45.06</v>
      </c>
      <c r="M171" s="2">
        <v>18.23</v>
      </c>
      <c r="N171" s="2">
        <v>231.88</v>
      </c>
      <c r="O171" s="2">
        <v>135.16</v>
      </c>
      <c r="P171" s="2">
        <v>64.19</v>
      </c>
      <c r="Q171" s="2">
        <v>56.8</v>
      </c>
      <c r="R171" s="2">
        <v>22.45</v>
      </c>
      <c r="S171" s="2">
        <v>58.41</v>
      </c>
      <c r="T171" s="2">
        <v>24.4</v>
      </c>
      <c r="U171" s="2">
        <v>199.36</v>
      </c>
      <c r="V171" s="15">
        <v>274.37</v>
      </c>
      <c r="X171">
        <f t="shared" si="97"/>
        <v>-1.2776287210924882E-4</v>
      </c>
      <c r="Y171">
        <f t="shared" si="99"/>
        <v>-3.2858707557503982E-3</v>
      </c>
      <c r="Z171">
        <f t="shared" si="100"/>
        <v>-6.0650887573964418E-2</v>
      </c>
      <c r="AA171">
        <f t="shared" si="101"/>
        <v>2.4071702944942325E-3</v>
      </c>
      <c r="AB171">
        <f t="shared" si="102"/>
        <v>2.0413870246085125E-2</v>
      </c>
      <c r="AC171">
        <f t="shared" si="103"/>
        <v>5.7894736842104963E-3</v>
      </c>
      <c r="AD171">
        <f t="shared" si="104"/>
        <v>1.9805341783612172E-3</v>
      </c>
      <c r="AE171">
        <f t="shared" si="105"/>
        <v>-1.6508972267536712E-2</v>
      </c>
      <c r="AF171">
        <f t="shared" si="106"/>
        <v>5.0909090909091112E-3</v>
      </c>
      <c r="AG171">
        <f t="shared" si="107"/>
        <v>1.3267371261524701E-2</v>
      </c>
      <c r="AH171">
        <f t="shared" si="108"/>
        <v>5.4884742041720982E-4</v>
      </c>
      <c r="AI171">
        <f t="shared" si="109"/>
        <v>1.6037157129085954E-2</v>
      </c>
      <c r="AJ171">
        <f t="shared" si="110"/>
        <v>9.627490187365434E-4</v>
      </c>
      <c r="AK171">
        <f t="shared" si="98"/>
        <v>1.0070810385523219E-2</v>
      </c>
      <c r="AL171">
        <f t="shared" si="91"/>
        <v>2.647837599293885E-3</v>
      </c>
      <c r="AM171">
        <f t="shared" si="92"/>
        <v>2.2313296903460764E-2</v>
      </c>
      <c r="AN171">
        <f t="shared" si="93"/>
        <v>-2.2426778242677883E-2</v>
      </c>
      <c r="AO171">
        <f t="shared" si="94"/>
        <v>3.8297872340425469E-2</v>
      </c>
      <c r="AP171">
        <f t="shared" si="95"/>
        <v>-1.7689085981768788E-2</v>
      </c>
      <c r="AQ171">
        <f t="shared" si="96"/>
        <v>-1.3589789681826255E-2</v>
      </c>
    </row>
    <row r="172" spans="1:43">
      <c r="A172" s="1">
        <v>44419</v>
      </c>
      <c r="B172" s="14">
        <v>171</v>
      </c>
      <c r="C172" s="2">
        <v>156.52000000000001</v>
      </c>
      <c r="D172" s="2">
        <v>145.86000000000001</v>
      </c>
      <c r="E172" s="2">
        <v>31.55</v>
      </c>
      <c r="F172" s="2">
        <v>194.86</v>
      </c>
      <c r="G172" s="2">
        <v>74.3</v>
      </c>
      <c r="H172" s="2">
        <v>76.930000000000007</v>
      </c>
      <c r="I172" s="2">
        <v>178.09</v>
      </c>
      <c r="J172" s="2">
        <v>293.06</v>
      </c>
      <c r="K172" s="2">
        <v>13.93</v>
      </c>
      <c r="L172" s="2">
        <v>44.27</v>
      </c>
      <c r="M172" s="2">
        <v>18.28</v>
      </c>
      <c r="N172" s="2">
        <v>234.17</v>
      </c>
      <c r="O172" s="2">
        <v>135.87</v>
      </c>
      <c r="P172" s="2">
        <v>64.459999999999994</v>
      </c>
      <c r="Q172" s="2">
        <v>56.73</v>
      </c>
      <c r="R172" s="2">
        <v>22.92</v>
      </c>
      <c r="S172" s="2">
        <v>57.28</v>
      </c>
      <c r="T172" s="2">
        <v>24.4</v>
      </c>
      <c r="U172" s="2">
        <v>196.99</v>
      </c>
      <c r="V172" s="15">
        <v>276.41000000000003</v>
      </c>
      <c r="X172">
        <f t="shared" si="97"/>
        <v>0</v>
      </c>
      <c r="Y172">
        <f t="shared" si="99"/>
        <v>1.7857142857144186E-3</v>
      </c>
      <c r="Z172">
        <f t="shared" si="100"/>
        <v>-6.2992125984251742E-3</v>
      </c>
      <c r="AA172">
        <f t="shared" si="101"/>
        <v>-4.394032291027924E-3</v>
      </c>
      <c r="AB172">
        <f t="shared" si="102"/>
        <v>1.8087147163606373E-2</v>
      </c>
      <c r="AC172">
        <f t="shared" si="103"/>
        <v>6.4102564102565297E-3</v>
      </c>
      <c r="AD172">
        <f t="shared" si="104"/>
        <v>5.7604337267747798E-3</v>
      </c>
      <c r="AE172">
        <f t="shared" si="105"/>
        <v>-2.7799893842887457E-2</v>
      </c>
      <c r="AF172">
        <f t="shared" si="106"/>
        <v>7.9594790159189174E-3</v>
      </c>
      <c r="AG172">
        <f t="shared" si="107"/>
        <v>-1.7532179316466914E-2</v>
      </c>
      <c r="AH172">
        <f t="shared" si="108"/>
        <v>2.7427317608338295E-3</v>
      </c>
      <c r="AI172">
        <f t="shared" si="109"/>
        <v>9.8757978264619288E-3</v>
      </c>
      <c r="AJ172">
        <f t="shared" si="110"/>
        <v>5.2530334418467595E-3</v>
      </c>
      <c r="AK172">
        <f t="shared" si="98"/>
        <v>4.2062626577347882E-3</v>
      </c>
      <c r="AL172">
        <f t="shared" si="91"/>
        <v>-1.2323943661971882E-3</v>
      </c>
      <c r="AM172">
        <f t="shared" si="92"/>
        <v>2.0935412026726167E-2</v>
      </c>
      <c r="AN172">
        <f t="shared" si="93"/>
        <v>-1.9346002396849776E-2</v>
      </c>
      <c r="AO172">
        <f t="shared" si="94"/>
        <v>0</v>
      </c>
      <c r="AP172">
        <f t="shared" si="95"/>
        <v>-1.1888041733547374E-2</v>
      </c>
      <c r="AQ172">
        <f t="shared" si="96"/>
        <v>7.4352152203229962E-3</v>
      </c>
    </row>
    <row r="173" spans="1:43">
      <c r="A173" s="1">
        <v>44420</v>
      </c>
      <c r="B173" s="14">
        <v>172</v>
      </c>
      <c r="C173" s="2">
        <v>158.15</v>
      </c>
      <c r="D173" s="2">
        <v>148.88</v>
      </c>
      <c r="E173" s="2">
        <v>33.07</v>
      </c>
      <c r="F173" s="2">
        <v>191.66</v>
      </c>
      <c r="G173" s="2">
        <v>74.13</v>
      </c>
      <c r="H173" s="2">
        <v>77.36</v>
      </c>
      <c r="I173" s="2">
        <v>179.29</v>
      </c>
      <c r="J173" s="2">
        <v>295.54000000000002</v>
      </c>
      <c r="K173" s="2">
        <v>13.9</v>
      </c>
      <c r="L173" s="2">
        <v>44.25</v>
      </c>
      <c r="M173" s="2">
        <v>18.29</v>
      </c>
      <c r="N173" s="2">
        <v>231.94</v>
      </c>
      <c r="O173" s="2">
        <v>136.77000000000001</v>
      </c>
      <c r="P173" s="2">
        <v>64.41</v>
      </c>
      <c r="Q173" s="2">
        <v>56.84</v>
      </c>
      <c r="R173" s="2">
        <v>22.4</v>
      </c>
      <c r="S173" s="2">
        <v>58.67</v>
      </c>
      <c r="T173" s="2">
        <v>23.8</v>
      </c>
      <c r="U173" s="2">
        <v>199.05</v>
      </c>
      <c r="V173" s="15">
        <v>274.58999999999997</v>
      </c>
      <c r="X173">
        <f t="shared" si="97"/>
        <v>1.0414004600051083E-2</v>
      </c>
      <c r="Y173">
        <f t="shared" si="99"/>
        <v>2.0704785410667639E-2</v>
      </c>
      <c r="Z173">
        <f t="shared" si="100"/>
        <v>4.8177496038034853E-2</v>
      </c>
      <c r="AA173">
        <f t="shared" si="101"/>
        <v>-1.6422046597557308E-2</v>
      </c>
      <c r="AB173">
        <f t="shared" si="102"/>
        <v>-2.2880215343203461E-3</v>
      </c>
      <c r="AC173">
        <f t="shared" si="103"/>
        <v>5.5894969452748291E-3</v>
      </c>
      <c r="AD173">
        <f t="shared" si="104"/>
        <v>6.7381660957941975E-3</v>
      </c>
      <c r="AE173">
        <f t="shared" si="105"/>
        <v>8.4624309015219352E-3</v>
      </c>
      <c r="AF173">
        <f t="shared" si="106"/>
        <v>-2.1536252692031127E-3</v>
      </c>
      <c r="AG173">
        <f t="shared" si="107"/>
        <v>-4.5177320984872654E-4</v>
      </c>
      <c r="AH173">
        <f t="shared" si="108"/>
        <v>5.4704595185984736E-4</v>
      </c>
      <c r="AI173">
        <f t="shared" si="109"/>
        <v>-9.5229961139342775E-3</v>
      </c>
      <c r="AJ173">
        <f t="shared" si="110"/>
        <v>6.6239788032678715E-3</v>
      </c>
      <c r="AK173">
        <f t="shared" si="98"/>
        <v>-7.7567483710824022E-4</v>
      </c>
      <c r="AL173">
        <f t="shared" si="91"/>
        <v>1.9390093424996747E-3</v>
      </c>
      <c r="AM173">
        <f t="shared" si="92"/>
        <v>-2.2687609075043764E-2</v>
      </c>
      <c r="AN173">
        <f t="shared" si="93"/>
        <v>2.4266759776536324E-2</v>
      </c>
      <c r="AO173">
        <f t="shared" si="94"/>
        <v>-2.4590163934426142E-2</v>
      </c>
      <c r="AP173">
        <f t="shared" si="95"/>
        <v>1.0457383623534201E-2</v>
      </c>
      <c r="AQ173">
        <f t="shared" si="96"/>
        <v>-6.5844216924136239E-3</v>
      </c>
    </row>
    <row r="174" spans="1:43">
      <c r="A174" s="1">
        <v>44421</v>
      </c>
      <c r="B174" s="14">
        <v>173</v>
      </c>
      <c r="C174" s="2">
        <v>159.22999999999999</v>
      </c>
      <c r="D174" s="2">
        <v>149.1</v>
      </c>
      <c r="E174" s="2">
        <v>33.47</v>
      </c>
      <c r="F174" s="2">
        <v>188.61</v>
      </c>
      <c r="G174" s="2">
        <v>73.11</v>
      </c>
      <c r="H174" s="2">
        <v>77.709999999999994</v>
      </c>
      <c r="I174" s="2">
        <v>181.08</v>
      </c>
      <c r="J174" s="2">
        <v>295.97000000000003</v>
      </c>
      <c r="K174" s="2">
        <v>13.59</v>
      </c>
      <c r="L174" s="2">
        <v>44.1</v>
      </c>
      <c r="M174" s="2">
        <v>18.329999999999998</v>
      </c>
      <c r="N174" s="2">
        <v>231.75</v>
      </c>
      <c r="O174" s="2">
        <v>136.88</v>
      </c>
      <c r="P174" s="2">
        <v>65.569999999999993</v>
      </c>
      <c r="Q174" s="2">
        <v>57.23</v>
      </c>
      <c r="R174" s="2">
        <v>23.48</v>
      </c>
      <c r="S174" s="2">
        <v>55.98</v>
      </c>
      <c r="T174" s="2">
        <v>23.4</v>
      </c>
      <c r="U174" s="2">
        <v>201.88</v>
      </c>
      <c r="V174" s="15">
        <v>274.91000000000003</v>
      </c>
      <c r="X174">
        <f t="shared" si="97"/>
        <v>6.8289598482452361E-3</v>
      </c>
      <c r="Y174">
        <f t="shared" si="99"/>
        <v>1.4777001612036463E-3</v>
      </c>
      <c r="Z174">
        <f t="shared" si="100"/>
        <v>1.2095554883580242E-2</v>
      </c>
      <c r="AA174">
        <f t="shared" si="101"/>
        <v>-1.5913596994677988E-2</v>
      </c>
      <c r="AB174">
        <f t="shared" si="102"/>
        <v>-1.3759611493322488E-2</v>
      </c>
      <c r="AC174">
        <f t="shared" si="103"/>
        <v>4.5243019648396367E-3</v>
      </c>
      <c r="AD174">
        <f t="shared" si="104"/>
        <v>9.9838250878466206E-3</v>
      </c>
      <c r="AE174">
        <f t="shared" si="105"/>
        <v>1.4549637950869825E-3</v>
      </c>
      <c r="AF174">
        <f t="shared" si="106"/>
        <v>-2.230215827338133E-2</v>
      </c>
      <c r="AG174">
        <f t="shared" si="107"/>
        <v>-3.3898305084745441E-3</v>
      </c>
      <c r="AH174">
        <f t="shared" si="108"/>
        <v>2.1869874248222607E-3</v>
      </c>
      <c r="AI174">
        <f t="shared" si="109"/>
        <v>-8.1917737345864328E-4</v>
      </c>
      <c r="AJ174">
        <f t="shared" si="110"/>
        <v>8.0426994223868696E-4</v>
      </c>
      <c r="AK174">
        <f t="shared" si="98"/>
        <v>1.8009625834497698E-2</v>
      </c>
      <c r="AL174">
        <f t="shared" si="91"/>
        <v>6.861365235749357E-3</v>
      </c>
      <c r="AM174">
        <f t="shared" si="92"/>
        <v>4.82142857142858E-2</v>
      </c>
      <c r="AN174">
        <f t="shared" si="93"/>
        <v>-4.5849667632520963E-2</v>
      </c>
      <c r="AO174">
        <f t="shared" si="94"/>
        <v>-1.680672268907572E-2</v>
      </c>
      <c r="AP174">
        <f t="shared" si="95"/>
        <v>1.421753328309462E-2</v>
      </c>
      <c r="AQ174">
        <f t="shared" si="96"/>
        <v>1.1653738300741107E-3</v>
      </c>
    </row>
    <row r="175" spans="1:43">
      <c r="A175" s="1">
        <v>44424</v>
      </c>
      <c r="B175" s="14">
        <v>174</v>
      </c>
      <c r="C175" s="2">
        <v>162.07</v>
      </c>
      <c r="D175" s="2">
        <v>151.11000000000001</v>
      </c>
      <c r="E175" s="2">
        <v>35.69</v>
      </c>
      <c r="F175" s="2">
        <v>182.71</v>
      </c>
      <c r="G175" s="2">
        <v>72.099999999999994</v>
      </c>
      <c r="H175" s="2">
        <v>78.459999999999994</v>
      </c>
      <c r="I175" s="2">
        <v>179.09</v>
      </c>
      <c r="J175" s="2">
        <v>286.75</v>
      </c>
      <c r="K175" s="2">
        <v>13.46</v>
      </c>
      <c r="L175" s="2">
        <v>43.46</v>
      </c>
      <c r="M175" s="2">
        <v>18.39</v>
      </c>
      <c r="N175" s="2">
        <v>233.74</v>
      </c>
      <c r="O175" s="2">
        <v>137.27000000000001</v>
      </c>
      <c r="P175" s="2">
        <v>66.02</v>
      </c>
      <c r="Q175" s="2">
        <v>57.48</v>
      </c>
      <c r="R175" s="2">
        <v>25.05</v>
      </c>
      <c r="S175" s="2">
        <v>51.87</v>
      </c>
      <c r="T175" s="2">
        <v>22.8</v>
      </c>
      <c r="U175" s="2">
        <v>199.5</v>
      </c>
      <c r="V175" s="15">
        <v>278.27999999999997</v>
      </c>
      <c r="X175">
        <f t="shared" si="97"/>
        <v>1.7835834955724446E-2</v>
      </c>
      <c r="Y175">
        <f t="shared" si="99"/>
        <v>1.3480885311871358E-2</v>
      </c>
      <c r="Z175">
        <f t="shared" si="100"/>
        <v>6.6328054974604089E-2</v>
      </c>
      <c r="AA175">
        <f t="shared" si="101"/>
        <v>-3.1281480303271325E-2</v>
      </c>
      <c r="AB175">
        <f t="shared" si="102"/>
        <v>-1.3814799617015526E-2</v>
      </c>
      <c r="AC175">
        <f t="shared" si="103"/>
        <v>9.6512675331360195E-3</v>
      </c>
      <c r="AD175">
        <f t="shared" si="104"/>
        <v>-1.0989617848464816E-2</v>
      </c>
      <c r="AE175">
        <f t="shared" si="105"/>
        <v>-3.11518059262764E-2</v>
      </c>
      <c r="AF175">
        <f t="shared" si="106"/>
        <v>-9.5658572479763795E-3</v>
      </c>
      <c r="AG175">
        <f t="shared" si="107"/>
        <v>-1.4512471655328811E-2</v>
      </c>
      <c r="AH175">
        <f t="shared" si="108"/>
        <v>3.2733224222587167E-3</v>
      </c>
      <c r="AI175">
        <f t="shared" si="109"/>
        <v>8.5868392664509557E-3</v>
      </c>
      <c r="AJ175">
        <f t="shared" si="110"/>
        <v>2.8492109877265837E-3</v>
      </c>
      <c r="AK175">
        <f t="shared" si="98"/>
        <v>6.8628946164404894E-3</v>
      </c>
      <c r="AL175">
        <f t="shared" si="91"/>
        <v>4.3683382841167226E-3</v>
      </c>
      <c r="AM175">
        <f t="shared" si="92"/>
        <v>6.6865417376490641E-2</v>
      </c>
      <c r="AN175">
        <f t="shared" si="93"/>
        <v>-7.341907824222936E-2</v>
      </c>
      <c r="AO175">
        <f t="shared" si="94"/>
        <v>-2.564102564102555E-2</v>
      </c>
      <c r="AP175">
        <f t="shared" si="95"/>
        <v>-1.1789181692094291E-2</v>
      </c>
      <c r="AQ175">
        <f t="shared" si="96"/>
        <v>1.2258557346040332E-2</v>
      </c>
    </row>
    <row r="176" spans="1:43">
      <c r="A176" s="1">
        <v>44425</v>
      </c>
      <c r="B176" s="14">
        <v>175</v>
      </c>
      <c r="C176" s="2">
        <v>160.91</v>
      </c>
      <c r="D176" s="2">
        <v>150.19</v>
      </c>
      <c r="E176" s="2">
        <v>37.159999999999997</v>
      </c>
      <c r="F176" s="2">
        <v>173.72</v>
      </c>
      <c r="G176" s="2">
        <v>71.62</v>
      </c>
      <c r="H176" s="2">
        <v>78.62</v>
      </c>
      <c r="I176" s="2">
        <v>175.83</v>
      </c>
      <c r="J176" s="2">
        <v>285.58</v>
      </c>
      <c r="K176" s="2">
        <v>12.99</v>
      </c>
      <c r="L176" s="2">
        <v>42.31</v>
      </c>
      <c r="M176" s="2">
        <v>18.32</v>
      </c>
      <c r="N176" s="2">
        <v>231.44</v>
      </c>
      <c r="O176" s="2">
        <v>136.15</v>
      </c>
      <c r="P176" s="2">
        <v>66.989999999999995</v>
      </c>
      <c r="Q176" s="2">
        <v>57.28</v>
      </c>
      <c r="R176" s="2">
        <v>23.9</v>
      </c>
      <c r="S176" s="2">
        <v>54.4</v>
      </c>
      <c r="T176" s="2">
        <v>22.5</v>
      </c>
      <c r="U176" s="2">
        <v>194.58</v>
      </c>
      <c r="V176" s="15">
        <v>271.10000000000002</v>
      </c>
      <c r="X176">
        <f t="shared" si="97"/>
        <v>-7.1574011229715347E-3</v>
      </c>
      <c r="Y176">
        <f t="shared" si="99"/>
        <v>-6.0882800608829052E-3</v>
      </c>
      <c r="Z176">
        <f t="shared" si="100"/>
        <v>4.1188007845334801E-2</v>
      </c>
      <c r="AA176">
        <f t="shared" si="101"/>
        <v>-4.9203656066991452E-2</v>
      </c>
      <c r="AB176">
        <f t="shared" si="102"/>
        <v>-6.6574202496531183E-3</v>
      </c>
      <c r="AC176">
        <f t="shared" si="103"/>
        <v>2.0392556716799745E-3</v>
      </c>
      <c r="AD176">
        <f t="shared" si="104"/>
        <v>-1.8203138086995314E-2</v>
      </c>
      <c r="AE176">
        <f t="shared" si="105"/>
        <v>-4.0802092414996194E-3</v>
      </c>
      <c r="AF176">
        <f t="shared" si="106"/>
        <v>-3.4918276374442836E-2</v>
      </c>
      <c r="AG176">
        <f t="shared" si="107"/>
        <v>-2.6461113667740416E-2</v>
      </c>
      <c r="AH176">
        <f t="shared" si="108"/>
        <v>-3.8064165307232344E-3</v>
      </c>
      <c r="AI176">
        <f t="shared" si="109"/>
        <v>-9.839993154787419E-3</v>
      </c>
      <c r="AJ176">
        <f t="shared" si="110"/>
        <v>-8.1591024987251719E-3</v>
      </c>
      <c r="AK176">
        <f t="shared" si="98"/>
        <v>1.4692517418963933E-2</v>
      </c>
      <c r="AL176">
        <f t="shared" si="91"/>
        <v>-3.4794711203896267E-3</v>
      </c>
      <c r="AM176">
        <f t="shared" si="92"/>
        <v>-4.5908183632734613E-2</v>
      </c>
      <c r="AN176">
        <f t="shared" si="93"/>
        <v>4.8775785617890907E-2</v>
      </c>
      <c r="AO176">
        <f t="shared" si="94"/>
        <v>-1.3157894736842136E-2</v>
      </c>
      <c r="AP176">
        <f t="shared" si="95"/>
        <v>-2.4661654135338284E-2</v>
      </c>
      <c r="AQ176">
        <f t="shared" si="96"/>
        <v>-2.5801351157107771E-2</v>
      </c>
    </row>
    <row r="177" spans="1:43">
      <c r="A177" s="1">
        <v>44426</v>
      </c>
      <c r="B177" s="14">
        <v>176</v>
      </c>
      <c r="C177" s="2">
        <v>163.02000000000001</v>
      </c>
      <c r="D177" s="2">
        <v>146.36000000000001</v>
      </c>
      <c r="E177" s="2">
        <v>36.549999999999997</v>
      </c>
      <c r="F177" s="2">
        <v>172.35</v>
      </c>
      <c r="G177" s="2">
        <v>71.12</v>
      </c>
      <c r="H177" s="2">
        <v>77.98</v>
      </c>
      <c r="I177" s="2">
        <v>174.74</v>
      </c>
      <c r="J177" s="2">
        <v>284.81</v>
      </c>
      <c r="K177" s="2">
        <v>13</v>
      </c>
      <c r="L177" s="2">
        <v>42.84</v>
      </c>
      <c r="M177" s="2">
        <v>18.239999999999998</v>
      </c>
      <c r="N177" s="2">
        <v>228.41</v>
      </c>
      <c r="O177" s="2">
        <v>133.33000000000001</v>
      </c>
      <c r="P177" s="2">
        <v>65.5</v>
      </c>
      <c r="Q177" s="2">
        <v>56.5</v>
      </c>
      <c r="R177" s="2">
        <v>25.05</v>
      </c>
      <c r="S177" s="2">
        <v>51.56</v>
      </c>
      <c r="T177" s="2">
        <v>22.5</v>
      </c>
      <c r="U177" s="2">
        <v>190.4</v>
      </c>
      <c r="V177" s="15">
        <v>268.83999999999997</v>
      </c>
      <c r="X177">
        <f t="shared" si="97"/>
        <v>1.3112920265987283E-2</v>
      </c>
      <c r="Y177">
        <f t="shared" si="99"/>
        <v>-2.5501032026100167E-2</v>
      </c>
      <c r="Z177">
        <f t="shared" si="100"/>
        <v>-1.6415500538213119E-2</v>
      </c>
      <c r="AA177">
        <f t="shared" si="101"/>
        <v>-7.8862537416532607E-3</v>
      </c>
      <c r="AB177">
        <f t="shared" si="102"/>
        <v>-6.9812901424183187E-3</v>
      </c>
      <c r="AC177">
        <f t="shared" si="103"/>
        <v>-8.1404222844060105E-3</v>
      </c>
      <c r="AD177">
        <f t="shared" si="104"/>
        <v>-6.1991696525052799E-3</v>
      </c>
      <c r="AE177">
        <f t="shared" si="105"/>
        <v>-2.6962672456053711E-3</v>
      </c>
      <c r="AF177">
        <f t="shared" si="106"/>
        <v>7.6982294072361714E-4</v>
      </c>
      <c r="AG177">
        <f t="shared" si="107"/>
        <v>1.2526589458756822E-2</v>
      </c>
      <c r="AH177">
        <f t="shared" si="108"/>
        <v>-4.3668122270743362E-3</v>
      </c>
      <c r="AI177">
        <f t="shared" si="109"/>
        <v>-1.3091946076736955E-2</v>
      </c>
      <c r="AJ177">
        <f t="shared" si="110"/>
        <v>-2.0712449504223233E-2</v>
      </c>
      <c r="AK177">
        <f t="shared" si="98"/>
        <v>-2.2242125690401477E-2</v>
      </c>
      <c r="AL177">
        <f t="shared" si="91"/>
        <v>-1.361731843575421E-2</v>
      </c>
      <c r="AM177">
        <f t="shared" si="92"/>
        <v>4.8117154811715572E-2</v>
      </c>
      <c r="AN177">
        <f t="shared" si="93"/>
        <v>-5.2205882352941109E-2</v>
      </c>
      <c r="AO177">
        <f t="shared" si="94"/>
        <v>0</v>
      </c>
      <c r="AP177">
        <f t="shared" si="95"/>
        <v>-2.1482166718059442E-2</v>
      </c>
      <c r="AQ177">
        <f t="shared" si="96"/>
        <v>-8.3364072298046758E-3</v>
      </c>
    </row>
    <row r="178" spans="1:43">
      <c r="A178" s="1">
        <v>44427</v>
      </c>
      <c r="B178" s="14">
        <v>177</v>
      </c>
      <c r="C178" s="2">
        <v>167.67</v>
      </c>
      <c r="D178" s="2">
        <v>146.69</v>
      </c>
      <c r="E178" s="2">
        <v>33.82</v>
      </c>
      <c r="F178" s="2">
        <v>160.55000000000001</v>
      </c>
      <c r="G178" s="2">
        <v>69.84</v>
      </c>
      <c r="H178" s="2">
        <v>79.06</v>
      </c>
      <c r="I178" s="2">
        <v>173.25</v>
      </c>
      <c r="J178" s="2">
        <v>286.83999999999997</v>
      </c>
      <c r="K178" s="2">
        <v>12.67</v>
      </c>
      <c r="L178" s="2">
        <v>42.83</v>
      </c>
      <c r="M178" s="2">
        <v>18.29</v>
      </c>
      <c r="N178" s="2">
        <v>227.72</v>
      </c>
      <c r="O178" s="2">
        <v>131.94999999999999</v>
      </c>
      <c r="P178" s="2">
        <v>66.23</v>
      </c>
      <c r="Q178" s="2">
        <v>56.86</v>
      </c>
      <c r="R178" s="2">
        <v>26.91</v>
      </c>
      <c r="S178" s="2">
        <v>47.91</v>
      </c>
      <c r="T178" s="2">
        <v>21.7</v>
      </c>
      <c r="U178" s="2">
        <v>197.98</v>
      </c>
      <c r="V178" s="15">
        <v>270.58</v>
      </c>
      <c r="X178">
        <f t="shared" si="97"/>
        <v>2.8524107471475751E-2</v>
      </c>
      <c r="Y178">
        <f t="shared" si="99"/>
        <v>2.2547144028421976E-3</v>
      </c>
      <c r="Z178">
        <f t="shared" si="100"/>
        <v>-7.4692202462380217E-2</v>
      </c>
      <c r="AA178">
        <f t="shared" si="101"/>
        <v>-6.8465332172903876E-2</v>
      </c>
      <c r="AB178">
        <f t="shared" si="102"/>
        <v>-1.7997750281214864E-2</v>
      </c>
      <c r="AC178">
        <f t="shared" si="103"/>
        <v>1.3849705052577561E-2</v>
      </c>
      <c r="AD178">
        <f t="shared" si="104"/>
        <v>-8.5269543321506748E-3</v>
      </c>
      <c r="AE178">
        <f t="shared" si="105"/>
        <v>7.1275587233593368E-3</v>
      </c>
      <c r="AF178">
        <f t="shared" si="106"/>
        <v>-2.5384615384615391E-2</v>
      </c>
      <c r="AG178">
        <f t="shared" si="107"/>
        <v>-2.3342670401505872E-4</v>
      </c>
      <c r="AH178">
        <f t="shared" si="108"/>
        <v>2.7412280701754779E-3</v>
      </c>
      <c r="AI178">
        <f t="shared" si="109"/>
        <v>-3.0208834989711385E-3</v>
      </c>
      <c r="AJ178">
        <f t="shared" si="110"/>
        <v>-1.035025875646909E-2</v>
      </c>
      <c r="AK178">
        <f t="shared" si="98"/>
        <v>1.1145038167938992E-2</v>
      </c>
      <c r="AL178">
        <f t="shared" si="91"/>
        <v>6.3716814159291936E-3</v>
      </c>
      <c r="AM178">
        <f t="shared" si="92"/>
        <v>7.4251497005988001E-2</v>
      </c>
      <c r="AN178">
        <f t="shared" si="93"/>
        <v>-7.0791311093871323E-2</v>
      </c>
      <c r="AO178">
        <f t="shared" si="94"/>
        <v>-3.555555555555559E-2</v>
      </c>
      <c r="AP178">
        <f t="shared" si="95"/>
        <v>3.9810924369747813E-2</v>
      </c>
      <c r="AQ178">
        <f t="shared" si="96"/>
        <v>6.4722511531022514E-3</v>
      </c>
    </row>
    <row r="179" spans="1:43">
      <c r="A179" s="1">
        <v>44428</v>
      </c>
      <c r="B179" s="14">
        <v>178</v>
      </c>
      <c r="C179" s="2">
        <v>168.13</v>
      </c>
      <c r="D179" s="2">
        <v>148.19</v>
      </c>
      <c r="E179" s="2">
        <v>34.409999999999997</v>
      </c>
      <c r="F179" s="2">
        <v>157.96</v>
      </c>
      <c r="G179" s="2">
        <v>70.25</v>
      </c>
      <c r="H179" s="2">
        <v>80.05</v>
      </c>
      <c r="I179" s="2">
        <v>175.12</v>
      </c>
      <c r="J179" s="2">
        <v>286</v>
      </c>
      <c r="K179" s="2">
        <v>12.57</v>
      </c>
      <c r="L179" s="2">
        <v>42.48</v>
      </c>
      <c r="M179" s="2">
        <v>18.38</v>
      </c>
      <c r="N179" s="2">
        <v>227.69</v>
      </c>
      <c r="O179" s="2">
        <v>132.99</v>
      </c>
      <c r="P179" s="2">
        <v>66.16</v>
      </c>
      <c r="Q179" s="2">
        <v>56.64</v>
      </c>
      <c r="R179" s="2">
        <v>24.53</v>
      </c>
      <c r="S179" s="2">
        <v>52</v>
      </c>
      <c r="T179" s="2">
        <v>21.6</v>
      </c>
      <c r="U179" s="2">
        <v>208.16</v>
      </c>
      <c r="V179" s="15">
        <v>272.95999999999998</v>
      </c>
      <c r="X179">
        <f t="shared" si="97"/>
        <v>2.743484224965754E-3</v>
      </c>
      <c r="Y179">
        <f t="shared" si="99"/>
        <v>1.0225645919967278E-2</v>
      </c>
      <c r="Z179">
        <f t="shared" si="100"/>
        <v>1.7445298639857963E-2</v>
      </c>
      <c r="AA179">
        <f t="shared" si="101"/>
        <v>-1.6132046091560281E-2</v>
      </c>
      <c r="AB179">
        <f t="shared" si="102"/>
        <v>5.8705612829323675E-3</v>
      </c>
      <c r="AC179">
        <f t="shared" si="103"/>
        <v>1.2522135087275421E-2</v>
      </c>
      <c r="AD179">
        <f t="shared" si="104"/>
        <v>1.0793650793650821E-2</v>
      </c>
      <c r="AE179">
        <f t="shared" si="105"/>
        <v>-2.9284618602704472E-3</v>
      </c>
      <c r="AF179">
        <f t="shared" si="106"/>
        <v>-7.8926598263614565E-3</v>
      </c>
      <c r="AG179">
        <f t="shared" si="107"/>
        <v>-8.1718421667056132E-3</v>
      </c>
      <c r="AH179">
        <f t="shared" si="108"/>
        <v>4.9207217058501842E-3</v>
      </c>
      <c r="AI179">
        <f t="shared" si="109"/>
        <v>-1.3174073423503045E-4</v>
      </c>
      <c r="AJ179">
        <f t="shared" si="110"/>
        <v>7.8817733990149338E-3</v>
      </c>
      <c r="AK179">
        <f t="shared" si="98"/>
        <v>-1.0569228446324535E-3</v>
      </c>
      <c r="AL179">
        <f t="shared" si="91"/>
        <v>-3.8691523039043065E-3</v>
      </c>
      <c r="AM179">
        <f t="shared" si="92"/>
        <v>-8.8442958008175365E-2</v>
      </c>
      <c r="AN179">
        <f t="shared" si="93"/>
        <v>8.5368399081611437E-2</v>
      </c>
      <c r="AO179">
        <f t="shared" si="94"/>
        <v>-4.608294930875478E-3</v>
      </c>
      <c r="AP179">
        <f t="shared" si="95"/>
        <v>5.1419335286392601E-2</v>
      </c>
      <c r="AQ179">
        <f t="shared" si="96"/>
        <v>8.7959198758222907E-3</v>
      </c>
    </row>
    <row r="180" spans="1:43">
      <c r="A180" s="1">
        <v>44431</v>
      </c>
      <c r="B180" s="14">
        <v>179</v>
      </c>
      <c r="C180" s="2">
        <v>170</v>
      </c>
      <c r="D180" s="2">
        <v>149.71</v>
      </c>
      <c r="E180" s="2">
        <v>36.78</v>
      </c>
      <c r="F180" s="2">
        <v>161.05000000000001</v>
      </c>
      <c r="G180" s="2">
        <v>70.89</v>
      </c>
      <c r="H180" s="2">
        <v>78.98</v>
      </c>
      <c r="I180" s="2">
        <v>177.66</v>
      </c>
      <c r="J180" s="2">
        <v>290.89</v>
      </c>
      <c r="K180" s="2">
        <v>12.73</v>
      </c>
      <c r="L180" s="2">
        <v>43.01</v>
      </c>
      <c r="M180" s="2">
        <v>18.399999999999999</v>
      </c>
      <c r="N180" s="2">
        <v>229.11</v>
      </c>
      <c r="O180" s="2">
        <v>133.47</v>
      </c>
      <c r="P180" s="2">
        <v>65.73</v>
      </c>
      <c r="Q180" s="2">
        <v>56.44</v>
      </c>
      <c r="R180" s="2">
        <v>21.19</v>
      </c>
      <c r="S180" s="2">
        <v>59.09</v>
      </c>
      <c r="T180" s="2">
        <v>21.6</v>
      </c>
      <c r="U180" s="2">
        <v>219.58</v>
      </c>
      <c r="V180" s="15">
        <v>276.98</v>
      </c>
      <c r="X180">
        <f t="shared" si="97"/>
        <v>1.1122345803842292E-2</v>
      </c>
      <c r="Y180">
        <f t="shared" si="99"/>
        <v>1.0257102368580946E-2</v>
      </c>
      <c r="Z180">
        <f t="shared" si="100"/>
        <v>6.8875326939843204E-2</v>
      </c>
      <c r="AA180">
        <f t="shared" si="101"/>
        <v>1.9561914408711086E-2</v>
      </c>
      <c r="AB180">
        <f t="shared" si="102"/>
        <v>9.1103202846975172E-3</v>
      </c>
      <c r="AC180">
        <f t="shared" si="103"/>
        <v>-1.336664584634595E-2</v>
      </c>
      <c r="AD180">
        <f t="shared" si="104"/>
        <v>1.4504339881224258E-2</v>
      </c>
      <c r="AE180">
        <f t="shared" si="105"/>
        <v>1.7097902097902049E-2</v>
      </c>
      <c r="AF180">
        <f t="shared" si="106"/>
        <v>1.2728719172633265E-2</v>
      </c>
      <c r="AG180">
        <f t="shared" si="107"/>
        <v>1.2476459510357843E-2</v>
      </c>
      <c r="AH180">
        <f t="shared" si="108"/>
        <v>1.0881392818280508E-3</v>
      </c>
      <c r="AI180">
        <f t="shared" si="109"/>
        <v>6.2365496947604897E-3</v>
      </c>
      <c r="AJ180">
        <f t="shared" si="110"/>
        <v>3.6092939318744998E-3</v>
      </c>
      <c r="AK180">
        <f t="shared" si="98"/>
        <v>-6.4993954050784862E-3</v>
      </c>
      <c r="AL180">
        <f t="shared" si="91"/>
        <v>-3.5310734463277339E-3</v>
      </c>
      <c r="AM180">
        <f t="shared" si="92"/>
        <v>-0.13615980432123928</v>
      </c>
      <c r="AN180">
        <f t="shared" si="93"/>
        <v>0.13634615384615392</v>
      </c>
      <c r="AO180">
        <f t="shared" si="94"/>
        <v>0</v>
      </c>
      <c r="AP180">
        <f t="shared" si="95"/>
        <v>5.4861644888547348E-2</v>
      </c>
      <c r="AQ180">
        <f t="shared" si="96"/>
        <v>1.4727432590855946E-2</v>
      </c>
    </row>
    <row r="181" spans="1:43">
      <c r="A181" s="1">
        <v>44432</v>
      </c>
      <c r="B181" s="14">
        <v>180</v>
      </c>
      <c r="C181" s="2">
        <v>170.57</v>
      </c>
      <c r="D181" s="2">
        <v>149.61000000000001</v>
      </c>
      <c r="E181" s="2">
        <v>44.26</v>
      </c>
      <c r="F181" s="2">
        <v>171.69</v>
      </c>
      <c r="G181" s="2">
        <v>72.040000000000006</v>
      </c>
      <c r="H181" s="2">
        <v>78.540000000000006</v>
      </c>
      <c r="I181" s="2">
        <v>178.47</v>
      </c>
      <c r="J181" s="2">
        <v>293.99</v>
      </c>
      <c r="K181" s="2">
        <v>13.08</v>
      </c>
      <c r="L181" s="2">
        <v>44.8</v>
      </c>
      <c r="M181" s="2">
        <v>18.39</v>
      </c>
      <c r="N181" s="2">
        <v>230.44</v>
      </c>
      <c r="O181" s="2">
        <v>133.69</v>
      </c>
      <c r="P181" s="2">
        <v>64.989999999999995</v>
      </c>
      <c r="Q181" s="2">
        <v>56.01</v>
      </c>
      <c r="R181" s="2">
        <v>21.17</v>
      </c>
      <c r="S181" s="2">
        <v>59.16</v>
      </c>
      <c r="T181" s="2">
        <v>22.8</v>
      </c>
      <c r="U181" s="2">
        <v>217.93</v>
      </c>
      <c r="V181" s="15">
        <v>279.51</v>
      </c>
      <c r="X181">
        <f t="shared" si="97"/>
        <v>3.3529411764705482E-3</v>
      </c>
      <c r="Y181">
        <f t="shared" si="99"/>
        <v>-6.6795805223428164E-4</v>
      </c>
      <c r="Z181">
        <f t="shared" si="100"/>
        <v>0.20337139749864047</v>
      </c>
      <c r="AA181">
        <f t="shared" si="101"/>
        <v>6.6066438994101126E-2</v>
      </c>
      <c r="AB181">
        <f t="shared" si="102"/>
        <v>1.6222316264635432E-2</v>
      </c>
      <c r="AC181">
        <f t="shared" si="103"/>
        <v>-5.5710306406684942E-3</v>
      </c>
      <c r="AD181">
        <f t="shared" si="104"/>
        <v>4.559270516717338E-3</v>
      </c>
      <c r="AE181">
        <f t="shared" si="105"/>
        <v>1.0656949362301979E-2</v>
      </c>
      <c r="AF181">
        <f t="shared" si="106"/>
        <v>2.7494108405341684E-2</v>
      </c>
      <c r="AG181">
        <f t="shared" si="107"/>
        <v>4.1618228318995566E-2</v>
      </c>
      <c r="AH181">
        <f t="shared" si="108"/>
        <v>-5.4347826086945713E-4</v>
      </c>
      <c r="AI181">
        <f t="shared" si="109"/>
        <v>5.8050717995721882E-3</v>
      </c>
      <c r="AJ181">
        <f t="shared" si="110"/>
        <v>1.6483104817561914E-3</v>
      </c>
      <c r="AK181">
        <f t="shared" si="98"/>
        <v>-1.1258177392362834E-2</v>
      </c>
      <c r="AL181">
        <f t="shared" si="91"/>
        <v>-7.6187101346562678E-3</v>
      </c>
      <c r="AM181">
        <f t="shared" si="92"/>
        <v>-9.4384143463896052E-4</v>
      </c>
      <c r="AN181">
        <f t="shared" si="93"/>
        <v>1.1846336097477267E-3</v>
      </c>
      <c r="AO181">
        <f t="shared" si="94"/>
        <v>5.5555555555555518E-2</v>
      </c>
      <c r="AP181">
        <f t="shared" si="95"/>
        <v>-7.5143455688132139E-3</v>
      </c>
      <c r="AQ181">
        <f t="shared" si="96"/>
        <v>9.1342335186655084E-3</v>
      </c>
    </row>
    <row r="182" spans="1:43">
      <c r="A182" s="1">
        <v>44433</v>
      </c>
      <c r="B182" s="14">
        <v>181</v>
      </c>
      <c r="C182" s="2">
        <v>173.3</v>
      </c>
      <c r="D182" s="2">
        <v>148.36000000000001</v>
      </c>
      <c r="E182" s="2">
        <v>43.96</v>
      </c>
      <c r="F182" s="2">
        <v>169.1</v>
      </c>
      <c r="G182" s="2">
        <v>73.180000000000007</v>
      </c>
      <c r="H182" s="2">
        <v>78.56</v>
      </c>
      <c r="I182" s="2">
        <v>178.31</v>
      </c>
      <c r="J182" s="2">
        <v>298.89999999999998</v>
      </c>
      <c r="K182" s="2">
        <v>13.17</v>
      </c>
      <c r="L182" s="2">
        <v>44.4</v>
      </c>
      <c r="M182" s="2">
        <v>18.399999999999999</v>
      </c>
      <c r="N182" s="2">
        <v>230.66</v>
      </c>
      <c r="O182" s="2">
        <v>133.69999999999999</v>
      </c>
      <c r="P182" s="2">
        <v>63.98</v>
      </c>
      <c r="Q182" s="2">
        <v>56.07</v>
      </c>
      <c r="R182" s="2">
        <v>20.46</v>
      </c>
      <c r="S182" s="2">
        <v>61.05</v>
      </c>
      <c r="T182" s="2">
        <v>21.8</v>
      </c>
      <c r="U182" s="2">
        <v>222.13</v>
      </c>
      <c r="V182" s="15">
        <v>277.69</v>
      </c>
      <c r="X182">
        <f t="shared" si="97"/>
        <v>1.6005159172187478E-2</v>
      </c>
      <c r="Y182">
        <f t="shared" si="99"/>
        <v>-8.3550564801818054E-3</v>
      </c>
      <c r="Z182">
        <f t="shared" si="100"/>
        <v>-6.7781292363307084E-3</v>
      </c>
      <c r="AA182">
        <f t="shared" si="101"/>
        <v>-1.5085328207816433E-2</v>
      </c>
      <c r="AB182">
        <f t="shared" si="102"/>
        <v>1.5824541921154921E-2</v>
      </c>
      <c r="AC182">
        <f t="shared" si="103"/>
        <v>2.5464731347079217E-4</v>
      </c>
      <c r="AD182">
        <f t="shared" si="104"/>
        <v>-8.9650921723537062E-4</v>
      </c>
      <c r="AE182">
        <f t="shared" si="105"/>
        <v>1.6701248341780224E-2</v>
      </c>
      <c r="AF182">
        <f t="shared" si="106"/>
        <v>6.8807339449541175E-3</v>
      </c>
      <c r="AG182">
        <f t="shared" si="107"/>
        <v>-8.9285714285713969E-3</v>
      </c>
      <c r="AH182">
        <f t="shared" si="108"/>
        <v>5.4377379010320877E-4</v>
      </c>
      <c r="AI182">
        <f t="shared" si="109"/>
        <v>9.5469536538794861E-4</v>
      </c>
      <c r="AJ182">
        <f t="shared" si="110"/>
        <v>7.4799910240039687E-5</v>
      </c>
      <c r="AK182">
        <f t="shared" si="98"/>
        <v>-1.5540852438836714E-2</v>
      </c>
      <c r="AL182">
        <f t="shared" si="91"/>
        <v>1.0712372790573517E-3</v>
      </c>
      <c r="AM182">
        <f t="shared" si="92"/>
        <v>-3.3538025507794084E-2</v>
      </c>
      <c r="AN182">
        <f t="shared" si="93"/>
        <v>3.1947261663286014E-2</v>
      </c>
      <c r="AO182">
        <f t="shared" si="94"/>
        <v>-4.3859649122807015E-2</v>
      </c>
      <c r="AP182">
        <f t="shared" si="95"/>
        <v>1.9272243380902072E-2</v>
      </c>
      <c r="AQ182">
        <f t="shared" si="96"/>
        <v>-6.5113949411469835E-3</v>
      </c>
    </row>
    <row r="183" spans="1:43">
      <c r="A183" s="1">
        <v>44434</v>
      </c>
      <c r="B183" s="14">
        <v>182</v>
      </c>
      <c r="C183" s="2">
        <v>173.59</v>
      </c>
      <c r="D183" s="2">
        <v>147.53</v>
      </c>
      <c r="E183" s="2">
        <v>40.31</v>
      </c>
      <c r="F183" s="2">
        <v>165.24</v>
      </c>
      <c r="G183" s="2">
        <v>72.44</v>
      </c>
      <c r="H183" s="2">
        <v>78.45</v>
      </c>
      <c r="I183" s="2">
        <v>176.56</v>
      </c>
      <c r="J183" s="2">
        <v>295.14999999999998</v>
      </c>
      <c r="K183" s="2">
        <v>12.9</v>
      </c>
      <c r="L183" s="2">
        <v>44.36</v>
      </c>
      <c r="M183" s="2">
        <v>18.34</v>
      </c>
      <c r="N183" s="2">
        <v>230.88</v>
      </c>
      <c r="O183" s="2">
        <v>132.66999999999999</v>
      </c>
      <c r="P183" s="2">
        <v>63.22</v>
      </c>
      <c r="Q183" s="2">
        <v>55.54</v>
      </c>
      <c r="R183" s="2">
        <v>20.79</v>
      </c>
      <c r="S183" s="2">
        <v>60.22</v>
      </c>
      <c r="T183" s="2">
        <v>21.4</v>
      </c>
      <c r="U183" s="2">
        <v>220.68</v>
      </c>
      <c r="V183" s="15">
        <v>273.62</v>
      </c>
      <c r="X183">
        <f t="shared" si="97"/>
        <v>1.6733987305250549E-3</v>
      </c>
      <c r="Y183">
        <f t="shared" si="99"/>
        <v>-5.5944998651928585E-3</v>
      </c>
      <c r="Z183">
        <f t="shared" si="100"/>
        <v>-8.3030027297543191E-2</v>
      </c>
      <c r="AA183">
        <f t="shared" si="101"/>
        <v>-2.282672974571251E-2</v>
      </c>
      <c r="AB183">
        <f t="shared" si="102"/>
        <v>-1.0112052473353499E-2</v>
      </c>
      <c r="AC183">
        <f t="shared" si="103"/>
        <v>-1.4002036659877728E-3</v>
      </c>
      <c r="AD183">
        <f t="shared" si="104"/>
        <v>-9.8143682350961808E-3</v>
      </c>
      <c r="AE183">
        <f t="shared" si="105"/>
        <v>-1.2546002007360323E-2</v>
      </c>
      <c r="AF183">
        <f t="shared" si="106"/>
        <v>-2.0501138952163978E-2</v>
      </c>
      <c r="AG183">
        <f t="shared" si="107"/>
        <v>-9.0090090090088172E-4</v>
      </c>
      <c r="AH183">
        <f t="shared" si="108"/>
        <v>-3.2608695652173222E-3</v>
      </c>
      <c r="AI183">
        <f t="shared" si="109"/>
        <v>9.5378479146795655E-4</v>
      </c>
      <c r="AJ183">
        <f t="shared" si="110"/>
        <v>-7.703814510097242E-3</v>
      </c>
      <c r="AK183">
        <f t="shared" si="98"/>
        <v>-1.1878712097530449E-2</v>
      </c>
      <c r="AL183">
        <f t="shared" si="91"/>
        <v>-9.4524701266274509E-3</v>
      </c>
      <c r="AM183">
        <f t="shared" si="92"/>
        <v>1.6129032258064432E-2</v>
      </c>
      <c r="AN183">
        <f t="shared" si="93"/>
        <v>-1.3595413595413568E-2</v>
      </c>
      <c r="AO183">
        <f t="shared" si="94"/>
        <v>-1.8348623853211107E-2</v>
      </c>
      <c r="AP183">
        <f t="shared" si="95"/>
        <v>-6.5277089992346309E-3</v>
      </c>
      <c r="AQ183">
        <f t="shared" si="96"/>
        <v>-1.4656631495552571E-2</v>
      </c>
    </row>
    <row r="184" spans="1:43">
      <c r="A184" s="1">
        <v>44435</v>
      </c>
      <c r="B184" s="14">
        <v>183</v>
      </c>
      <c r="C184" s="2">
        <v>173.81</v>
      </c>
      <c r="D184" s="2">
        <v>148.6</v>
      </c>
      <c r="E184" s="2">
        <v>40.840000000000003</v>
      </c>
      <c r="F184" s="2">
        <v>159.47</v>
      </c>
      <c r="G184" s="2">
        <v>72.989999999999995</v>
      </c>
      <c r="H184" s="2">
        <v>78.19</v>
      </c>
      <c r="I184" s="2">
        <v>180.14</v>
      </c>
      <c r="J184" s="2">
        <v>300.76</v>
      </c>
      <c r="K184" s="2">
        <v>13.31</v>
      </c>
      <c r="L184" s="2">
        <v>45.13</v>
      </c>
      <c r="M184" s="2">
        <v>18.41</v>
      </c>
      <c r="N184" s="2">
        <v>231.13</v>
      </c>
      <c r="O184" s="2">
        <v>133.27000000000001</v>
      </c>
      <c r="P184" s="2">
        <v>63.28</v>
      </c>
      <c r="Q184" s="2">
        <v>55.65</v>
      </c>
      <c r="R184" s="2">
        <v>19.13</v>
      </c>
      <c r="S184" s="2">
        <v>64.98</v>
      </c>
      <c r="T184" s="2">
        <v>21</v>
      </c>
      <c r="U184" s="2">
        <v>226.36</v>
      </c>
      <c r="V184" s="15">
        <v>278.33</v>
      </c>
      <c r="X184">
        <f t="shared" si="97"/>
        <v>1.2673541102598011E-3</v>
      </c>
      <c r="Y184">
        <f t="shared" si="99"/>
        <v>7.2527621500711259E-3</v>
      </c>
      <c r="Z184">
        <f t="shared" si="100"/>
        <v>1.3148102207888888E-2</v>
      </c>
      <c r="AA184">
        <f t="shared" si="101"/>
        <v>-3.4918905833938571E-2</v>
      </c>
      <c r="AB184">
        <f t="shared" si="102"/>
        <v>7.5924903368304415E-3</v>
      </c>
      <c r="AC184">
        <f t="shared" si="103"/>
        <v>-3.3142128744423852E-3</v>
      </c>
      <c r="AD184">
        <f t="shared" si="104"/>
        <v>2.0276393294064249E-2</v>
      </c>
      <c r="AE184">
        <f t="shared" si="105"/>
        <v>1.9007284431644973E-2</v>
      </c>
      <c r="AF184">
        <f t="shared" si="106"/>
        <v>3.1782945736434122E-2</v>
      </c>
      <c r="AG184">
        <f t="shared" si="107"/>
        <v>1.7357980162308457E-2</v>
      </c>
      <c r="AH184">
        <f t="shared" si="108"/>
        <v>3.8167938931297865E-3</v>
      </c>
      <c r="AI184">
        <f t="shared" si="109"/>
        <v>1.0828135828135827E-3</v>
      </c>
      <c r="AJ184">
        <f t="shared" si="110"/>
        <v>4.5224994346877425E-3</v>
      </c>
      <c r="AK184">
        <f t="shared" si="98"/>
        <v>9.4906675102819161E-4</v>
      </c>
      <c r="AL184">
        <f t="shared" si="91"/>
        <v>1.9805545552754669E-3</v>
      </c>
      <c r="AM184">
        <f t="shared" si="92"/>
        <v>-7.9846079846079859E-2</v>
      </c>
      <c r="AN184">
        <f t="shared" si="93"/>
        <v>7.904350714048497E-2</v>
      </c>
      <c r="AO184">
        <f t="shared" si="94"/>
        <v>-1.8691588785046665E-2</v>
      </c>
      <c r="AP184">
        <f t="shared" si="95"/>
        <v>2.5738626064890368E-2</v>
      </c>
      <c r="AQ184">
        <f t="shared" si="96"/>
        <v>1.7213653972662741E-2</v>
      </c>
    </row>
    <row r="185" spans="1:43">
      <c r="A185" s="1">
        <v>44438</v>
      </c>
      <c r="B185" s="14">
        <v>184</v>
      </c>
      <c r="C185" s="2">
        <v>176.73</v>
      </c>
      <c r="D185" s="2">
        <v>153.11000000000001</v>
      </c>
      <c r="E185" s="2">
        <v>43.33</v>
      </c>
      <c r="F185" s="2">
        <v>162.28</v>
      </c>
      <c r="G185" s="2">
        <v>71.67</v>
      </c>
      <c r="H185" s="2">
        <v>78.3</v>
      </c>
      <c r="I185" s="2">
        <v>179.98</v>
      </c>
      <c r="J185" s="2">
        <v>303.64</v>
      </c>
      <c r="K185" s="2">
        <v>13.05</v>
      </c>
      <c r="L185" s="2">
        <v>45.07</v>
      </c>
      <c r="M185" s="2">
        <v>18.47</v>
      </c>
      <c r="N185" s="2">
        <v>231.86</v>
      </c>
      <c r="O185" s="2">
        <v>132.85</v>
      </c>
      <c r="P185" s="2">
        <v>63.16</v>
      </c>
      <c r="Q185" s="2">
        <v>56.18</v>
      </c>
      <c r="R185" s="2">
        <v>19.28</v>
      </c>
      <c r="S185" s="2">
        <v>64.53</v>
      </c>
      <c r="T185" s="2">
        <v>20.6</v>
      </c>
      <c r="U185" s="2">
        <v>226.88</v>
      </c>
      <c r="V185" s="15">
        <v>288.47000000000003</v>
      </c>
      <c r="X185">
        <f t="shared" si="97"/>
        <v>1.6799953972728768E-2</v>
      </c>
      <c r="Y185">
        <f t="shared" si="99"/>
        <v>3.0349932705249123E-2</v>
      </c>
      <c r="Z185">
        <f t="shared" si="100"/>
        <v>6.0969637610185964E-2</v>
      </c>
      <c r="AA185">
        <f t="shared" si="101"/>
        <v>1.7620869128989792E-2</v>
      </c>
      <c r="AB185">
        <f t="shared" si="102"/>
        <v>-1.808466913275782E-2</v>
      </c>
      <c r="AC185">
        <f t="shared" si="103"/>
        <v>1.4068295178411489E-3</v>
      </c>
      <c r="AD185">
        <f t="shared" si="104"/>
        <v>-8.8819806816918285E-4</v>
      </c>
      <c r="AE185">
        <f t="shared" si="105"/>
        <v>9.5757414549807011E-3</v>
      </c>
      <c r="AF185">
        <f t="shared" si="106"/>
        <v>-1.9534184823441006E-2</v>
      </c>
      <c r="AG185">
        <f t="shared" si="107"/>
        <v>-1.3294925769998288E-3</v>
      </c>
      <c r="AH185">
        <f t="shared" si="108"/>
        <v>3.2590983161324672E-3</v>
      </c>
      <c r="AI185">
        <f t="shared" si="109"/>
        <v>3.1583957080431714E-3</v>
      </c>
      <c r="AJ185">
        <f t="shared" si="110"/>
        <v>-3.1514969610566212E-3</v>
      </c>
      <c r="AK185">
        <f t="shared" si="98"/>
        <v>-1.8963337547409063E-3</v>
      </c>
      <c r="AL185">
        <f t="shared" si="91"/>
        <v>9.5238095238095438E-3</v>
      </c>
      <c r="AM185">
        <f t="shared" si="92"/>
        <v>7.8410872974386901E-3</v>
      </c>
      <c r="AN185">
        <f t="shared" si="93"/>
        <v>-6.9252077562327301E-3</v>
      </c>
      <c r="AO185">
        <f t="shared" si="94"/>
        <v>-1.904761904761898E-2</v>
      </c>
      <c r="AP185">
        <f t="shared" si="95"/>
        <v>2.2972256582434254E-3</v>
      </c>
      <c r="AQ185">
        <f t="shared" si="96"/>
        <v>3.6431574030826877E-2</v>
      </c>
    </row>
    <row r="186" spans="1:43">
      <c r="A186" s="1">
        <v>44439</v>
      </c>
      <c r="B186" s="14">
        <v>185</v>
      </c>
      <c r="C186" s="2">
        <v>175.47</v>
      </c>
      <c r="D186" s="2">
        <v>151.83000000000001</v>
      </c>
      <c r="E186" s="2">
        <v>47.13</v>
      </c>
      <c r="F186" s="2">
        <v>166.99</v>
      </c>
      <c r="G186" s="2">
        <v>71.91</v>
      </c>
      <c r="H186" s="2">
        <v>77.84</v>
      </c>
      <c r="I186" s="2">
        <v>181.3</v>
      </c>
      <c r="J186" s="2">
        <v>296.24</v>
      </c>
      <c r="K186" s="2">
        <v>13.03</v>
      </c>
      <c r="L186" s="2">
        <v>46.55</v>
      </c>
      <c r="M186" s="2">
        <v>18.48</v>
      </c>
      <c r="N186" s="2">
        <v>231.91</v>
      </c>
      <c r="O186" s="2">
        <v>134.16</v>
      </c>
      <c r="P186" s="2">
        <v>63.14</v>
      </c>
      <c r="Q186" s="2">
        <v>56.31</v>
      </c>
      <c r="R186" s="2">
        <v>18.71</v>
      </c>
      <c r="S186" s="2">
        <v>66.3</v>
      </c>
      <c r="T186" s="2">
        <v>19.899999999999999</v>
      </c>
      <c r="U186" s="2">
        <v>223.85</v>
      </c>
      <c r="V186" s="15">
        <v>288.66000000000003</v>
      </c>
      <c r="X186">
        <f t="shared" si="97"/>
        <v>-7.1295196061788657E-3</v>
      </c>
      <c r="Y186">
        <f t="shared" si="99"/>
        <v>-8.3600026125008227E-3</v>
      </c>
      <c r="Z186">
        <f t="shared" si="100"/>
        <v>8.7699053773367286E-2</v>
      </c>
      <c r="AA186">
        <f t="shared" si="101"/>
        <v>2.9023909292580773E-2</v>
      </c>
      <c r="AB186">
        <f t="shared" si="102"/>
        <v>3.3486814566763621E-3</v>
      </c>
      <c r="AC186">
        <f t="shared" si="103"/>
        <v>-5.8748403575988985E-3</v>
      </c>
      <c r="AD186">
        <f t="shared" si="104"/>
        <v>7.3341482386933086E-3</v>
      </c>
      <c r="AE186">
        <f t="shared" si="105"/>
        <v>-2.4370965617178164E-2</v>
      </c>
      <c r="AF186">
        <f t="shared" si="106"/>
        <v>-1.5325670498085324E-3</v>
      </c>
      <c r="AG186">
        <f t="shared" si="107"/>
        <v>3.2837807854448564E-2</v>
      </c>
      <c r="AH186">
        <f t="shared" si="108"/>
        <v>5.4141851651334945E-4</v>
      </c>
      <c r="AI186">
        <f t="shared" si="109"/>
        <v>2.1564737341491825E-4</v>
      </c>
      <c r="AJ186">
        <f t="shared" si="110"/>
        <v>9.8607452013549299E-3</v>
      </c>
      <c r="AK186">
        <f t="shared" si="98"/>
        <v>-3.1665611146288825E-4</v>
      </c>
      <c r="AL186">
        <f t="shared" si="91"/>
        <v>2.3139907440370695E-3</v>
      </c>
      <c r="AM186">
        <f t="shared" si="92"/>
        <v>-2.9564315352697108E-2</v>
      </c>
      <c r="AN186">
        <f t="shared" si="93"/>
        <v>2.7429102742910213E-2</v>
      </c>
      <c r="AO186">
        <f t="shared" si="94"/>
        <v>-3.3980582524271982E-2</v>
      </c>
      <c r="AP186">
        <f t="shared" si="95"/>
        <v>-1.335507757404796E-2</v>
      </c>
      <c r="AQ186">
        <f t="shared" si="96"/>
        <v>6.5864734634449925E-4</v>
      </c>
    </row>
    <row r="187" spans="1:43">
      <c r="A187" s="1">
        <v>44440</v>
      </c>
      <c r="B187" s="14">
        <v>186</v>
      </c>
      <c r="C187" s="2">
        <v>175.45</v>
      </c>
      <c r="D187" s="2">
        <v>152.5</v>
      </c>
      <c r="E187" s="2">
        <v>43.69</v>
      </c>
      <c r="F187" s="2">
        <v>173.27</v>
      </c>
      <c r="G187" s="2">
        <v>71.31</v>
      </c>
      <c r="H187" s="2">
        <v>78.98</v>
      </c>
      <c r="I187" s="2">
        <v>183.48</v>
      </c>
      <c r="J187" s="2">
        <v>297.22000000000003</v>
      </c>
      <c r="K187" s="2">
        <v>13.11</v>
      </c>
      <c r="L187" s="2">
        <v>47.17</v>
      </c>
      <c r="M187" s="2">
        <v>18.489999999999998</v>
      </c>
      <c r="N187" s="2">
        <v>229.8</v>
      </c>
      <c r="O187" s="2">
        <v>133.16999999999999</v>
      </c>
      <c r="P187" s="2">
        <v>63.29</v>
      </c>
      <c r="Q187" s="2">
        <v>56.69</v>
      </c>
      <c r="R187" s="2">
        <v>17.75</v>
      </c>
      <c r="S187" s="2">
        <v>69.680000000000007</v>
      </c>
      <c r="T187" s="2">
        <v>17.7</v>
      </c>
      <c r="U187" s="2">
        <v>224.41</v>
      </c>
      <c r="V187" s="15">
        <v>286.75</v>
      </c>
      <c r="X187">
        <f t="shared" si="97"/>
        <v>-1.139795976520786E-4</v>
      </c>
      <c r="Y187">
        <f t="shared" si="99"/>
        <v>4.4128301389711353E-3</v>
      </c>
      <c r="Z187">
        <f t="shared" si="100"/>
        <v>-7.2989603225122102E-2</v>
      </c>
      <c r="AA187">
        <f t="shared" si="101"/>
        <v>3.7607042337864549E-2</v>
      </c>
      <c r="AB187">
        <f t="shared" si="102"/>
        <v>-8.3437630371296662E-3</v>
      </c>
      <c r="AC187">
        <f t="shared" si="103"/>
        <v>1.4645426515930119E-2</v>
      </c>
      <c r="AD187">
        <f t="shared" si="104"/>
        <v>1.202426916712619E-2</v>
      </c>
      <c r="AE187">
        <f t="shared" si="105"/>
        <v>3.308128544423502E-3</v>
      </c>
      <c r="AF187">
        <f t="shared" si="106"/>
        <v>6.1396776669224926E-3</v>
      </c>
      <c r="AG187">
        <f t="shared" si="107"/>
        <v>1.3319011815252515E-2</v>
      </c>
      <c r="AH187">
        <f t="shared" si="108"/>
        <v>5.4112554112543346E-4</v>
      </c>
      <c r="AI187">
        <f t="shared" si="109"/>
        <v>-9.0983571212969912E-3</v>
      </c>
      <c r="AJ187">
        <f t="shared" si="110"/>
        <v>-7.379248658318494E-3</v>
      </c>
      <c r="AK187">
        <f t="shared" si="98"/>
        <v>2.3756731073804019E-3</v>
      </c>
      <c r="AL187">
        <f t="shared" si="91"/>
        <v>6.7483573077605297E-3</v>
      </c>
      <c r="AM187">
        <f t="shared" si="92"/>
        <v>-5.1309460181721049E-2</v>
      </c>
      <c r="AN187">
        <f t="shared" si="93"/>
        <v>5.098039215686289E-2</v>
      </c>
      <c r="AO187">
        <f t="shared" si="94"/>
        <v>-0.11055276381909546</v>
      </c>
      <c r="AP187">
        <f t="shared" si="95"/>
        <v>2.5016752289479666E-3</v>
      </c>
      <c r="AQ187">
        <f t="shared" si="96"/>
        <v>-6.6167809880136657E-3</v>
      </c>
    </row>
    <row r="188" spans="1:43">
      <c r="A188" s="1">
        <v>44441</v>
      </c>
      <c r="B188" s="14">
        <v>187</v>
      </c>
      <c r="C188" s="2">
        <v>178.02</v>
      </c>
      <c r="D188" s="2">
        <v>153.63999999999999</v>
      </c>
      <c r="E188" s="2">
        <v>44.38</v>
      </c>
      <c r="F188" s="2">
        <v>172</v>
      </c>
      <c r="G188" s="2">
        <v>71.5</v>
      </c>
      <c r="H188" s="2">
        <v>78.89</v>
      </c>
      <c r="I188" s="2">
        <v>181.86</v>
      </c>
      <c r="J188" s="2">
        <v>294.57</v>
      </c>
      <c r="K188" s="2">
        <v>13.01</v>
      </c>
      <c r="L188" s="2">
        <v>46.99</v>
      </c>
      <c r="M188" s="2">
        <v>18.54</v>
      </c>
      <c r="N188" s="2">
        <v>230.97</v>
      </c>
      <c r="O188" s="2">
        <v>133.85</v>
      </c>
      <c r="P188" s="2">
        <v>63.46</v>
      </c>
      <c r="Q188" s="2">
        <v>56.77</v>
      </c>
      <c r="R188" s="2">
        <v>17.170000000000002</v>
      </c>
      <c r="S188" s="2">
        <v>71.87</v>
      </c>
      <c r="T188" s="2">
        <v>18.600000000000001</v>
      </c>
      <c r="U188" s="2">
        <v>223.96</v>
      </c>
      <c r="V188" s="15">
        <v>285.52999999999997</v>
      </c>
      <c r="X188">
        <f t="shared" si="97"/>
        <v>1.4648047876888127E-2</v>
      </c>
      <c r="Y188">
        <f t="shared" si="99"/>
        <v>7.4754098360654839E-3</v>
      </c>
      <c r="Z188">
        <f t="shared" si="100"/>
        <v>1.5793087663080907E-2</v>
      </c>
      <c r="AA188">
        <f t="shared" si="101"/>
        <v>-7.3296012004386802E-3</v>
      </c>
      <c r="AB188">
        <f t="shared" si="102"/>
        <v>2.6644229420838272E-3</v>
      </c>
      <c r="AC188">
        <f t="shared" si="103"/>
        <v>-1.1395289946822412E-3</v>
      </c>
      <c r="AD188">
        <f t="shared" si="104"/>
        <v>-8.8293001962065406E-3</v>
      </c>
      <c r="AE188">
        <f t="shared" si="105"/>
        <v>-8.9159545118095481E-3</v>
      </c>
      <c r="AF188">
        <f t="shared" si="106"/>
        <v>-7.6277650648359759E-3</v>
      </c>
      <c r="AG188">
        <f t="shared" si="107"/>
        <v>-3.8159847360610495E-3</v>
      </c>
      <c r="AH188">
        <f t="shared" si="108"/>
        <v>2.704164413196361E-3</v>
      </c>
      <c r="AI188">
        <f t="shared" si="109"/>
        <v>5.0913838120103892E-3</v>
      </c>
      <c r="AJ188">
        <f t="shared" si="110"/>
        <v>5.1062551625742046E-3</v>
      </c>
      <c r="AK188">
        <f t="shared" si="98"/>
        <v>2.6860483488703067E-3</v>
      </c>
      <c r="AL188">
        <f t="shared" si="91"/>
        <v>1.4111836302699841E-3</v>
      </c>
      <c r="AM188">
        <f t="shared" si="92"/>
        <v>-3.2676056338028073E-2</v>
      </c>
      <c r="AN188">
        <f t="shared" si="93"/>
        <v>3.1429391504018335E-2</v>
      </c>
      <c r="AO188">
        <f t="shared" si="94"/>
        <v>5.0847457627118765E-2</v>
      </c>
      <c r="AP188">
        <f t="shared" si="95"/>
        <v>-2.0052582326990269E-3</v>
      </c>
      <c r="AQ188">
        <f t="shared" si="96"/>
        <v>-4.2545771578030595E-3</v>
      </c>
    </row>
    <row r="189" spans="1:43">
      <c r="A189" s="1">
        <v>44442</v>
      </c>
      <c r="B189" s="14">
        <v>188</v>
      </c>
      <c r="C189" s="2">
        <v>179.28</v>
      </c>
      <c r="D189" s="2">
        <v>154.30000000000001</v>
      </c>
      <c r="E189" s="2">
        <v>44.02</v>
      </c>
      <c r="F189" s="2">
        <v>170.3</v>
      </c>
      <c r="G189" s="2">
        <v>71.17</v>
      </c>
      <c r="H189" s="2">
        <v>78.38</v>
      </c>
      <c r="I189" s="2">
        <v>181</v>
      </c>
      <c r="J189" s="2">
        <v>310.05</v>
      </c>
      <c r="K189" s="2">
        <v>12.89</v>
      </c>
      <c r="L189" s="2">
        <v>46.43</v>
      </c>
      <c r="M189" s="2">
        <v>18.52</v>
      </c>
      <c r="N189" s="2">
        <v>228.36</v>
      </c>
      <c r="O189" s="2">
        <v>133.44</v>
      </c>
      <c r="P189" s="2">
        <v>63.44</v>
      </c>
      <c r="Q189" s="2">
        <v>56.73</v>
      </c>
      <c r="R189" s="2">
        <v>18.11</v>
      </c>
      <c r="S189" s="2">
        <v>68</v>
      </c>
      <c r="T189" s="2">
        <v>19.5</v>
      </c>
      <c r="U189" s="2">
        <v>228.43</v>
      </c>
      <c r="V189" s="15">
        <v>289.13</v>
      </c>
      <c r="X189">
        <f t="shared" si="97"/>
        <v>7.0778564206268445E-3</v>
      </c>
      <c r="Y189">
        <f t="shared" si="99"/>
        <v>4.2957563134602E-3</v>
      </c>
      <c r="Z189">
        <f t="shared" si="100"/>
        <v>-8.1117620549797081E-3</v>
      </c>
      <c r="AA189">
        <f t="shared" si="101"/>
        <v>-9.8837209302324921E-3</v>
      </c>
      <c r="AB189">
        <f t="shared" si="102"/>
        <v>-4.6153846153845915E-3</v>
      </c>
      <c r="AC189">
        <f t="shared" si="103"/>
        <v>-6.4646976803144265E-3</v>
      </c>
      <c r="AD189">
        <f t="shared" si="104"/>
        <v>-4.7289123501595377E-3</v>
      </c>
      <c r="AE189">
        <f t="shared" si="105"/>
        <v>5.2551176290864712E-2</v>
      </c>
      <c r="AF189">
        <f t="shared" si="106"/>
        <v>-9.2236740968485182E-3</v>
      </c>
      <c r="AG189">
        <f t="shared" si="107"/>
        <v>-1.1917429240263934E-2</v>
      </c>
      <c r="AH189">
        <f t="shared" si="108"/>
        <v>-1.0787486515641627E-3</v>
      </c>
      <c r="AI189">
        <f t="shared" si="109"/>
        <v>-1.1300168853097741E-2</v>
      </c>
      <c r="AJ189">
        <f t="shared" si="110"/>
        <v>-3.0631303698169339E-3</v>
      </c>
      <c r="AK189">
        <f t="shared" si="98"/>
        <v>-3.1515915537351285E-4</v>
      </c>
      <c r="AL189">
        <f t="shared" si="91"/>
        <v>-7.0459749867898976E-4</v>
      </c>
      <c r="AM189">
        <f t="shared" si="92"/>
        <v>5.4746651135701666E-2</v>
      </c>
      <c r="AN189">
        <f t="shared" si="93"/>
        <v>-5.3847224154723865E-2</v>
      </c>
      <c r="AO189">
        <f t="shared" si="94"/>
        <v>4.8387096774193471E-2</v>
      </c>
      <c r="AP189">
        <f t="shared" si="95"/>
        <v>1.9958921235934981E-2</v>
      </c>
      <c r="AQ189">
        <f t="shared" si="96"/>
        <v>1.2608132245298298E-2</v>
      </c>
    </row>
    <row r="190" spans="1:43">
      <c r="A190" s="1">
        <v>44446</v>
      </c>
      <c r="B190" s="14">
        <v>189</v>
      </c>
      <c r="C190" s="2">
        <v>177.72</v>
      </c>
      <c r="D190" s="2">
        <v>156.69</v>
      </c>
      <c r="E190" s="2">
        <v>47.83</v>
      </c>
      <c r="F190" s="2">
        <v>175.16</v>
      </c>
      <c r="G190" s="2">
        <v>70.819999999999993</v>
      </c>
      <c r="H190" s="2">
        <v>76.52</v>
      </c>
      <c r="I190" s="2">
        <v>184.34</v>
      </c>
      <c r="J190" s="2">
        <v>291.5</v>
      </c>
      <c r="K190" s="2">
        <v>12.95</v>
      </c>
      <c r="L190" s="2">
        <v>47.14</v>
      </c>
      <c r="M190" s="2">
        <v>18.43</v>
      </c>
      <c r="N190" s="2">
        <v>222.92</v>
      </c>
      <c r="O190" s="2">
        <v>131.97999999999999</v>
      </c>
      <c r="P190" s="2">
        <v>61.74</v>
      </c>
      <c r="Q190" s="2">
        <v>55.67</v>
      </c>
      <c r="R190" s="2">
        <v>18.37</v>
      </c>
      <c r="S190" s="2">
        <v>67.069999999999993</v>
      </c>
      <c r="T190" s="2">
        <v>19.8</v>
      </c>
      <c r="U190" s="2">
        <v>226.62</v>
      </c>
      <c r="V190" s="15">
        <v>293.26</v>
      </c>
      <c r="X190">
        <f t="shared" si="97"/>
        <v>-8.7014725568942564E-3</v>
      </c>
      <c r="Y190">
        <f t="shared" si="99"/>
        <v>1.5489306545690125E-2</v>
      </c>
      <c r="Z190">
        <f t="shared" si="100"/>
        <v>8.6551567469332E-2</v>
      </c>
      <c r="AA190">
        <f t="shared" si="101"/>
        <v>2.8537874339400967E-2</v>
      </c>
      <c r="AB190">
        <f t="shared" si="102"/>
        <v>-4.9178024448504783E-3</v>
      </c>
      <c r="AC190">
        <f t="shared" si="103"/>
        <v>-2.3730543505996422E-2</v>
      </c>
      <c r="AD190">
        <f t="shared" si="104"/>
        <v>1.8453038674033168E-2</v>
      </c>
      <c r="AE190">
        <f t="shared" si="105"/>
        <v>-5.9829059829059866E-2</v>
      </c>
      <c r="AF190">
        <f t="shared" si="106"/>
        <v>4.6547711404188296E-3</v>
      </c>
      <c r="AG190">
        <f t="shared" si="107"/>
        <v>1.5291837174240812E-2</v>
      </c>
      <c r="AH190">
        <f t="shared" si="108"/>
        <v>-4.859611231101504E-3</v>
      </c>
      <c r="AI190">
        <f t="shared" si="109"/>
        <v>-2.3822035382729138E-2</v>
      </c>
      <c r="AJ190">
        <f t="shared" si="110"/>
        <v>-1.0941247002398142E-2</v>
      </c>
      <c r="AK190">
        <f t="shared" si="98"/>
        <v>-2.6796973518284927E-2</v>
      </c>
      <c r="AL190">
        <f t="shared" si="91"/>
        <v>-1.8684999118632032E-2</v>
      </c>
      <c r="AM190">
        <f t="shared" si="92"/>
        <v>1.4356709000552267E-2</v>
      </c>
      <c r="AN190">
        <f t="shared" si="93"/>
        <v>-1.3676470588235394E-2</v>
      </c>
      <c r="AO190">
        <f t="shared" si="94"/>
        <v>1.5384615384615422E-2</v>
      </c>
      <c r="AP190">
        <f t="shared" si="95"/>
        <v>-7.9236527601453492E-3</v>
      </c>
      <c r="AQ190">
        <f t="shared" si="96"/>
        <v>1.4284232006363903E-2</v>
      </c>
    </row>
    <row r="191" spans="1:43">
      <c r="A191" s="1">
        <v>44447</v>
      </c>
      <c r="B191" s="14">
        <v>190</v>
      </c>
      <c r="C191" s="2">
        <v>178.73</v>
      </c>
      <c r="D191" s="2">
        <v>155.11000000000001</v>
      </c>
      <c r="E191" s="2">
        <v>47.4</v>
      </c>
      <c r="F191" s="2">
        <v>170.71</v>
      </c>
      <c r="G191" s="2">
        <v>70.040000000000006</v>
      </c>
      <c r="H191" s="2">
        <v>77.84</v>
      </c>
      <c r="I191" s="2">
        <v>185.15</v>
      </c>
      <c r="J191" s="2">
        <v>281.64</v>
      </c>
      <c r="K191" s="2">
        <v>13.03</v>
      </c>
      <c r="L191" s="2">
        <v>46.15</v>
      </c>
      <c r="M191" s="2">
        <v>18.47</v>
      </c>
      <c r="N191" s="2">
        <v>224.39</v>
      </c>
      <c r="O191" s="2">
        <v>132.57</v>
      </c>
      <c r="P191" s="2">
        <v>63.05</v>
      </c>
      <c r="Q191" s="2">
        <v>56.42</v>
      </c>
      <c r="R191" s="2">
        <v>18.79</v>
      </c>
      <c r="S191" s="2">
        <v>65.319999999999993</v>
      </c>
      <c r="T191" s="2">
        <v>18.899999999999999</v>
      </c>
      <c r="U191" s="2">
        <v>223.39</v>
      </c>
      <c r="V191" s="15">
        <v>285.23</v>
      </c>
      <c r="X191">
        <f t="shared" si="97"/>
        <v>5.6830970065270704E-3</v>
      </c>
      <c r="Y191">
        <f t="shared" si="99"/>
        <v>-1.0083604569532096E-2</v>
      </c>
      <c r="Z191">
        <f t="shared" si="100"/>
        <v>-8.9901735312565272E-3</v>
      </c>
      <c r="AA191">
        <f t="shared" si="101"/>
        <v>-2.5405343685772942E-2</v>
      </c>
      <c r="AB191">
        <f t="shared" si="102"/>
        <v>-1.1013837898898433E-2</v>
      </c>
      <c r="AC191">
        <f t="shared" si="103"/>
        <v>1.7250392054364971E-2</v>
      </c>
      <c r="AD191">
        <f t="shared" si="104"/>
        <v>4.3940544645763389E-3</v>
      </c>
      <c r="AE191">
        <f t="shared" si="105"/>
        <v>-3.38250428816467E-2</v>
      </c>
      <c r="AF191">
        <f t="shared" si="106"/>
        <v>6.1776061776061836E-3</v>
      </c>
      <c r="AG191">
        <f t="shared" si="107"/>
        <v>-2.100127280441243E-2</v>
      </c>
      <c r="AH191">
        <f t="shared" si="108"/>
        <v>2.1703743895821566E-3</v>
      </c>
      <c r="AI191">
        <f t="shared" si="109"/>
        <v>6.5942939171003004E-3</v>
      </c>
      <c r="AJ191">
        <f t="shared" si="110"/>
        <v>4.4703742991362592E-3</v>
      </c>
      <c r="AK191">
        <f t="shared" si="98"/>
        <v>2.1218011013929304E-2</v>
      </c>
      <c r="AL191">
        <f t="shared" si="91"/>
        <v>1.3472247170828094E-2</v>
      </c>
      <c r="AM191">
        <f t="shared" si="92"/>
        <v>2.2863364180729349E-2</v>
      </c>
      <c r="AN191">
        <f t="shared" si="93"/>
        <v>-2.6092142537647238E-2</v>
      </c>
      <c r="AO191">
        <f t="shared" si="94"/>
        <v>-4.545454545454556E-2</v>
      </c>
      <c r="AP191">
        <f t="shared" si="95"/>
        <v>-1.4252934427676367E-2</v>
      </c>
      <c r="AQ191">
        <f t="shared" si="96"/>
        <v>-2.738184546136525E-2</v>
      </c>
    </row>
    <row r="192" spans="1:43">
      <c r="A192" s="1">
        <v>44448</v>
      </c>
      <c r="B192" s="14">
        <v>191</v>
      </c>
      <c r="C192" s="2">
        <v>177.23</v>
      </c>
      <c r="D192" s="2">
        <v>154.07</v>
      </c>
      <c r="E192" s="2">
        <v>48.52</v>
      </c>
      <c r="F192" s="2">
        <v>167.32</v>
      </c>
      <c r="G192" s="2">
        <v>70.459999999999994</v>
      </c>
      <c r="H192" s="2">
        <v>78.459999999999994</v>
      </c>
      <c r="I192" s="2">
        <v>185.91</v>
      </c>
      <c r="J192" s="2">
        <v>281.31</v>
      </c>
      <c r="K192" s="2">
        <v>12.76</v>
      </c>
      <c r="L192" s="2">
        <v>46.79</v>
      </c>
      <c r="M192" s="2">
        <v>18.399999999999999</v>
      </c>
      <c r="N192" s="2">
        <v>222.92</v>
      </c>
      <c r="O192" s="2">
        <v>131.68</v>
      </c>
      <c r="P192" s="2">
        <v>63</v>
      </c>
      <c r="Q192" s="2">
        <v>55.86</v>
      </c>
      <c r="R192" s="2">
        <v>18.57</v>
      </c>
      <c r="S192" s="2">
        <v>66.099999999999994</v>
      </c>
      <c r="T192" s="2">
        <v>19.8</v>
      </c>
      <c r="U192" s="2">
        <v>221.77</v>
      </c>
      <c r="V192" s="15">
        <v>286.88</v>
      </c>
      <c r="X192">
        <f t="shared" si="97"/>
        <v>-8.3925474178929114E-3</v>
      </c>
      <c r="Y192">
        <f t="shared" si="99"/>
        <v>-6.7049190896784246E-3</v>
      </c>
      <c r="Z192">
        <f t="shared" si="100"/>
        <v>2.3628691983122459E-2</v>
      </c>
      <c r="AA192">
        <f t="shared" si="101"/>
        <v>-1.9858239118973785E-2</v>
      </c>
      <c r="AB192">
        <f t="shared" si="102"/>
        <v>5.9965733866360286E-3</v>
      </c>
      <c r="AC192">
        <f t="shared" si="103"/>
        <v>7.9650565262074802E-3</v>
      </c>
      <c r="AD192">
        <f t="shared" si="104"/>
        <v>4.1047799081825051E-3</v>
      </c>
      <c r="AE192">
        <f t="shared" si="105"/>
        <v>-1.1717085641243577E-3</v>
      </c>
      <c r="AF192">
        <f t="shared" si="106"/>
        <v>-2.0721412125863359E-2</v>
      </c>
      <c r="AG192">
        <f t="shared" si="107"/>
        <v>1.3867822318526556E-2</v>
      </c>
      <c r="AH192">
        <f t="shared" si="108"/>
        <v>-3.7899296155928688E-3</v>
      </c>
      <c r="AI192">
        <f t="shared" si="109"/>
        <v>-6.5510940772761659E-3</v>
      </c>
      <c r="AJ192">
        <f t="shared" si="110"/>
        <v>-6.7134344120086476E-3</v>
      </c>
      <c r="AK192">
        <f t="shared" si="98"/>
        <v>-7.9302141157806762E-4</v>
      </c>
      <c r="AL192">
        <f t="shared" si="91"/>
        <v>-9.9255583126551267E-3</v>
      </c>
      <c r="AM192">
        <f t="shared" si="92"/>
        <v>-1.1708355508249009E-2</v>
      </c>
      <c r="AN192">
        <f t="shared" si="93"/>
        <v>1.1941212492345395E-2</v>
      </c>
      <c r="AO192">
        <f t="shared" si="94"/>
        <v>4.7619047619047734E-2</v>
      </c>
      <c r="AP192">
        <f t="shared" si="95"/>
        <v>-7.2518913111597489E-3</v>
      </c>
      <c r="AQ192">
        <f t="shared" si="96"/>
        <v>5.7848052448900089E-3</v>
      </c>
    </row>
    <row r="193" spans="1:43">
      <c r="A193" s="1">
        <v>44449</v>
      </c>
      <c r="B193" s="14">
        <v>192</v>
      </c>
      <c r="C193" s="2">
        <v>177.23</v>
      </c>
      <c r="D193" s="2">
        <v>148.97</v>
      </c>
      <c r="E193" s="2">
        <v>50.16</v>
      </c>
      <c r="F193" s="2">
        <v>168.1</v>
      </c>
      <c r="G193" s="2">
        <v>69.569999999999993</v>
      </c>
      <c r="H193" s="2">
        <v>77.3</v>
      </c>
      <c r="I193" s="2">
        <v>184.12</v>
      </c>
      <c r="J193" s="2">
        <v>277.14999999999998</v>
      </c>
      <c r="K193" s="2">
        <v>12.68</v>
      </c>
      <c r="L193" s="2">
        <v>52.55</v>
      </c>
      <c r="M193" s="2">
        <v>18.32</v>
      </c>
      <c r="N193" s="2">
        <v>222.36</v>
      </c>
      <c r="O193" s="2">
        <v>130.99</v>
      </c>
      <c r="P193" s="2">
        <v>62.74</v>
      </c>
      <c r="Q193" s="2">
        <v>55.61</v>
      </c>
      <c r="R193" s="2">
        <v>19.03</v>
      </c>
      <c r="S193" s="2">
        <v>64.44</v>
      </c>
      <c r="T193" s="2">
        <v>19.899999999999999</v>
      </c>
      <c r="U193" s="2">
        <v>224.78</v>
      </c>
      <c r="V193" s="15">
        <v>284.32</v>
      </c>
      <c r="X193">
        <f t="shared" si="97"/>
        <v>0</v>
      </c>
      <c r="Y193">
        <f t="shared" si="99"/>
        <v>-3.3101836827416076E-2</v>
      </c>
      <c r="Z193">
        <f t="shared" si="100"/>
        <v>3.3800494641384862E-2</v>
      </c>
      <c r="AA193">
        <f t="shared" si="101"/>
        <v>4.6617260339469353E-3</v>
      </c>
      <c r="AB193">
        <f t="shared" si="102"/>
        <v>-1.2631280158955444E-2</v>
      </c>
      <c r="AC193">
        <f t="shared" si="103"/>
        <v>-1.4784603619678776E-2</v>
      </c>
      <c r="AD193">
        <f t="shared" si="104"/>
        <v>-9.6283147759668227E-3</v>
      </c>
      <c r="AE193">
        <f t="shared" si="105"/>
        <v>-1.4787956347090488E-2</v>
      </c>
      <c r="AF193">
        <f t="shared" si="106"/>
        <v>-6.269592476489034E-3</v>
      </c>
      <c r="AG193">
        <f t="shared" si="107"/>
        <v>0.12310322718529597</v>
      </c>
      <c r="AH193">
        <f t="shared" si="108"/>
        <v>-4.347826086956429E-3</v>
      </c>
      <c r="AI193">
        <f t="shared" si="109"/>
        <v>-2.5121119684190468E-3</v>
      </c>
      <c r="AJ193">
        <f t="shared" si="110"/>
        <v>-5.2399756986634093E-3</v>
      </c>
      <c r="AK193">
        <f t="shared" si="98"/>
        <v>-4.1269841269840953E-3</v>
      </c>
      <c r="AL193">
        <f t="shared" si="91"/>
        <v>-4.47547440028643E-3</v>
      </c>
      <c r="AM193">
        <f t="shared" si="92"/>
        <v>2.4771136241249374E-2</v>
      </c>
      <c r="AN193">
        <f t="shared" si="93"/>
        <v>-2.5113464447806304E-2</v>
      </c>
      <c r="AO193">
        <f t="shared" si="94"/>
        <v>5.0505050505049425E-3</v>
      </c>
      <c r="AP193">
        <f t="shared" si="95"/>
        <v>1.3572620282274387E-2</v>
      </c>
      <c r="AQ193">
        <f t="shared" si="96"/>
        <v>-8.9235917456776427E-3</v>
      </c>
    </row>
    <row r="194" spans="1:43">
      <c r="A194" s="1">
        <v>44452</v>
      </c>
      <c r="B194" s="14">
        <v>193</v>
      </c>
      <c r="C194" s="2">
        <v>172.08</v>
      </c>
      <c r="D194" s="2">
        <v>149.55000000000001</v>
      </c>
      <c r="E194" s="2">
        <v>51.69</v>
      </c>
      <c r="F194" s="2">
        <v>165.41</v>
      </c>
      <c r="G194" s="2">
        <v>70.52</v>
      </c>
      <c r="H194" s="2">
        <v>76.540000000000006</v>
      </c>
      <c r="I194" s="2">
        <v>184.98</v>
      </c>
      <c r="J194" s="2">
        <v>271.22000000000003</v>
      </c>
      <c r="K194" s="2">
        <v>12.99</v>
      </c>
      <c r="L194" s="2">
        <v>52.29</v>
      </c>
      <c r="M194" s="2">
        <v>18.350000000000001</v>
      </c>
      <c r="N194" s="2">
        <v>223.6</v>
      </c>
      <c r="O194" s="2">
        <v>132.07</v>
      </c>
      <c r="P194" s="2">
        <v>63.4</v>
      </c>
      <c r="Q194" s="2">
        <v>56.07</v>
      </c>
      <c r="R194" s="2">
        <v>19.28</v>
      </c>
      <c r="S194" s="2">
        <v>63.55</v>
      </c>
      <c r="T194" s="2">
        <v>20</v>
      </c>
      <c r="U194" s="2">
        <v>221.52</v>
      </c>
      <c r="V194" s="15">
        <v>280.49</v>
      </c>
      <c r="X194">
        <f t="shared" si="97"/>
        <v>-2.90582858432544E-2</v>
      </c>
      <c r="Y194">
        <f t="shared" si="99"/>
        <v>3.8934013559777975E-3</v>
      </c>
      <c r="Z194">
        <f t="shared" si="100"/>
        <v>3.0502392344497632E-2</v>
      </c>
      <c r="AA194">
        <f t="shared" si="101"/>
        <v>-1.6002379535990468E-2</v>
      </c>
      <c r="AB194">
        <f t="shared" si="102"/>
        <v>1.3655311197355224E-2</v>
      </c>
      <c r="AC194">
        <f t="shared" si="103"/>
        <v>-9.8318240620956128E-3</v>
      </c>
      <c r="AD194">
        <f t="shared" si="104"/>
        <v>4.6708668259829739E-3</v>
      </c>
      <c r="AE194">
        <f t="shared" si="105"/>
        <v>-2.1396355764026521E-2</v>
      </c>
      <c r="AF194">
        <f t="shared" si="106"/>
        <v>2.4447949526813919E-2</v>
      </c>
      <c r="AG194">
        <f t="shared" si="107"/>
        <v>-4.9476688867744626E-3</v>
      </c>
      <c r="AH194">
        <f t="shared" si="108"/>
        <v>1.6375545851529004E-3</v>
      </c>
      <c r="AI194">
        <f t="shared" si="109"/>
        <v>5.5765425436228666E-3</v>
      </c>
      <c r="AJ194">
        <f t="shared" si="110"/>
        <v>8.2449041911595092E-3</v>
      </c>
      <c r="AK194">
        <f t="shared" si="98"/>
        <v>1.0519604717883274E-2</v>
      </c>
      <c r="AL194">
        <f t="shared" si="91"/>
        <v>8.2718935443265758E-3</v>
      </c>
      <c r="AM194">
        <f t="shared" si="92"/>
        <v>1.3137151865475564E-2</v>
      </c>
      <c r="AN194">
        <f t="shared" si="93"/>
        <v>-1.3811297330850413E-2</v>
      </c>
      <c r="AO194">
        <f t="shared" si="94"/>
        <v>5.0251256281407756E-3</v>
      </c>
      <c r="AP194">
        <f t="shared" si="95"/>
        <v>-1.4503069668119898E-2</v>
      </c>
      <c r="AQ194">
        <f t="shared" si="96"/>
        <v>-1.3470737197523862E-2</v>
      </c>
    </row>
    <row r="195" spans="1:43">
      <c r="A195" s="1">
        <v>44453</v>
      </c>
      <c r="B195" s="14">
        <v>194</v>
      </c>
      <c r="C195" s="2">
        <v>172.42</v>
      </c>
      <c r="D195" s="2">
        <v>148.11000000000001</v>
      </c>
      <c r="E195" s="2">
        <v>47.3</v>
      </c>
      <c r="F195" s="2">
        <v>160.13999999999999</v>
      </c>
      <c r="G195" s="2">
        <v>68.78</v>
      </c>
      <c r="H195" s="2">
        <v>76.150000000000006</v>
      </c>
      <c r="I195" s="2">
        <v>182.4</v>
      </c>
      <c r="J195" s="2">
        <v>267.98</v>
      </c>
      <c r="K195" s="2">
        <v>12.86</v>
      </c>
      <c r="L195" s="2">
        <v>50.95</v>
      </c>
      <c r="M195" s="2">
        <v>18.3</v>
      </c>
      <c r="N195" s="2">
        <v>220.19</v>
      </c>
      <c r="O195" s="2">
        <v>130.22</v>
      </c>
      <c r="P195" s="2">
        <v>63.68</v>
      </c>
      <c r="Q195" s="2">
        <v>55.69</v>
      </c>
      <c r="R195" s="2">
        <v>20.12</v>
      </c>
      <c r="S195" s="2">
        <v>60.79</v>
      </c>
      <c r="T195" s="2">
        <v>18.899999999999999</v>
      </c>
      <c r="U195" s="2">
        <v>222.42</v>
      </c>
      <c r="V195" s="15">
        <v>282.24</v>
      </c>
      <c r="X195">
        <f t="shared" si="97"/>
        <v>1.9758251975823741E-3</v>
      </c>
      <c r="Y195">
        <f t="shared" si="99"/>
        <v>-9.6288866599799246E-3</v>
      </c>
      <c r="Z195">
        <f t="shared" si="100"/>
        <v>-8.492938672857421E-2</v>
      </c>
      <c r="AA195">
        <f t="shared" si="101"/>
        <v>-3.1860226104830483E-2</v>
      </c>
      <c r="AB195">
        <f t="shared" si="102"/>
        <v>-2.4673851389676617E-2</v>
      </c>
      <c r="AC195">
        <f t="shared" si="103"/>
        <v>-5.0953749673373471E-3</v>
      </c>
      <c r="AD195">
        <f t="shared" si="104"/>
        <v>-1.3947453778786811E-2</v>
      </c>
      <c r="AE195">
        <f t="shared" si="105"/>
        <v>-1.1946021679817155E-2</v>
      </c>
      <c r="AF195">
        <f t="shared" si="106"/>
        <v>-1.0007698229407296E-2</v>
      </c>
      <c r="AG195">
        <f t="shared" si="107"/>
        <v>-2.562631478294122E-2</v>
      </c>
      <c r="AH195">
        <f t="shared" si="108"/>
        <v>-2.724795640327014E-3</v>
      </c>
      <c r="AI195">
        <f t="shared" si="109"/>
        <v>-1.5250447227191398E-2</v>
      </c>
      <c r="AJ195">
        <f t="shared" si="110"/>
        <v>-1.4007723177103009E-2</v>
      </c>
      <c r="AK195">
        <f t="shared" si="98"/>
        <v>4.416403785488977E-3</v>
      </c>
      <c r="AL195">
        <f t="shared" ref="AL195:AL253" si="111">(Q195-Q194)/Q194</f>
        <v>-6.7772427322989577E-3</v>
      </c>
      <c r="AM195">
        <f t="shared" ref="AM195:AM253" si="112">(R195-R194)/R194</f>
        <v>4.3568464730290447E-2</v>
      </c>
      <c r="AN195">
        <f t="shared" ref="AN195:AN253" si="113">(S195-S194)/S194</f>
        <v>-4.3430369787568812E-2</v>
      </c>
      <c r="AO195">
        <f t="shared" ref="AO195:AO253" si="114">(T195-T194)/T194</f>
        <v>-5.500000000000007E-2</v>
      </c>
      <c r="AP195">
        <f t="shared" ref="AP195:AP253" si="115">(U195-U194)/U194</f>
        <v>4.0628385698807208E-3</v>
      </c>
      <c r="AQ195">
        <f t="shared" ref="AQ195:AQ253" si="116">(V195-V194)/V194</f>
        <v>6.2390816071874215E-3</v>
      </c>
    </row>
    <row r="196" spans="1:43">
      <c r="A196" s="1">
        <v>44454</v>
      </c>
      <c r="B196" s="14">
        <v>195</v>
      </c>
      <c r="C196" s="2">
        <v>173.79</v>
      </c>
      <c r="D196" s="2">
        <v>149.02000000000001</v>
      </c>
      <c r="E196" s="2">
        <v>46.84</v>
      </c>
      <c r="F196" s="2">
        <v>157.86000000000001</v>
      </c>
      <c r="G196" s="2">
        <v>70.45</v>
      </c>
      <c r="H196" s="2">
        <v>75.55</v>
      </c>
      <c r="I196" s="2">
        <v>184.41</v>
      </c>
      <c r="J196" s="2">
        <v>273.64999999999998</v>
      </c>
      <c r="K196" s="2">
        <v>13.22</v>
      </c>
      <c r="L196" s="2">
        <v>51.53</v>
      </c>
      <c r="M196" s="2">
        <v>18.38</v>
      </c>
      <c r="N196" s="2">
        <v>221.69</v>
      </c>
      <c r="O196" s="2">
        <v>131.16</v>
      </c>
      <c r="P196" s="2">
        <v>63.88</v>
      </c>
      <c r="Q196" s="2">
        <v>55.88</v>
      </c>
      <c r="R196" s="2">
        <v>19.59</v>
      </c>
      <c r="S196" s="2">
        <v>62.5</v>
      </c>
      <c r="T196" s="2">
        <v>19.899999999999999</v>
      </c>
      <c r="U196" s="2">
        <v>223.41</v>
      </c>
      <c r="V196" s="15">
        <v>282.43</v>
      </c>
      <c r="X196">
        <f t="shared" ref="X196:X253" si="117">(C196-C195)/C195</f>
        <v>7.9457139542976722E-3</v>
      </c>
      <c r="Y196">
        <f t="shared" si="99"/>
        <v>6.1440821011410204E-3</v>
      </c>
      <c r="Z196">
        <f t="shared" si="100"/>
        <v>-9.7251585623677334E-3</v>
      </c>
      <c r="AA196">
        <f t="shared" si="101"/>
        <v>-1.4237542150618039E-2</v>
      </c>
      <c r="AB196">
        <f t="shared" si="102"/>
        <v>2.4280314044780482E-2</v>
      </c>
      <c r="AC196">
        <f t="shared" si="103"/>
        <v>-7.8791858174656407E-3</v>
      </c>
      <c r="AD196">
        <f t="shared" si="104"/>
        <v>1.1019736842105212E-2</v>
      </c>
      <c r="AE196">
        <f t="shared" si="105"/>
        <v>2.1158295395178592E-2</v>
      </c>
      <c r="AF196">
        <f t="shared" si="106"/>
        <v>2.7993779160186721E-2</v>
      </c>
      <c r="AG196">
        <f t="shared" si="107"/>
        <v>1.1383709519136373E-2</v>
      </c>
      <c r="AH196">
        <f t="shared" si="108"/>
        <v>4.3715846994534582E-3</v>
      </c>
      <c r="AI196">
        <f t="shared" si="109"/>
        <v>6.812298469503611E-3</v>
      </c>
      <c r="AJ196">
        <f t="shared" si="110"/>
        <v>7.2185532176316826E-3</v>
      </c>
      <c r="AK196">
        <f t="shared" ref="AK196:AK253" si="118">(P196-P195)/P195</f>
        <v>3.1407035175879845E-3</v>
      </c>
      <c r="AL196">
        <f t="shared" si="111"/>
        <v>3.411743580535192E-3</v>
      </c>
      <c r="AM196">
        <f t="shared" si="112"/>
        <v>-2.634194831013922E-2</v>
      </c>
      <c r="AN196">
        <f t="shared" si="113"/>
        <v>2.812962658331964E-2</v>
      </c>
      <c r="AO196">
        <f t="shared" si="114"/>
        <v>5.2910052910052914E-2</v>
      </c>
      <c r="AP196">
        <f t="shared" si="115"/>
        <v>4.4510385756676967E-3</v>
      </c>
      <c r="AQ196">
        <f t="shared" si="116"/>
        <v>6.7318594104307579E-4</v>
      </c>
    </row>
    <row r="197" spans="1:43">
      <c r="A197" s="1">
        <v>44455</v>
      </c>
      <c r="B197" s="14">
        <v>196</v>
      </c>
      <c r="C197" s="2">
        <v>173.28</v>
      </c>
      <c r="D197" s="2">
        <v>148.78</v>
      </c>
      <c r="E197" s="2">
        <v>46.04</v>
      </c>
      <c r="F197" s="2">
        <v>156.25</v>
      </c>
      <c r="G197" s="2">
        <v>70</v>
      </c>
      <c r="H197" s="2">
        <v>74.930000000000007</v>
      </c>
      <c r="I197" s="2">
        <v>183.34</v>
      </c>
      <c r="J197" s="2">
        <v>277.10000000000002</v>
      </c>
      <c r="K197" s="2">
        <v>13.4</v>
      </c>
      <c r="L197" s="2">
        <v>51.82</v>
      </c>
      <c r="M197" s="2">
        <v>18.38</v>
      </c>
      <c r="N197" s="2">
        <v>219.64</v>
      </c>
      <c r="O197" s="2">
        <v>130.43</v>
      </c>
      <c r="P197" s="2">
        <v>63.54</v>
      </c>
      <c r="Q197" s="2">
        <v>55.35</v>
      </c>
      <c r="R197" s="2">
        <v>19.36</v>
      </c>
      <c r="S197" s="2">
        <v>63.23</v>
      </c>
      <c r="T197" s="2">
        <v>21.1</v>
      </c>
      <c r="U197" s="2">
        <v>222.42</v>
      </c>
      <c r="V197" s="15">
        <v>282.97000000000003</v>
      </c>
      <c r="X197">
        <f t="shared" si="117"/>
        <v>-2.934576212670412E-3</v>
      </c>
      <c r="Y197">
        <f t="shared" si="99"/>
        <v>-1.610522077573541E-3</v>
      </c>
      <c r="Z197">
        <f t="shared" si="100"/>
        <v>-1.7079419299743898E-2</v>
      </c>
      <c r="AA197">
        <f t="shared" si="101"/>
        <v>-1.0198910426960684E-2</v>
      </c>
      <c r="AB197">
        <f t="shared" si="102"/>
        <v>-6.3875088715401396E-3</v>
      </c>
      <c r="AC197">
        <f t="shared" si="103"/>
        <v>-8.2064857710124461E-3</v>
      </c>
      <c r="AD197">
        <f t="shared" si="104"/>
        <v>-5.8022883791551067E-3</v>
      </c>
      <c r="AE197">
        <f t="shared" si="105"/>
        <v>1.2607345148913013E-2</v>
      </c>
      <c r="AF197">
        <f t="shared" si="106"/>
        <v>1.361573373676246E-2</v>
      </c>
      <c r="AG197">
        <f t="shared" si="107"/>
        <v>5.6277896371045829E-3</v>
      </c>
      <c r="AH197">
        <f t="shared" si="108"/>
        <v>0</v>
      </c>
      <c r="AI197">
        <f t="shared" si="109"/>
        <v>-9.2471469168659455E-3</v>
      </c>
      <c r="AJ197">
        <f t="shared" si="110"/>
        <v>-5.5657212564805564E-3</v>
      </c>
      <c r="AK197">
        <f t="shared" si="118"/>
        <v>-5.3224796493425708E-3</v>
      </c>
      <c r="AL197">
        <f t="shared" si="111"/>
        <v>-9.4846098783106861E-3</v>
      </c>
      <c r="AM197">
        <f t="shared" si="112"/>
        <v>-1.174068402246046E-2</v>
      </c>
      <c r="AN197">
        <f t="shared" si="113"/>
        <v>1.1679999999999951E-2</v>
      </c>
      <c r="AO197">
        <f t="shared" si="114"/>
        <v>6.0301507537688592E-2</v>
      </c>
      <c r="AP197">
        <f t="shared" si="115"/>
        <v>-4.4313146233382981E-3</v>
      </c>
      <c r="AQ197">
        <f t="shared" si="116"/>
        <v>1.9119781892859131E-3</v>
      </c>
    </row>
    <row r="198" spans="1:43">
      <c r="A198" s="1">
        <v>44456</v>
      </c>
      <c r="B198" s="14">
        <v>197</v>
      </c>
      <c r="C198" s="2">
        <v>173.94</v>
      </c>
      <c r="D198" s="2">
        <v>146.05000000000001</v>
      </c>
      <c r="E198" s="2">
        <v>44.2</v>
      </c>
      <c r="F198" s="2">
        <v>160.05000000000001</v>
      </c>
      <c r="G198" s="2">
        <v>69.959999999999994</v>
      </c>
      <c r="H198" s="2">
        <v>74.12</v>
      </c>
      <c r="I198" s="2">
        <v>183.47</v>
      </c>
      <c r="J198" s="2">
        <v>277.74</v>
      </c>
      <c r="K198" s="2">
        <v>13.55</v>
      </c>
      <c r="L198" s="2">
        <v>52.22</v>
      </c>
      <c r="M198" s="2">
        <v>18.27</v>
      </c>
      <c r="N198" s="2">
        <v>218.49</v>
      </c>
      <c r="O198" s="2">
        <v>129.28</v>
      </c>
      <c r="P198" s="2">
        <v>63.56</v>
      </c>
      <c r="Q198" s="2">
        <v>54.44</v>
      </c>
      <c r="R198" s="2">
        <v>18.41</v>
      </c>
      <c r="S198" s="2">
        <v>66.17</v>
      </c>
      <c r="T198" s="2">
        <v>22.9</v>
      </c>
      <c r="U198" s="2">
        <v>219</v>
      </c>
      <c r="V198" s="15">
        <v>276.33999999999997</v>
      </c>
      <c r="X198">
        <f t="shared" si="117"/>
        <v>3.808864265927958E-3</v>
      </c>
      <c r="Y198">
        <f t="shared" si="99"/>
        <v>-1.834924048931301E-2</v>
      </c>
      <c r="Z198">
        <f t="shared" si="100"/>
        <v>-3.9965247610773164E-2</v>
      </c>
      <c r="AA198">
        <f t="shared" si="101"/>
        <v>2.4320000000000074E-2</v>
      </c>
      <c r="AB198">
        <f t="shared" si="102"/>
        <v>-5.714285714286607E-4</v>
      </c>
      <c r="AC198">
        <f t="shared" si="103"/>
        <v>-1.0810089416789032E-2</v>
      </c>
      <c r="AD198">
        <f t="shared" si="104"/>
        <v>7.0906512490452416E-4</v>
      </c>
      <c r="AE198">
        <f t="shared" si="105"/>
        <v>2.3096355106459266E-3</v>
      </c>
      <c r="AF198">
        <f t="shared" si="106"/>
        <v>1.1194029850746294E-2</v>
      </c>
      <c r="AG198">
        <f t="shared" si="107"/>
        <v>7.7190274025472514E-3</v>
      </c>
      <c r="AH198">
        <f t="shared" si="108"/>
        <v>-5.9847660500543763E-3</v>
      </c>
      <c r="AI198">
        <f t="shared" si="109"/>
        <v>-5.2358404662173437E-3</v>
      </c>
      <c r="AJ198">
        <f t="shared" si="110"/>
        <v>-8.8169899562984405E-3</v>
      </c>
      <c r="AK198">
        <f t="shared" si="118"/>
        <v>3.147623544224603E-4</v>
      </c>
      <c r="AL198">
        <f t="shared" si="111"/>
        <v>-1.6440831074977482E-2</v>
      </c>
      <c r="AM198">
        <f t="shared" si="112"/>
        <v>-4.9070247933884259E-2</v>
      </c>
      <c r="AN198">
        <f t="shared" si="113"/>
        <v>4.6496916020876244E-2</v>
      </c>
      <c r="AO198">
        <f t="shared" si="114"/>
        <v>8.5308056872037769E-2</v>
      </c>
      <c r="AP198">
        <f t="shared" si="115"/>
        <v>-1.5376315079579119E-2</v>
      </c>
      <c r="AQ198">
        <f t="shared" si="116"/>
        <v>-2.3430045587871689E-2</v>
      </c>
    </row>
    <row r="199" spans="1:43">
      <c r="A199" s="1">
        <v>44459</v>
      </c>
      <c r="B199" s="14">
        <v>198</v>
      </c>
      <c r="C199" s="2">
        <v>171.34</v>
      </c>
      <c r="D199" s="2">
        <v>142.94</v>
      </c>
      <c r="E199" s="2">
        <v>40.29</v>
      </c>
      <c r="F199" s="2">
        <v>151.49</v>
      </c>
      <c r="G199" s="2">
        <v>67.3</v>
      </c>
      <c r="H199" s="2">
        <v>74.599999999999994</v>
      </c>
      <c r="I199" s="2">
        <v>178.61</v>
      </c>
      <c r="J199" s="2">
        <v>271.29000000000002</v>
      </c>
      <c r="K199" s="2">
        <v>12.82</v>
      </c>
      <c r="L199" s="2">
        <v>51.97</v>
      </c>
      <c r="M199" s="2">
        <v>18.149999999999999</v>
      </c>
      <c r="N199" s="2">
        <v>215.72</v>
      </c>
      <c r="O199" s="2">
        <v>128.4</v>
      </c>
      <c r="P199" s="2">
        <v>63.39</v>
      </c>
      <c r="Q199" s="2">
        <v>54.06</v>
      </c>
      <c r="R199" s="2">
        <v>20.25</v>
      </c>
      <c r="S199" s="2">
        <v>59.78</v>
      </c>
      <c r="T199" s="2">
        <v>24</v>
      </c>
      <c r="U199" s="2">
        <v>211.13</v>
      </c>
      <c r="V199" s="15">
        <v>269.91000000000003</v>
      </c>
      <c r="X199">
        <f t="shared" si="117"/>
        <v>-1.4947683109118055E-2</v>
      </c>
      <c r="Y199">
        <f t="shared" si="99"/>
        <v>-2.1294077370763529E-2</v>
      </c>
      <c r="Z199">
        <f t="shared" si="100"/>
        <v>-8.8461538461538536E-2</v>
      </c>
      <c r="AA199">
        <f t="shared" si="101"/>
        <v>-5.3483286472977204E-2</v>
      </c>
      <c r="AB199">
        <f t="shared" si="102"/>
        <v>-3.8021726700971939E-2</v>
      </c>
      <c r="AC199">
        <f t="shared" si="103"/>
        <v>6.4759848893684527E-3</v>
      </c>
      <c r="AD199">
        <f t="shared" si="104"/>
        <v>-2.6489344306971085E-2</v>
      </c>
      <c r="AE199">
        <f t="shared" si="105"/>
        <v>-2.3223158349535495E-2</v>
      </c>
      <c r="AF199">
        <f t="shared" si="106"/>
        <v>-5.387453874538748E-2</v>
      </c>
      <c r="AG199">
        <f t="shared" si="107"/>
        <v>-4.7874377633090768E-3</v>
      </c>
      <c r="AH199">
        <f t="shared" si="108"/>
        <v>-6.5681444991790364E-3</v>
      </c>
      <c r="AI199">
        <f t="shared" si="109"/>
        <v>-1.267792576319287E-2</v>
      </c>
      <c r="AJ199">
        <f t="shared" si="110"/>
        <v>-6.8069306930692713E-3</v>
      </c>
      <c r="AK199">
        <f t="shared" si="118"/>
        <v>-2.6746381371932299E-3</v>
      </c>
      <c r="AL199">
        <f t="shared" si="111"/>
        <v>-6.9801616458485573E-3</v>
      </c>
      <c r="AM199">
        <f t="shared" si="112"/>
        <v>9.9945681694731114E-2</v>
      </c>
      <c r="AN199">
        <f t="shared" si="113"/>
        <v>-9.656944234547378E-2</v>
      </c>
      <c r="AO199">
        <f t="shared" si="114"/>
        <v>4.8034934497816657E-2</v>
      </c>
      <c r="AP199">
        <f t="shared" si="115"/>
        <v>-3.5936073059360751E-2</v>
      </c>
      <c r="AQ199">
        <f t="shared" si="116"/>
        <v>-2.3268437432148622E-2</v>
      </c>
    </row>
    <row r="200" spans="1:43">
      <c r="A200" s="1">
        <v>44460</v>
      </c>
      <c r="B200" s="14">
        <v>199</v>
      </c>
      <c r="C200" s="2">
        <v>171.44</v>
      </c>
      <c r="D200" s="2">
        <v>143.41999999999999</v>
      </c>
      <c r="E200" s="2">
        <v>38.82</v>
      </c>
      <c r="F200" s="2">
        <v>150.16999999999999</v>
      </c>
      <c r="G200" s="2">
        <v>66.94</v>
      </c>
      <c r="H200" s="2">
        <v>74.510000000000005</v>
      </c>
      <c r="I200" s="2">
        <v>171.17</v>
      </c>
      <c r="J200" s="2">
        <v>271.16000000000003</v>
      </c>
      <c r="K200" s="2">
        <v>12.77</v>
      </c>
      <c r="L200" s="2">
        <v>53.78</v>
      </c>
      <c r="M200" s="2">
        <v>18.149999999999999</v>
      </c>
      <c r="N200" s="2">
        <v>214.89</v>
      </c>
      <c r="O200" s="2">
        <v>127.12</v>
      </c>
      <c r="P200" s="2">
        <v>62.78</v>
      </c>
      <c r="Q200" s="2">
        <v>54.05</v>
      </c>
      <c r="R200" s="2">
        <v>19.45</v>
      </c>
      <c r="S200" s="2">
        <v>62.03</v>
      </c>
      <c r="T200" s="2">
        <v>26.8</v>
      </c>
      <c r="U200" s="2">
        <v>212.46</v>
      </c>
      <c r="V200" s="15">
        <v>269.49</v>
      </c>
      <c r="X200">
        <f t="shared" si="117"/>
        <v>5.8363487802027734E-4</v>
      </c>
      <c r="Y200">
        <f t="shared" si="99"/>
        <v>3.3580523296487322E-3</v>
      </c>
      <c r="Z200">
        <f t="shared" si="100"/>
        <v>-3.6485480268056564E-2</v>
      </c>
      <c r="AA200">
        <f t="shared" si="101"/>
        <v>-8.7134464321078717E-3</v>
      </c>
      <c r="AB200">
        <f t="shared" si="102"/>
        <v>-5.3491827637444193E-3</v>
      </c>
      <c r="AC200">
        <f t="shared" si="103"/>
        <v>-1.2064343163537426E-3</v>
      </c>
      <c r="AD200">
        <f t="shared" si="104"/>
        <v>-4.165500251945594E-2</v>
      </c>
      <c r="AE200">
        <f t="shared" si="105"/>
        <v>-4.7919200855171752E-4</v>
      </c>
      <c r="AF200">
        <f t="shared" si="106"/>
        <v>-3.9001560062403048E-3</v>
      </c>
      <c r="AG200">
        <f t="shared" si="107"/>
        <v>3.4827785260727384E-2</v>
      </c>
      <c r="AH200">
        <f t="shared" si="108"/>
        <v>0</v>
      </c>
      <c r="AI200">
        <f t="shared" si="109"/>
        <v>-3.8475801965511427E-3</v>
      </c>
      <c r="AJ200">
        <f t="shared" si="110"/>
        <v>-9.9688473520249312E-3</v>
      </c>
      <c r="AK200">
        <f t="shared" si="118"/>
        <v>-9.6229689225429786E-3</v>
      </c>
      <c r="AL200">
        <f t="shared" si="111"/>
        <v>-1.8497965223834842E-4</v>
      </c>
      <c r="AM200">
        <f t="shared" si="112"/>
        <v>-3.9506172839506207E-2</v>
      </c>
      <c r="AN200">
        <f t="shared" si="113"/>
        <v>3.7638006022080964E-2</v>
      </c>
      <c r="AO200">
        <f t="shared" si="114"/>
        <v>0.1166666666666667</v>
      </c>
      <c r="AP200">
        <f t="shared" si="115"/>
        <v>6.2994363662199236E-3</v>
      </c>
      <c r="AQ200">
        <f t="shared" si="116"/>
        <v>-1.5560742469712715E-3</v>
      </c>
    </row>
    <row r="201" spans="1:43">
      <c r="A201" s="1">
        <v>44461</v>
      </c>
      <c r="B201" s="14">
        <v>200</v>
      </c>
      <c r="C201" s="2">
        <v>172.44</v>
      </c>
      <c r="D201" s="2">
        <v>145.85</v>
      </c>
      <c r="E201" s="2">
        <v>40.08</v>
      </c>
      <c r="F201" s="2">
        <v>151.88</v>
      </c>
      <c r="G201" s="2">
        <v>68.239999999999995</v>
      </c>
      <c r="H201" s="2">
        <v>74.84</v>
      </c>
      <c r="I201" s="2">
        <v>173.65</v>
      </c>
      <c r="J201" s="2">
        <v>274.04000000000002</v>
      </c>
      <c r="K201" s="2">
        <v>13.23</v>
      </c>
      <c r="L201" s="2">
        <v>53.05</v>
      </c>
      <c r="M201" s="2">
        <v>18.23</v>
      </c>
      <c r="N201" s="2">
        <v>217.02</v>
      </c>
      <c r="O201" s="2">
        <v>128.69999999999999</v>
      </c>
      <c r="P201" s="2">
        <v>63.22</v>
      </c>
      <c r="Q201" s="2">
        <v>54.13</v>
      </c>
      <c r="R201" s="2">
        <v>19.34</v>
      </c>
      <c r="S201" s="2">
        <v>62.35</v>
      </c>
      <c r="T201" s="2">
        <v>24.9</v>
      </c>
      <c r="U201" s="2">
        <v>219.41</v>
      </c>
      <c r="V201" s="15">
        <v>272.33999999999997</v>
      </c>
      <c r="X201">
        <f t="shared" si="117"/>
        <v>5.8329444703686421E-3</v>
      </c>
      <c r="Y201">
        <f t="shared" si="99"/>
        <v>1.694324362013671E-2</v>
      </c>
      <c r="Z201">
        <f t="shared" si="100"/>
        <v>3.2457496136012315E-2</v>
      </c>
      <c r="AA201">
        <f t="shared" si="101"/>
        <v>1.1387094626090485E-2</v>
      </c>
      <c r="AB201">
        <f t="shared" si="102"/>
        <v>1.9420376456528193E-2</v>
      </c>
      <c r="AC201">
        <f t="shared" si="103"/>
        <v>4.4289357133270469E-3</v>
      </c>
      <c r="AD201">
        <f t="shared" si="104"/>
        <v>1.4488520184611896E-2</v>
      </c>
      <c r="AE201">
        <f t="shared" si="105"/>
        <v>1.0621035550966201E-2</v>
      </c>
      <c r="AF201">
        <f t="shared" si="106"/>
        <v>3.6021926389976575E-2</v>
      </c>
      <c r="AG201">
        <f t="shared" si="107"/>
        <v>-1.3573819263666864E-2</v>
      </c>
      <c r="AH201">
        <f t="shared" si="108"/>
        <v>4.4077134986226915E-3</v>
      </c>
      <c r="AI201">
        <f t="shared" si="109"/>
        <v>9.9120480245708225E-3</v>
      </c>
      <c r="AJ201">
        <f t="shared" si="110"/>
        <v>1.2429200755191818E-2</v>
      </c>
      <c r="AK201">
        <f t="shared" si="118"/>
        <v>7.0086014654348154E-3</v>
      </c>
      <c r="AL201">
        <f t="shared" si="111"/>
        <v>1.4801110083257243E-3</v>
      </c>
      <c r="AM201">
        <f t="shared" si="112"/>
        <v>-5.6555269922878891E-3</v>
      </c>
      <c r="AN201">
        <f t="shared" si="113"/>
        <v>5.1587941318716798E-3</v>
      </c>
      <c r="AO201">
        <f t="shared" si="114"/>
        <v>-7.0895522388059781E-2</v>
      </c>
      <c r="AP201">
        <f t="shared" si="115"/>
        <v>3.2712039913395406E-2</v>
      </c>
      <c r="AQ201">
        <f t="shared" si="116"/>
        <v>1.0575531559612475E-2</v>
      </c>
    </row>
    <row r="202" spans="1:43">
      <c r="A202" s="1">
        <v>44462</v>
      </c>
      <c r="B202" s="14">
        <v>201</v>
      </c>
      <c r="C202" s="2">
        <v>172.77</v>
      </c>
      <c r="D202" s="2">
        <v>146.83000000000001</v>
      </c>
      <c r="E202" s="2">
        <v>39.979999999999997</v>
      </c>
      <c r="F202" s="2">
        <v>151.19</v>
      </c>
      <c r="G202" s="2">
        <v>70.88</v>
      </c>
      <c r="H202" s="2">
        <v>74.260000000000005</v>
      </c>
      <c r="I202" s="2">
        <v>176.25</v>
      </c>
      <c r="J202" s="2">
        <v>273.7</v>
      </c>
      <c r="K202" s="2">
        <v>13.71</v>
      </c>
      <c r="L202" s="2">
        <v>51.77</v>
      </c>
      <c r="M202" s="2">
        <v>18.260000000000002</v>
      </c>
      <c r="N202" s="2">
        <v>219.69</v>
      </c>
      <c r="O202" s="2">
        <v>130.71</v>
      </c>
      <c r="P202" s="2">
        <v>63.15</v>
      </c>
      <c r="Q202" s="2">
        <v>54.04</v>
      </c>
      <c r="R202" s="2">
        <v>18.23</v>
      </c>
      <c r="S202" s="2">
        <v>65.930000000000007</v>
      </c>
      <c r="T202" s="2">
        <v>25.4</v>
      </c>
      <c r="U202" s="2">
        <v>224.82</v>
      </c>
      <c r="V202" s="15">
        <v>279.10000000000002</v>
      </c>
      <c r="X202">
        <f t="shared" si="117"/>
        <v>1.9137091162144079E-3</v>
      </c>
      <c r="Y202">
        <f t="shared" si="99"/>
        <v>6.7192320877615241E-3</v>
      </c>
      <c r="Z202">
        <f t="shared" si="100"/>
        <v>-2.4950099800399557E-3</v>
      </c>
      <c r="AA202">
        <f t="shared" si="101"/>
        <v>-4.5430603107716469E-3</v>
      </c>
      <c r="AB202">
        <f t="shared" si="102"/>
        <v>3.8686987104337642E-2</v>
      </c>
      <c r="AC202">
        <f t="shared" si="103"/>
        <v>-7.7498663816140869E-3</v>
      </c>
      <c r="AD202">
        <f t="shared" si="104"/>
        <v>1.497264612726746E-2</v>
      </c>
      <c r="AE202">
        <f t="shared" si="105"/>
        <v>-1.2406947890820019E-3</v>
      </c>
      <c r="AF202">
        <f t="shared" si="106"/>
        <v>3.6281179138322024E-2</v>
      </c>
      <c r="AG202">
        <f t="shared" si="107"/>
        <v>-2.4128180961357101E-2</v>
      </c>
      <c r="AH202">
        <f t="shared" si="108"/>
        <v>1.6456390565003367E-3</v>
      </c>
      <c r="AI202">
        <f t="shared" si="109"/>
        <v>1.2303013547138454E-2</v>
      </c>
      <c r="AJ202">
        <f t="shared" si="110"/>
        <v>1.561771561771577E-2</v>
      </c>
      <c r="AK202">
        <f t="shared" si="118"/>
        <v>-1.1072445428661861E-3</v>
      </c>
      <c r="AL202">
        <f t="shared" si="111"/>
        <v>-1.6626639571402809E-3</v>
      </c>
      <c r="AM202">
        <f t="shared" si="112"/>
        <v>-5.7394002068252299E-2</v>
      </c>
      <c r="AN202">
        <f t="shared" si="113"/>
        <v>5.7417802726543787E-2</v>
      </c>
      <c r="AO202">
        <f t="shared" si="114"/>
        <v>2.0080321285140562E-2</v>
      </c>
      <c r="AP202">
        <f t="shared" si="115"/>
        <v>2.4657034775078603E-2</v>
      </c>
      <c r="AQ202">
        <f t="shared" si="116"/>
        <v>2.4821913784240465E-2</v>
      </c>
    </row>
    <row r="203" spans="1:43">
      <c r="A203" s="1">
        <v>44463</v>
      </c>
      <c r="B203" s="14">
        <v>202</v>
      </c>
      <c r="C203" s="2">
        <v>172.4</v>
      </c>
      <c r="D203" s="2">
        <v>146.91</v>
      </c>
      <c r="E203" s="2">
        <v>40.01</v>
      </c>
      <c r="F203" s="2">
        <v>145.08000000000001</v>
      </c>
      <c r="G203" s="2">
        <v>71.180000000000007</v>
      </c>
      <c r="H203" s="2">
        <v>74.58</v>
      </c>
      <c r="I203" s="2">
        <v>176</v>
      </c>
      <c r="J203" s="2">
        <v>272.37</v>
      </c>
      <c r="K203" s="2">
        <v>13.78</v>
      </c>
      <c r="L203" s="2">
        <v>51.96</v>
      </c>
      <c r="M203" s="2">
        <v>18.260000000000002</v>
      </c>
      <c r="N203" s="2">
        <v>219.19</v>
      </c>
      <c r="O203" s="2">
        <v>131.44</v>
      </c>
      <c r="P203" s="2">
        <v>63.78</v>
      </c>
      <c r="Q203" s="2">
        <v>53.89</v>
      </c>
      <c r="R203" s="2">
        <v>19.32</v>
      </c>
      <c r="S203" s="2">
        <v>61.88</v>
      </c>
      <c r="T203" s="2">
        <v>25.4</v>
      </c>
      <c r="U203" s="2">
        <v>220.81</v>
      </c>
      <c r="V203" s="15">
        <v>278.11</v>
      </c>
      <c r="X203">
        <f t="shared" si="117"/>
        <v>-2.1415755050066825E-3</v>
      </c>
      <c r="Y203">
        <f t="shared" si="99"/>
        <v>5.4484778315047383E-4</v>
      </c>
      <c r="Z203">
        <f t="shared" si="100"/>
        <v>7.5037518759382541E-4</v>
      </c>
      <c r="AA203">
        <f t="shared" si="101"/>
        <v>-4.0412725709372217E-2</v>
      </c>
      <c r="AB203">
        <f t="shared" si="102"/>
        <v>4.2325056433410186E-3</v>
      </c>
      <c r="AC203">
        <f t="shared" si="103"/>
        <v>4.3091839482897005E-3</v>
      </c>
      <c r="AD203">
        <f t="shared" si="104"/>
        <v>-1.4184397163120568E-3</v>
      </c>
      <c r="AE203">
        <f t="shared" si="105"/>
        <v>-4.8593350383631133E-3</v>
      </c>
      <c r="AF203">
        <f t="shared" si="106"/>
        <v>5.1057622173594826E-3</v>
      </c>
      <c r="AG203">
        <f t="shared" si="107"/>
        <v>3.6700791964457738E-3</v>
      </c>
      <c r="AH203">
        <f t="shared" si="108"/>
        <v>0</v>
      </c>
      <c r="AI203">
        <f t="shared" si="109"/>
        <v>-2.2759342710182528E-3</v>
      </c>
      <c r="AJ203">
        <f t="shared" si="110"/>
        <v>5.5848825644555867E-3</v>
      </c>
      <c r="AK203">
        <f t="shared" si="118"/>
        <v>9.9762470308789007E-3</v>
      </c>
      <c r="AL203">
        <f t="shared" si="111"/>
        <v>-2.7757216876387598E-3</v>
      </c>
      <c r="AM203">
        <f t="shared" si="112"/>
        <v>5.9791552386176623E-2</v>
      </c>
      <c r="AN203">
        <f t="shared" si="113"/>
        <v>-6.1428788108600085E-2</v>
      </c>
      <c r="AO203">
        <f t="shared" si="114"/>
        <v>0</v>
      </c>
      <c r="AP203">
        <f t="shared" si="115"/>
        <v>-1.7836491415354466E-2</v>
      </c>
      <c r="AQ203">
        <f t="shared" si="116"/>
        <v>-3.5471157291293767E-3</v>
      </c>
    </row>
    <row r="204" spans="1:43">
      <c r="A204" s="1">
        <v>44466</v>
      </c>
      <c r="B204" s="14">
        <v>203</v>
      </c>
      <c r="C204" s="2">
        <v>166.38</v>
      </c>
      <c r="D204" s="2">
        <v>145.36000000000001</v>
      </c>
      <c r="E204" s="2">
        <v>39.299999999999997</v>
      </c>
      <c r="F204" s="2">
        <v>150.16999999999999</v>
      </c>
      <c r="G204" s="2">
        <v>72.260000000000005</v>
      </c>
      <c r="H204" s="2">
        <v>73.81</v>
      </c>
      <c r="I204" s="2">
        <v>178.26</v>
      </c>
      <c r="J204" s="2">
        <v>263.82</v>
      </c>
      <c r="K204" s="2">
        <v>14.16</v>
      </c>
      <c r="L204" s="2">
        <v>52.1</v>
      </c>
      <c r="M204" s="2">
        <v>18.170000000000002</v>
      </c>
      <c r="N204" s="2">
        <v>217.89</v>
      </c>
      <c r="O204" s="2">
        <v>132.46</v>
      </c>
      <c r="P204" s="2">
        <v>64</v>
      </c>
      <c r="Q204" s="2">
        <v>53.61</v>
      </c>
      <c r="R204" s="2">
        <v>18.600000000000001</v>
      </c>
      <c r="S204" s="2">
        <v>63.97</v>
      </c>
      <c r="T204" s="2">
        <v>25.8</v>
      </c>
      <c r="U204" s="2">
        <v>216.6</v>
      </c>
      <c r="V204" s="15">
        <v>273.39</v>
      </c>
      <c r="X204">
        <f t="shared" si="117"/>
        <v>-3.4918793503480337E-2</v>
      </c>
      <c r="Y204">
        <f t="shared" si="99"/>
        <v>-1.0550677285412723E-2</v>
      </c>
      <c r="Z204">
        <f t="shared" si="100"/>
        <v>-1.7745563609097747E-2</v>
      </c>
      <c r="AA204">
        <f t="shared" si="101"/>
        <v>3.5084091535704263E-2</v>
      </c>
      <c r="AB204">
        <f t="shared" si="102"/>
        <v>1.5172801348693428E-2</v>
      </c>
      <c r="AC204">
        <f t="shared" si="103"/>
        <v>-1.0324483775811156E-2</v>
      </c>
      <c r="AD204">
        <f t="shared" si="104"/>
        <v>1.284090909090904E-2</v>
      </c>
      <c r="AE204">
        <f t="shared" si="105"/>
        <v>-3.1391122370305141E-2</v>
      </c>
      <c r="AF204">
        <f t="shared" si="106"/>
        <v>2.7576197387518202E-2</v>
      </c>
      <c r="AG204">
        <f t="shared" si="107"/>
        <v>2.6943802925327282E-3</v>
      </c>
      <c r="AH204">
        <f t="shared" si="108"/>
        <v>-4.9288061336254024E-3</v>
      </c>
      <c r="AI204">
        <f t="shared" si="109"/>
        <v>-5.930927505816923E-3</v>
      </c>
      <c r="AJ204">
        <f t="shared" si="110"/>
        <v>7.7601947656726284E-3</v>
      </c>
      <c r="AK204">
        <f t="shared" si="118"/>
        <v>3.4493571652555481E-3</v>
      </c>
      <c r="AL204">
        <f t="shared" si="111"/>
        <v>-5.1957691593987965E-3</v>
      </c>
      <c r="AM204">
        <f t="shared" si="112"/>
        <v>-3.7267080745341553E-2</v>
      </c>
      <c r="AN204">
        <f t="shared" si="113"/>
        <v>3.3775048480930769E-2</v>
      </c>
      <c r="AO204">
        <f t="shared" si="114"/>
        <v>1.5748031496063079E-2</v>
      </c>
      <c r="AP204">
        <f t="shared" si="115"/>
        <v>-1.9066165481635831E-2</v>
      </c>
      <c r="AQ204">
        <f t="shared" si="116"/>
        <v>-1.6971701844593963E-2</v>
      </c>
    </row>
    <row r="205" spans="1:43">
      <c r="A205" s="1">
        <v>44467</v>
      </c>
      <c r="B205" s="14">
        <v>204</v>
      </c>
      <c r="C205" s="2">
        <v>159.9</v>
      </c>
      <c r="D205" s="2">
        <v>141.91</v>
      </c>
      <c r="E205" s="2">
        <v>36.99</v>
      </c>
      <c r="F205" s="2">
        <v>152.38</v>
      </c>
      <c r="G205" s="2">
        <v>71.37</v>
      </c>
      <c r="H205" s="2">
        <v>73.14</v>
      </c>
      <c r="I205" s="2">
        <v>174.52</v>
      </c>
      <c r="J205" s="2">
        <v>259</v>
      </c>
      <c r="K205" s="2">
        <v>14.31</v>
      </c>
      <c r="L205" s="2">
        <v>52.17</v>
      </c>
      <c r="M205" s="2">
        <v>17.98</v>
      </c>
      <c r="N205" s="2">
        <v>214.97</v>
      </c>
      <c r="O205" s="2">
        <v>131.41999999999999</v>
      </c>
      <c r="P205" s="2">
        <v>64</v>
      </c>
      <c r="Q205" s="2">
        <v>52.64</v>
      </c>
      <c r="R205" s="2">
        <v>20.32</v>
      </c>
      <c r="S205" s="2">
        <v>58.28</v>
      </c>
      <c r="T205" s="2">
        <v>24.5</v>
      </c>
      <c r="U205" s="2">
        <v>206.99</v>
      </c>
      <c r="V205" s="15">
        <v>262.19</v>
      </c>
      <c r="X205">
        <f t="shared" si="117"/>
        <v>-3.8946988820771668E-2</v>
      </c>
      <c r="Y205">
        <f t="shared" si="99"/>
        <v>-2.3734177215189989E-2</v>
      </c>
      <c r="Z205">
        <f t="shared" si="100"/>
        <v>-5.8778625954198353E-2</v>
      </c>
      <c r="AA205">
        <f t="shared" si="101"/>
        <v>1.471665445828067E-2</v>
      </c>
      <c r="AB205">
        <f t="shared" si="102"/>
        <v>-1.231663437586494E-2</v>
      </c>
      <c r="AC205">
        <f t="shared" si="103"/>
        <v>-9.077360791220724E-3</v>
      </c>
      <c r="AD205">
        <f t="shared" si="104"/>
        <v>-2.0980590149220133E-2</v>
      </c>
      <c r="AE205">
        <f t="shared" si="105"/>
        <v>-1.827003259798345E-2</v>
      </c>
      <c r="AF205">
        <f t="shared" si="106"/>
        <v>1.0593220338983076E-2</v>
      </c>
      <c r="AG205">
        <f t="shared" si="107"/>
        <v>1.3435700575815794E-3</v>
      </c>
      <c r="AH205">
        <f t="shared" si="108"/>
        <v>-1.0456796917996768E-2</v>
      </c>
      <c r="AI205">
        <f t="shared" si="109"/>
        <v>-1.3401257515259937E-2</v>
      </c>
      <c r="AJ205">
        <f t="shared" si="110"/>
        <v>-7.851426845840408E-3</v>
      </c>
      <c r="AK205">
        <f t="shared" si="118"/>
        <v>0</v>
      </c>
      <c r="AL205">
        <f t="shared" si="111"/>
        <v>-1.8093639246409231E-2</v>
      </c>
      <c r="AM205">
        <f t="shared" si="112"/>
        <v>9.2473118279569819E-2</v>
      </c>
      <c r="AN205">
        <f t="shared" si="113"/>
        <v>-8.8947944348913524E-2</v>
      </c>
      <c r="AO205">
        <f t="shared" si="114"/>
        <v>-5.0387596899224833E-2</v>
      </c>
      <c r="AP205">
        <f t="shared" si="115"/>
        <v>-4.4367497691597348E-2</v>
      </c>
      <c r="AQ205">
        <f t="shared" si="116"/>
        <v>-4.0967116573393282E-2</v>
      </c>
    </row>
    <row r="206" spans="1:43">
      <c r="A206" s="1">
        <v>44468</v>
      </c>
      <c r="B206" s="14">
        <v>205</v>
      </c>
      <c r="C206" s="2">
        <v>160</v>
      </c>
      <c r="D206" s="2">
        <v>142.83000000000001</v>
      </c>
      <c r="E206" s="2">
        <v>35.54</v>
      </c>
      <c r="F206" s="2">
        <v>147.58000000000001</v>
      </c>
      <c r="G206" s="2">
        <v>71.53</v>
      </c>
      <c r="H206" s="2">
        <v>74.349999999999994</v>
      </c>
      <c r="I206" s="2">
        <v>172.68</v>
      </c>
      <c r="J206" s="2">
        <v>256.89</v>
      </c>
      <c r="K206" s="2">
        <v>14.3</v>
      </c>
      <c r="L206" s="2">
        <v>52.53</v>
      </c>
      <c r="M206" s="2">
        <v>18.05</v>
      </c>
      <c r="N206" s="2">
        <v>214.91</v>
      </c>
      <c r="O206" s="2">
        <v>133.05000000000001</v>
      </c>
      <c r="P206" s="2">
        <v>65.3</v>
      </c>
      <c r="Q206" s="2">
        <v>52.96</v>
      </c>
      <c r="R206" s="2">
        <v>21.41</v>
      </c>
      <c r="S206" s="2">
        <v>55.05</v>
      </c>
      <c r="T206" s="2">
        <v>26.2</v>
      </c>
      <c r="U206" s="2">
        <v>205.17</v>
      </c>
      <c r="V206" s="15">
        <v>259</v>
      </c>
      <c r="X206">
        <f t="shared" si="117"/>
        <v>6.2539086929327276E-4</v>
      </c>
      <c r="Y206">
        <f t="shared" si="99"/>
        <v>6.48298217179914E-3</v>
      </c>
      <c r="Z206">
        <f t="shared" si="100"/>
        <v>-3.9199783725331248E-2</v>
      </c>
      <c r="AA206">
        <f t="shared" si="101"/>
        <v>-3.1500196876230367E-2</v>
      </c>
      <c r="AB206">
        <f t="shared" si="102"/>
        <v>2.2418383074120298E-3</v>
      </c>
      <c r="AC206">
        <f t="shared" si="103"/>
        <v>1.6543614984960264E-2</v>
      </c>
      <c r="AD206">
        <f t="shared" si="104"/>
        <v>-1.0543204217281705E-2</v>
      </c>
      <c r="AE206">
        <f t="shared" si="105"/>
        <v>-8.1467181467181991E-3</v>
      </c>
      <c r="AF206">
        <f t="shared" si="106"/>
        <v>-6.9881201956672166E-4</v>
      </c>
      <c r="AG206">
        <f t="shared" si="107"/>
        <v>6.9005175388154004E-3</v>
      </c>
      <c r="AH206">
        <f t="shared" si="108"/>
        <v>3.893214682981106E-3</v>
      </c>
      <c r="AI206">
        <f t="shared" si="109"/>
        <v>-2.7910871284366319E-4</v>
      </c>
      <c r="AJ206">
        <f t="shared" si="110"/>
        <v>1.240298280322648E-2</v>
      </c>
      <c r="AK206">
        <f t="shared" si="118"/>
        <v>2.0312499999999956E-2</v>
      </c>
      <c r="AL206">
        <f t="shared" si="111"/>
        <v>6.0790273556231055E-3</v>
      </c>
      <c r="AM206">
        <f t="shared" si="112"/>
        <v>5.3641732283464562E-2</v>
      </c>
      <c r="AN206">
        <f t="shared" si="113"/>
        <v>-5.5422100205902609E-2</v>
      </c>
      <c r="AO206">
        <f t="shared" si="114"/>
        <v>6.9387755102040788E-2</v>
      </c>
      <c r="AP206">
        <f t="shared" si="115"/>
        <v>-8.7926952992899241E-3</v>
      </c>
      <c r="AQ206">
        <f t="shared" si="116"/>
        <v>-1.2166749303939883E-2</v>
      </c>
    </row>
    <row r="207" spans="1:43">
      <c r="A207" s="1">
        <v>44469</v>
      </c>
      <c r="B207" s="14">
        <v>206</v>
      </c>
      <c r="C207" s="2">
        <v>157.53</v>
      </c>
      <c r="D207" s="2">
        <v>141.5</v>
      </c>
      <c r="E207" s="2">
        <v>38.06</v>
      </c>
      <c r="F207" s="2">
        <v>148.05000000000001</v>
      </c>
      <c r="G207" s="2">
        <v>70.180000000000007</v>
      </c>
      <c r="H207" s="2">
        <v>73.02</v>
      </c>
      <c r="I207" s="2">
        <v>169.17</v>
      </c>
      <c r="J207" s="2">
        <v>257.43</v>
      </c>
      <c r="K207" s="2">
        <v>14.16</v>
      </c>
      <c r="L207" s="2">
        <v>52.49</v>
      </c>
      <c r="M207" s="2">
        <v>17.93</v>
      </c>
      <c r="N207" s="2">
        <v>212.27</v>
      </c>
      <c r="O207" s="2">
        <v>132.82</v>
      </c>
      <c r="P207" s="2">
        <v>63.92</v>
      </c>
      <c r="Q207" s="2">
        <v>52.47</v>
      </c>
      <c r="R207" s="2">
        <v>21.29</v>
      </c>
      <c r="S207" s="2">
        <v>55.3</v>
      </c>
      <c r="T207" s="2">
        <v>25.3</v>
      </c>
      <c r="U207" s="2">
        <v>207.16</v>
      </c>
      <c r="V207" s="15">
        <v>260.20999999999998</v>
      </c>
      <c r="X207">
        <f t="shared" si="117"/>
        <v>-1.5437499999999993E-2</v>
      </c>
      <c r="Y207">
        <f t="shared" si="99"/>
        <v>-9.311769236154956E-3</v>
      </c>
      <c r="Z207">
        <f t="shared" si="100"/>
        <v>7.0906021384355741E-2</v>
      </c>
      <c r="AA207">
        <f t="shared" si="101"/>
        <v>3.1847133757961703E-3</v>
      </c>
      <c r="AB207">
        <f t="shared" si="102"/>
        <v>-1.8873200055920514E-2</v>
      </c>
      <c r="AC207">
        <f t="shared" si="103"/>
        <v>-1.7888365837256198E-2</v>
      </c>
      <c r="AD207">
        <f t="shared" si="104"/>
        <v>-2.0326615705351048E-2</v>
      </c>
      <c r="AE207">
        <f t="shared" si="105"/>
        <v>2.1020670325821189E-3</v>
      </c>
      <c r="AF207">
        <f t="shared" si="106"/>
        <v>-9.7902097902098292E-3</v>
      </c>
      <c r="AG207">
        <f t="shared" si="107"/>
        <v>-7.6146963639823237E-4</v>
      </c>
      <c r="AH207">
        <f t="shared" si="108"/>
        <v>-6.6481994459834347E-3</v>
      </c>
      <c r="AI207">
        <f t="shared" si="109"/>
        <v>-1.2284211995719075E-2</v>
      </c>
      <c r="AJ207">
        <f t="shared" si="110"/>
        <v>-1.7286734310410987E-3</v>
      </c>
      <c r="AK207">
        <f t="shared" si="118"/>
        <v>-2.1133231240428721E-2</v>
      </c>
      <c r="AL207">
        <f t="shared" si="111"/>
        <v>-9.2522658610272278E-3</v>
      </c>
      <c r="AM207">
        <f t="shared" si="112"/>
        <v>-5.6048575432041566E-3</v>
      </c>
      <c r="AN207">
        <f t="shared" si="113"/>
        <v>4.5413260672116261E-3</v>
      </c>
      <c r="AO207">
        <f t="shared" si="114"/>
        <v>-3.4351145038167885E-2</v>
      </c>
      <c r="AP207">
        <f t="shared" si="115"/>
        <v>9.6992737729688031E-3</v>
      </c>
      <c r="AQ207">
        <f t="shared" si="116"/>
        <v>4.6718146718145925E-3</v>
      </c>
    </row>
    <row r="208" spans="1:43">
      <c r="A208" s="1">
        <v>44470</v>
      </c>
      <c r="B208" s="14">
        <v>207</v>
      </c>
      <c r="C208" s="2">
        <v>155.99</v>
      </c>
      <c r="D208" s="2">
        <v>142.63999999999999</v>
      </c>
      <c r="E208" s="2">
        <v>38.46</v>
      </c>
      <c r="F208" s="2">
        <v>144.19</v>
      </c>
      <c r="G208" s="2">
        <v>71.180000000000007</v>
      </c>
      <c r="H208" s="2">
        <v>72.290000000000006</v>
      </c>
      <c r="I208" s="2">
        <v>176.01</v>
      </c>
      <c r="J208" s="2">
        <v>257.77</v>
      </c>
      <c r="K208" s="2">
        <v>14.16</v>
      </c>
      <c r="L208" s="2">
        <v>52.98</v>
      </c>
      <c r="M208" s="2">
        <v>17.989999999999998</v>
      </c>
      <c r="N208" s="2">
        <v>215.64</v>
      </c>
      <c r="O208" s="2">
        <v>137.01</v>
      </c>
      <c r="P208" s="2">
        <v>63.87</v>
      </c>
      <c r="Q208" s="2">
        <v>53.02</v>
      </c>
      <c r="R208" s="2">
        <v>21.11</v>
      </c>
      <c r="S208" s="2">
        <v>55.65</v>
      </c>
      <c r="T208" s="2">
        <v>24.6</v>
      </c>
      <c r="U208" s="2">
        <v>207.42</v>
      </c>
      <c r="V208" s="15">
        <v>264.64999999999998</v>
      </c>
      <c r="X208">
        <f t="shared" si="117"/>
        <v>-9.7759156985970427E-3</v>
      </c>
      <c r="Y208">
        <f t="shared" si="99"/>
        <v>8.0565371024734021E-3</v>
      </c>
      <c r="Z208">
        <f t="shared" si="100"/>
        <v>1.0509721492380414E-2</v>
      </c>
      <c r="AA208">
        <f t="shared" si="101"/>
        <v>-2.607227288078361E-2</v>
      </c>
      <c r="AB208">
        <f t="shared" si="102"/>
        <v>1.4249073810202335E-2</v>
      </c>
      <c r="AC208">
        <f t="shared" si="103"/>
        <v>-9.997261024376744E-3</v>
      </c>
      <c r="AD208">
        <f t="shared" si="104"/>
        <v>4.043270083348114E-2</v>
      </c>
      <c r="AE208">
        <f t="shared" si="105"/>
        <v>1.3207473876392611E-3</v>
      </c>
      <c r="AF208">
        <f t="shared" si="106"/>
        <v>0</v>
      </c>
      <c r="AG208">
        <f t="shared" si="107"/>
        <v>9.3351114497998641E-3</v>
      </c>
      <c r="AH208">
        <f t="shared" si="108"/>
        <v>3.3463469046290419E-3</v>
      </c>
      <c r="AI208">
        <f t="shared" si="109"/>
        <v>1.5876006972252207E-2</v>
      </c>
      <c r="AJ208">
        <f t="shared" si="110"/>
        <v>3.1546453847312139E-2</v>
      </c>
      <c r="AK208">
        <f t="shared" si="118"/>
        <v>-7.8222778473098031E-4</v>
      </c>
      <c r="AL208">
        <f t="shared" si="111"/>
        <v>1.048218029350113E-2</v>
      </c>
      <c r="AM208">
        <f t="shared" si="112"/>
        <v>-8.4546735556599219E-3</v>
      </c>
      <c r="AN208">
        <f t="shared" si="113"/>
        <v>6.3291139240506588E-3</v>
      </c>
      <c r="AO208">
        <f t="shared" si="114"/>
        <v>-2.7667984189723292E-2</v>
      </c>
      <c r="AP208">
        <f t="shared" si="115"/>
        <v>1.2550685460513175E-3</v>
      </c>
      <c r="AQ208">
        <f t="shared" si="116"/>
        <v>1.7063141308942771E-2</v>
      </c>
    </row>
    <row r="209" spans="1:43">
      <c r="A209" s="1">
        <v>44473</v>
      </c>
      <c r="B209" s="14">
        <v>208</v>
      </c>
      <c r="C209" s="2">
        <v>152.36000000000001</v>
      </c>
      <c r="D209" s="2">
        <v>139.13</v>
      </c>
      <c r="E209" s="2">
        <v>36.770000000000003</v>
      </c>
      <c r="F209" s="2">
        <v>139.63</v>
      </c>
      <c r="G209" s="2">
        <v>71.290000000000006</v>
      </c>
      <c r="H209" s="2">
        <v>73.349999999999994</v>
      </c>
      <c r="I209" s="2">
        <v>173.46</v>
      </c>
      <c r="J209" s="2">
        <v>246.57</v>
      </c>
      <c r="K209" s="2">
        <v>14.35</v>
      </c>
      <c r="L209" s="2">
        <v>52.81</v>
      </c>
      <c r="M209" s="2">
        <v>17.89</v>
      </c>
      <c r="N209" s="2">
        <v>214.21</v>
      </c>
      <c r="O209" s="2">
        <v>137.77000000000001</v>
      </c>
      <c r="P209" s="2">
        <v>64.53</v>
      </c>
      <c r="Q209" s="2">
        <v>52.99</v>
      </c>
      <c r="R209" s="2">
        <v>22.55</v>
      </c>
      <c r="S209" s="2">
        <v>51.9</v>
      </c>
      <c r="T209" s="2">
        <v>24.1</v>
      </c>
      <c r="U209" s="2">
        <v>197.32</v>
      </c>
      <c r="V209" s="15">
        <v>255.01</v>
      </c>
      <c r="X209">
        <f t="shared" si="117"/>
        <v>-2.3270722482210366E-2</v>
      </c>
      <c r="Y209">
        <f t="shared" si="99"/>
        <v>-2.4607403252944415E-2</v>
      </c>
      <c r="Z209">
        <f t="shared" si="100"/>
        <v>-4.3941757670306753E-2</v>
      </c>
      <c r="AA209">
        <f t="shared" si="101"/>
        <v>-3.1624939316180059E-2</v>
      </c>
      <c r="AB209">
        <f t="shared" si="102"/>
        <v>1.5453779151446954E-3</v>
      </c>
      <c r="AC209">
        <f t="shared" si="103"/>
        <v>1.4663162263106764E-2</v>
      </c>
      <c r="AD209">
        <f t="shared" si="104"/>
        <v>-1.4487813192432152E-2</v>
      </c>
      <c r="AE209">
        <f t="shared" si="105"/>
        <v>-4.3449586840982227E-2</v>
      </c>
      <c r="AF209">
        <f t="shared" si="106"/>
        <v>1.3418079096045163E-2</v>
      </c>
      <c r="AG209">
        <f t="shared" si="107"/>
        <v>-3.2087580218949528E-3</v>
      </c>
      <c r="AH209">
        <f t="shared" si="108"/>
        <v>-5.558643690939293E-3</v>
      </c>
      <c r="AI209">
        <f t="shared" si="109"/>
        <v>-6.6314227416062813E-3</v>
      </c>
      <c r="AJ209">
        <f t="shared" si="110"/>
        <v>5.5470403620175128E-3</v>
      </c>
      <c r="AK209">
        <f t="shared" si="118"/>
        <v>1.03334899013622E-2</v>
      </c>
      <c r="AL209">
        <f t="shared" si="111"/>
        <v>-5.6582421727652081E-4</v>
      </c>
      <c r="AM209">
        <f t="shared" si="112"/>
        <v>6.8214116532449146E-2</v>
      </c>
      <c r="AN209">
        <f t="shared" si="113"/>
        <v>-6.7385444743935305E-2</v>
      </c>
      <c r="AO209">
        <f t="shared" si="114"/>
        <v>-2.032520325203252E-2</v>
      </c>
      <c r="AP209">
        <f t="shared" si="115"/>
        <v>-4.8693472182046067E-2</v>
      </c>
      <c r="AQ209">
        <f t="shared" si="116"/>
        <v>-3.6425467598715233E-2</v>
      </c>
    </row>
    <row r="210" spans="1:43">
      <c r="A210" s="1">
        <v>44474</v>
      </c>
      <c r="B210" s="14">
        <v>209</v>
      </c>
      <c r="C210" s="2">
        <v>153.03</v>
      </c>
      <c r="D210" s="2">
        <v>141.11000000000001</v>
      </c>
      <c r="E210" s="2">
        <v>37.06</v>
      </c>
      <c r="F210" s="2">
        <v>143.13</v>
      </c>
      <c r="G210" s="2">
        <v>72.53</v>
      </c>
      <c r="H210" s="2">
        <v>72.78</v>
      </c>
      <c r="I210" s="2">
        <v>174.61</v>
      </c>
      <c r="J210" s="2">
        <v>256.2</v>
      </c>
      <c r="K210" s="2">
        <v>14.29</v>
      </c>
      <c r="L210" s="2">
        <v>54.31</v>
      </c>
      <c r="M210" s="2">
        <v>17.96</v>
      </c>
      <c r="N210" s="2">
        <v>215.72</v>
      </c>
      <c r="O210" s="2">
        <v>136.85</v>
      </c>
      <c r="P210" s="2">
        <v>64.02</v>
      </c>
      <c r="Q210" s="2">
        <v>53.08</v>
      </c>
      <c r="R210" s="2">
        <v>22.4</v>
      </c>
      <c r="S210" s="2">
        <v>52.36</v>
      </c>
      <c r="T210" s="2">
        <v>24</v>
      </c>
      <c r="U210" s="2">
        <v>204.51</v>
      </c>
      <c r="V210" s="15">
        <v>260.14999999999998</v>
      </c>
      <c r="X210">
        <f t="shared" si="117"/>
        <v>4.3974796534522673E-3</v>
      </c>
      <c r="Y210">
        <f t="shared" si="99"/>
        <v>1.4231294472795359E-2</v>
      </c>
      <c r="Z210">
        <f t="shared" si="100"/>
        <v>7.886864291541994E-3</v>
      </c>
      <c r="AA210">
        <f t="shared" si="101"/>
        <v>2.5066246508629951E-2</v>
      </c>
      <c r="AB210">
        <f t="shared" si="102"/>
        <v>1.7393743863094328E-2</v>
      </c>
      <c r="AC210">
        <f t="shared" si="103"/>
        <v>-7.770961145194182E-3</v>
      </c>
      <c r="AD210">
        <f t="shared" si="104"/>
        <v>6.6297705522887444E-3</v>
      </c>
      <c r="AE210">
        <f t="shared" si="105"/>
        <v>3.9055846210001202E-2</v>
      </c>
      <c r="AF210">
        <f t="shared" si="106"/>
        <v>-4.1811846689895817E-3</v>
      </c>
      <c r="AG210">
        <f t="shared" si="107"/>
        <v>2.8403711418291989E-2</v>
      </c>
      <c r="AH210">
        <f t="shared" si="108"/>
        <v>3.9128004471772095E-3</v>
      </c>
      <c r="AI210">
        <f t="shared" si="109"/>
        <v>7.049157368936982E-3</v>
      </c>
      <c r="AJ210">
        <f t="shared" si="110"/>
        <v>-6.6777963272121347E-3</v>
      </c>
      <c r="AK210">
        <f t="shared" si="118"/>
        <v>-7.9033007903301575E-3</v>
      </c>
      <c r="AL210">
        <f t="shared" si="111"/>
        <v>1.6984336667295017E-3</v>
      </c>
      <c r="AM210">
        <f t="shared" si="112"/>
        <v>-6.651884700665283E-3</v>
      </c>
      <c r="AN210">
        <f t="shared" si="113"/>
        <v>8.8631984585741969E-3</v>
      </c>
      <c r="AO210">
        <f t="shared" si="114"/>
        <v>-4.1493775933610548E-3</v>
      </c>
      <c r="AP210">
        <f t="shared" si="115"/>
        <v>3.6438272856274059E-2</v>
      </c>
      <c r="AQ210">
        <f t="shared" si="116"/>
        <v>2.0156072310889717E-2</v>
      </c>
    </row>
    <row r="211" spans="1:43">
      <c r="A211" s="1">
        <v>44475</v>
      </c>
      <c r="B211" s="14">
        <v>210</v>
      </c>
      <c r="C211" s="2">
        <v>153.65</v>
      </c>
      <c r="D211" s="2">
        <v>142</v>
      </c>
      <c r="E211" s="2">
        <v>36.83</v>
      </c>
      <c r="F211" s="2">
        <v>144.1</v>
      </c>
      <c r="G211" s="2">
        <v>72.42</v>
      </c>
      <c r="H211" s="2">
        <v>74.17</v>
      </c>
      <c r="I211" s="2">
        <v>175.48</v>
      </c>
      <c r="J211" s="2">
        <v>265.12</v>
      </c>
      <c r="K211" s="2">
        <v>14.12</v>
      </c>
      <c r="L211" s="2">
        <v>54.85</v>
      </c>
      <c r="M211" s="2">
        <v>18.03</v>
      </c>
      <c r="N211" s="2">
        <v>216.86</v>
      </c>
      <c r="O211" s="2">
        <v>136.09</v>
      </c>
      <c r="P211" s="2">
        <v>64.400000000000006</v>
      </c>
      <c r="Q211" s="2">
        <v>53.71</v>
      </c>
      <c r="R211" s="2">
        <v>23.05</v>
      </c>
      <c r="S211" s="2">
        <v>50.7</v>
      </c>
      <c r="T211" s="2">
        <v>24.2</v>
      </c>
      <c r="U211" s="2">
        <v>207</v>
      </c>
      <c r="V211" s="15">
        <v>264.06</v>
      </c>
      <c r="X211">
        <f t="shared" si="117"/>
        <v>4.0514931712736365E-3</v>
      </c>
      <c r="Y211">
        <f t="shared" ref="Y211:Y253" si="119">(D211-D210)/D210</f>
        <v>6.3071362766634982E-3</v>
      </c>
      <c r="Z211">
        <f t="shared" ref="Z211:Z253" si="120">(E211-E210)/E210</f>
        <v>-6.2061521856450075E-3</v>
      </c>
      <c r="AA211">
        <f t="shared" ref="AA211:AA253" si="121">(F211-F210)/F210</f>
        <v>6.7770558233773417E-3</v>
      </c>
      <c r="AB211">
        <f t="shared" ref="AB211:AB253" si="122">(G211-G210)/G210</f>
        <v>-1.5166138149731068E-3</v>
      </c>
      <c r="AC211">
        <f t="shared" ref="AC211:AC253" si="123">(H211-H210)/H210</f>
        <v>1.909865347622974E-2</v>
      </c>
      <c r="AD211">
        <f t="shared" ref="AD211:AD253" si="124">(I211-I210)/I210</f>
        <v>4.9825325010020962E-3</v>
      </c>
      <c r="AE211">
        <f t="shared" ref="AE211:AE253" si="125">(J211-J210)/J210</f>
        <v>3.4816549570647996E-2</v>
      </c>
      <c r="AF211">
        <f t="shared" ref="AF211:AF253" si="126">(K211-K210)/K210</f>
        <v>-1.1896431070678792E-2</v>
      </c>
      <c r="AG211">
        <f t="shared" ref="AG211:AG253" si="127">(L211-L210)/L210</f>
        <v>9.9429202725096512E-3</v>
      </c>
      <c r="AH211">
        <f t="shared" ref="AH211:AH253" si="128">(M211-M210)/M210</f>
        <v>3.8975501113585904E-3</v>
      </c>
      <c r="AI211">
        <f t="shared" ref="AI211:AI253" si="129">(N211-N210)/N210</f>
        <v>5.284628221769028E-3</v>
      </c>
      <c r="AJ211">
        <f t="shared" ref="AJ211:AJ253" si="130">(O211-O210)/O210</f>
        <v>-5.5535257581292722E-3</v>
      </c>
      <c r="AK211">
        <f t="shared" si="118"/>
        <v>5.9356451109029941E-3</v>
      </c>
      <c r="AL211">
        <f t="shared" si="111"/>
        <v>1.1868877166541119E-2</v>
      </c>
      <c r="AM211">
        <f t="shared" si="112"/>
        <v>2.9017857142857241E-2</v>
      </c>
      <c r="AN211">
        <f t="shared" si="113"/>
        <v>-3.1703590527119872E-2</v>
      </c>
      <c r="AO211">
        <f t="shared" si="114"/>
        <v>8.3333333333333037E-3</v>
      </c>
      <c r="AP211">
        <f t="shared" si="115"/>
        <v>1.2175443743582266E-2</v>
      </c>
      <c r="AQ211">
        <f t="shared" si="116"/>
        <v>1.5029790505477706E-2</v>
      </c>
    </row>
    <row r="212" spans="1:43">
      <c r="A212" s="1">
        <v>44476</v>
      </c>
      <c r="B212" s="14">
        <v>211</v>
      </c>
      <c r="C212" s="2">
        <v>155.32</v>
      </c>
      <c r="D212" s="2">
        <v>143.28</v>
      </c>
      <c r="E212" s="2">
        <v>38.14</v>
      </c>
      <c r="F212" s="2">
        <v>156</v>
      </c>
      <c r="G212" s="2">
        <v>72.19</v>
      </c>
      <c r="H212" s="2">
        <v>73.849999999999994</v>
      </c>
      <c r="I212" s="2">
        <v>177.71</v>
      </c>
      <c r="J212" s="2">
        <v>267.83</v>
      </c>
      <c r="K212" s="2">
        <v>14.89</v>
      </c>
      <c r="L212" s="2">
        <v>55.52</v>
      </c>
      <c r="M212" s="2">
        <v>18.11</v>
      </c>
      <c r="N212" s="2">
        <v>218.36</v>
      </c>
      <c r="O212" s="2">
        <v>135.57</v>
      </c>
      <c r="P212" s="2">
        <v>63.11</v>
      </c>
      <c r="Q212" s="2">
        <v>53.88</v>
      </c>
      <c r="R212" s="2">
        <v>22.12</v>
      </c>
      <c r="S212" s="2">
        <v>52.7</v>
      </c>
      <c r="T212" s="2">
        <v>24.3</v>
      </c>
      <c r="U212" s="2">
        <v>210.75</v>
      </c>
      <c r="V212" s="15">
        <v>263.54000000000002</v>
      </c>
      <c r="X212">
        <f t="shared" si="117"/>
        <v>1.0868857793686869E-2</v>
      </c>
      <c r="Y212">
        <f t="shared" si="119"/>
        <v>9.0140845070422609E-3</v>
      </c>
      <c r="Z212">
        <f t="shared" si="120"/>
        <v>3.5568829758349234E-2</v>
      </c>
      <c r="AA212">
        <f t="shared" si="121"/>
        <v>8.258154059680782E-2</v>
      </c>
      <c r="AB212">
        <f t="shared" si="122"/>
        <v>-3.1759182546258488E-3</v>
      </c>
      <c r="AC212">
        <f t="shared" si="123"/>
        <v>-4.3144128353782849E-3</v>
      </c>
      <c r="AD212">
        <f t="shared" si="124"/>
        <v>1.2708000911784922E-2</v>
      </c>
      <c r="AE212">
        <f t="shared" si="125"/>
        <v>1.0221786360893104E-2</v>
      </c>
      <c r="AF212">
        <f t="shared" si="126"/>
        <v>5.4532577903682815E-2</v>
      </c>
      <c r="AG212">
        <f t="shared" si="127"/>
        <v>1.2215132178669128E-2</v>
      </c>
      <c r="AH212">
        <f t="shared" si="128"/>
        <v>4.4370493621740592E-3</v>
      </c>
      <c r="AI212">
        <f t="shared" si="129"/>
        <v>6.9169049156137599E-3</v>
      </c>
      <c r="AJ212">
        <f t="shared" si="130"/>
        <v>-3.8210008082887074E-3</v>
      </c>
      <c r="AK212">
        <f t="shared" si="118"/>
        <v>-2.0031055900621212E-2</v>
      </c>
      <c r="AL212">
        <f t="shared" si="111"/>
        <v>3.1651461552783785E-3</v>
      </c>
      <c r="AM212">
        <f t="shared" si="112"/>
        <v>-4.0347071583514089E-2</v>
      </c>
      <c r="AN212">
        <f t="shared" si="113"/>
        <v>3.9447731755424063E-2</v>
      </c>
      <c r="AO212">
        <f t="shared" si="114"/>
        <v>4.1322314049587368E-3</v>
      </c>
      <c r="AP212">
        <f t="shared" si="115"/>
        <v>1.8115942028985508E-2</v>
      </c>
      <c r="AQ212">
        <f t="shared" si="116"/>
        <v>-1.9692494130121251E-3</v>
      </c>
    </row>
    <row r="213" spans="1:43">
      <c r="A213" s="1">
        <v>44477</v>
      </c>
      <c r="B213" s="14">
        <v>212</v>
      </c>
      <c r="C213" s="2">
        <v>152.47</v>
      </c>
      <c r="D213" s="2">
        <v>142.88999999999999</v>
      </c>
      <c r="E213" s="2">
        <v>37.19</v>
      </c>
      <c r="F213" s="2">
        <v>161.52000000000001</v>
      </c>
      <c r="G213" s="2">
        <v>72.349999999999994</v>
      </c>
      <c r="H213" s="2">
        <v>72.7</v>
      </c>
      <c r="I213" s="2">
        <v>176.74</v>
      </c>
      <c r="J213" s="2">
        <v>263.02999999999997</v>
      </c>
      <c r="K213" s="2">
        <v>15.12</v>
      </c>
      <c r="L213" s="2">
        <v>54.9</v>
      </c>
      <c r="M213" s="2">
        <v>18.079999999999998</v>
      </c>
      <c r="N213" s="2">
        <v>217.69</v>
      </c>
      <c r="O213" s="2">
        <v>136.91999999999999</v>
      </c>
      <c r="P213" s="2">
        <v>62.69</v>
      </c>
      <c r="Q213" s="2">
        <v>54.12</v>
      </c>
      <c r="R213" s="2">
        <v>22.42</v>
      </c>
      <c r="S213" s="2">
        <v>52.07</v>
      </c>
      <c r="T213" s="2">
        <v>23.2</v>
      </c>
      <c r="U213" s="2">
        <v>208.31</v>
      </c>
      <c r="V213" s="15">
        <v>260.06</v>
      </c>
      <c r="X213">
        <f t="shared" si="117"/>
        <v>-1.8349214524851883E-2</v>
      </c>
      <c r="Y213">
        <f t="shared" si="119"/>
        <v>-2.7219430485763176E-3</v>
      </c>
      <c r="Z213">
        <f t="shared" si="120"/>
        <v>-2.4908232826429021E-2</v>
      </c>
      <c r="AA213">
        <f t="shared" si="121"/>
        <v>3.5384615384615452E-2</v>
      </c>
      <c r="AB213">
        <f t="shared" si="122"/>
        <v>2.2163734589277823E-3</v>
      </c>
      <c r="AC213">
        <f t="shared" si="123"/>
        <v>-1.557210561949887E-2</v>
      </c>
      <c r="AD213">
        <f t="shared" si="124"/>
        <v>-5.4583309886894315E-3</v>
      </c>
      <c r="AE213">
        <f t="shared" si="125"/>
        <v>-1.7921816077362551E-2</v>
      </c>
      <c r="AF213">
        <f t="shared" si="126"/>
        <v>1.544660846205498E-2</v>
      </c>
      <c r="AG213">
        <f t="shared" si="127"/>
        <v>-1.1167146974063482E-2</v>
      </c>
      <c r="AH213">
        <f t="shared" si="128"/>
        <v>-1.6565433462176222E-3</v>
      </c>
      <c r="AI213">
        <f t="shared" si="129"/>
        <v>-3.0683275325151852E-3</v>
      </c>
      <c r="AJ213">
        <f t="shared" si="130"/>
        <v>9.9579552998450577E-3</v>
      </c>
      <c r="AK213">
        <f t="shared" si="118"/>
        <v>-6.6550467437807275E-3</v>
      </c>
      <c r="AL213">
        <f t="shared" si="111"/>
        <v>4.4543429844097048E-3</v>
      </c>
      <c r="AM213">
        <f t="shared" si="112"/>
        <v>1.356238698010853E-2</v>
      </c>
      <c r="AN213">
        <f t="shared" si="113"/>
        <v>-1.1954459203036101E-2</v>
      </c>
      <c r="AO213">
        <f t="shared" si="114"/>
        <v>-4.5267489711934214E-2</v>
      </c>
      <c r="AP213">
        <f t="shared" si="115"/>
        <v>-1.1577698695136408E-2</v>
      </c>
      <c r="AQ213">
        <f t="shared" si="116"/>
        <v>-1.3204826591788791E-2</v>
      </c>
    </row>
    <row r="214" spans="1:43">
      <c r="A214" s="1">
        <v>44480</v>
      </c>
      <c r="B214" s="14">
        <v>213</v>
      </c>
      <c r="C214" s="2">
        <v>150.02000000000001</v>
      </c>
      <c r="D214" s="2">
        <v>142.80000000000001</v>
      </c>
      <c r="E214" s="2">
        <v>37.25</v>
      </c>
      <c r="F214" s="2">
        <v>163.94</v>
      </c>
      <c r="G214" s="2">
        <v>71.680000000000007</v>
      </c>
      <c r="H214" s="2">
        <v>72.12</v>
      </c>
      <c r="I214" s="2">
        <v>173.52</v>
      </c>
      <c r="J214" s="2">
        <v>261.5</v>
      </c>
      <c r="K214" s="2">
        <v>15.09</v>
      </c>
      <c r="L214" s="2">
        <v>54.93</v>
      </c>
      <c r="M214" s="2">
        <v>18</v>
      </c>
      <c r="N214" s="2">
        <v>215.28</v>
      </c>
      <c r="O214" s="2">
        <v>136.16</v>
      </c>
      <c r="P214" s="2">
        <v>62.76</v>
      </c>
      <c r="Q214" s="2">
        <v>54.23</v>
      </c>
      <c r="R214" s="2">
        <v>22.03</v>
      </c>
      <c r="S214" s="2">
        <v>52.93</v>
      </c>
      <c r="T214" s="2">
        <v>22.8</v>
      </c>
      <c r="U214" s="2">
        <v>206.95</v>
      </c>
      <c r="V214" s="15">
        <v>255.05</v>
      </c>
      <c r="X214">
        <f t="shared" si="117"/>
        <v>-1.6068734833081844E-2</v>
      </c>
      <c r="Y214">
        <f t="shared" si="119"/>
        <v>-6.2985513331916161E-4</v>
      </c>
      <c r="Z214">
        <f t="shared" si="120"/>
        <v>1.6133369185265469E-3</v>
      </c>
      <c r="AA214">
        <f t="shared" si="121"/>
        <v>1.4982664685487788E-2</v>
      </c>
      <c r="AB214">
        <f t="shared" si="122"/>
        <v>-9.2605390463025225E-3</v>
      </c>
      <c r="AC214">
        <f t="shared" si="123"/>
        <v>-7.9779917469050658E-3</v>
      </c>
      <c r="AD214">
        <f t="shared" si="124"/>
        <v>-1.8218852551770956E-2</v>
      </c>
      <c r="AE214">
        <f t="shared" si="125"/>
        <v>-5.8168269779111615E-3</v>
      </c>
      <c r="AF214">
        <f t="shared" si="126"/>
        <v>-1.9841269841269419E-3</v>
      </c>
      <c r="AG214">
        <f t="shared" si="127"/>
        <v>5.464480874317147E-4</v>
      </c>
      <c r="AH214">
        <f t="shared" si="128"/>
        <v>-4.4247787610618532E-3</v>
      </c>
      <c r="AI214">
        <f t="shared" si="129"/>
        <v>-1.107078873627634E-2</v>
      </c>
      <c r="AJ214">
        <f t="shared" si="130"/>
        <v>-5.5506865322815582E-3</v>
      </c>
      <c r="AK214">
        <f t="shared" si="118"/>
        <v>1.116605519221571E-3</v>
      </c>
      <c r="AL214">
        <f t="shared" si="111"/>
        <v>2.0325203252032418E-3</v>
      </c>
      <c r="AM214">
        <f t="shared" si="112"/>
        <v>-1.7395182872435348E-2</v>
      </c>
      <c r="AN214">
        <f t="shared" si="113"/>
        <v>1.6516228154407519E-2</v>
      </c>
      <c r="AO214">
        <f t="shared" si="114"/>
        <v>-1.7241379310344768E-2</v>
      </c>
      <c r="AP214">
        <f t="shared" si="115"/>
        <v>-6.5287312178964694E-3</v>
      </c>
      <c r="AQ214">
        <f t="shared" si="116"/>
        <v>-1.9264785049603904E-2</v>
      </c>
    </row>
    <row r="215" spans="1:43">
      <c r="A215" s="1">
        <v>44481</v>
      </c>
      <c r="B215" s="14">
        <v>214</v>
      </c>
      <c r="C215" s="2">
        <v>147.94999999999999</v>
      </c>
      <c r="D215" s="2">
        <v>141.5</v>
      </c>
      <c r="E215" s="2">
        <v>36.82</v>
      </c>
      <c r="F215" s="2">
        <v>163</v>
      </c>
      <c r="G215" s="2">
        <v>70.64</v>
      </c>
      <c r="H215" s="2">
        <v>72.52</v>
      </c>
      <c r="I215" s="2">
        <v>173.13</v>
      </c>
      <c r="J215" s="2">
        <v>254.69</v>
      </c>
      <c r="K215" s="2">
        <v>15.64</v>
      </c>
      <c r="L215" s="2">
        <v>54.9</v>
      </c>
      <c r="M215" s="2">
        <v>18.02</v>
      </c>
      <c r="N215" s="2">
        <v>214.33</v>
      </c>
      <c r="O215" s="2">
        <v>134.29</v>
      </c>
      <c r="P215" s="2">
        <v>62.36</v>
      </c>
      <c r="Q215" s="2">
        <v>54.23</v>
      </c>
      <c r="R215" s="2">
        <v>21.7</v>
      </c>
      <c r="S215" s="2">
        <v>53.68</v>
      </c>
      <c r="T215" s="2">
        <v>23</v>
      </c>
      <c r="U215" s="2">
        <v>206.71</v>
      </c>
      <c r="V215" s="15">
        <v>255.85</v>
      </c>
      <c r="X215">
        <f t="shared" si="117"/>
        <v>-1.379816024530077E-2</v>
      </c>
      <c r="Y215">
        <f t="shared" si="119"/>
        <v>-9.1036414565827117E-3</v>
      </c>
      <c r="Z215">
        <f t="shared" si="120"/>
        <v>-1.1543624161073818E-2</v>
      </c>
      <c r="AA215">
        <f t="shared" si="121"/>
        <v>-5.7338050506282653E-3</v>
      </c>
      <c r="AB215">
        <f t="shared" si="122"/>
        <v>-1.4508928571428657E-2</v>
      </c>
      <c r="AC215">
        <f t="shared" si="123"/>
        <v>5.5463117027175742E-3</v>
      </c>
      <c r="AD215">
        <f t="shared" si="124"/>
        <v>-2.2475795297372913E-3</v>
      </c>
      <c r="AE215">
        <f t="shared" si="125"/>
        <v>-2.6042065009560238E-2</v>
      </c>
      <c r="AF215">
        <f t="shared" si="126"/>
        <v>3.6447978793903296E-2</v>
      </c>
      <c r="AG215">
        <f t="shared" si="127"/>
        <v>-5.4614964500275141E-4</v>
      </c>
      <c r="AH215">
        <f t="shared" si="128"/>
        <v>1.1111111111110875E-3</v>
      </c>
      <c r="AI215">
        <f t="shared" si="129"/>
        <v>-4.4128576737271861E-3</v>
      </c>
      <c r="AJ215">
        <f t="shared" si="130"/>
        <v>-1.3733842538190398E-2</v>
      </c>
      <c r="AK215">
        <f t="shared" si="118"/>
        <v>-6.3734862970044387E-3</v>
      </c>
      <c r="AL215">
        <f t="shared" si="111"/>
        <v>0</v>
      </c>
      <c r="AM215">
        <f t="shared" si="112"/>
        <v>-1.4979573309124005E-2</v>
      </c>
      <c r="AN215">
        <f t="shared" si="113"/>
        <v>1.4169658038919328E-2</v>
      </c>
      <c r="AO215">
        <f t="shared" si="114"/>
        <v>8.7719298245613718E-3</v>
      </c>
      <c r="AP215">
        <f t="shared" si="115"/>
        <v>-1.1597004107271355E-3</v>
      </c>
      <c r="AQ215">
        <f t="shared" si="116"/>
        <v>3.1366398745343378E-3</v>
      </c>
    </row>
    <row r="216" spans="1:43">
      <c r="A216" s="1">
        <v>44482</v>
      </c>
      <c r="B216" s="14">
        <v>215</v>
      </c>
      <c r="C216" s="2">
        <v>150.22</v>
      </c>
      <c r="D216" s="2">
        <v>140.91</v>
      </c>
      <c r="E216" s="2">
        <v>37.909999999999997</v>
      </c>
      <c r="F216" s="2">
        <v>167.39</v>
      </c>
      <c r="G216" s="2">
        <v>70.260000000000005</v>
      </c>
      <c r="H216" s="2">
        <v>73.37</v>
      </c>
      <c r="I216" s="2">
        <v>172.96</v>
      </c>
      <c r="J216" s="2">
        <v>259.31</v>
      </c>
      <c r="K216" s="2">
        <v>15.51</v>
      </c>
      <c r="L216" s="2">
        <v>55.89</v>
      </c>
      <c r="M216" s="2">
        <v>18.059999999999999</v>
      </c>
      <c r="N216" s="2">
        <v>215.58</v>
      </c>
      <c r="O216" s="2">
        <v>134.56</v>
      </c>
      <c r="P216" s="2">
        <v>61.69</v>
      </c>
      <c r="Q216" s="2">
        <v>54.24</v>
      </c>
      <c r="R216" s="2">
        <v>21.46</v>
      </c>
      <c r="S216" s="2">
        <v>54.25</v>
      </c>
      <c r="T216" s="2">
        <v>22.5</v>
      </c>
      <c r="U216" s="2">
        <v>209.39</v>
      </c>
      <c r="V216" s="15">
        <v>256.36</v>
      </c>
      <c r="X216">
        <f t="shared" si="117"/>
        <v>1.5343021290976751E-2</v>
      </c>
      <c r="Y216">
        <f t="shared" si="119"/>
        <v>-4.1696113074205189E-3</v>
      </c>
      <c r="Z216">
        <f t="shared" si="120"/>
        <v>2.9603476371537107E-2</v>
      </c>
      <c r="AA216">
        <f t="shared" si="121"/>
        <v>2.6932515337423229E-2</v>
      </c>
      <c r="AB216">
        <f t="shared" si="122"/>
        <v>-5.3793884484710569E-3</v>
      </c>
      <c r="AC216">
        <f t="shared" si="123"/>
        <v>1.1720904578047553E-2</v>
      </c>
      <c r="AD216">
        <f t="shared" si="124"/>
        <v>-9.8192109975155941E-4</v>
      </c>
      <c r="AE216">
        <f t="shared" si="125"/>
        <v>1.8139699242216045E-2</v>
      </c>
      <c r="AF216">
        <f t="shared" si="126"/>
        <v>-8.3120204603581056E-3</v>
      </c>
      <c r="AG216">
        <f t="shared" si="127"/>
        <v>1.8032786885245938E-2</v>
      </c>
      <c r="AH216">
        <f t="shared" si="128"/>
        <v>2.2197558268589983E-3</v>
      </c>
      <c r="AI216">
        <f t="shared" si="129"/>
        <v>5.832128026874446E-3</v>
      </c>
      <c r="AJ216">
        <f t="shared" si="130"/>
        <v>2.0105741306129291E-3</v>
      </c>
      <c r="AK216">
        <f t="shared" si="118"/>
        <v>-1.0744066709429149E-2</v>
      </c>
      <c r="AL216">
        <f t="shared" si="111"/>
        <v>1.8439977872035989E-4</v>
      </c>
      <c r="AM216">
        <f t="shared" si="112"/>
        <v>-1.1059907834101311E-2</v>
      </c>
      <c r="AN216">
        <f t="shared" si="113"/>
        <v>1.0618479880774969E-2</v>
      </c>
      <c r="AO216">
        <f t="shared" si="114"/>
        <v>-2.1739130434782608E-2</v>
      </c>
      <c r="AP216">
        <f t="shared" si="115"/>
        <v>1.2965023462822207E-2</v>
      </c>
      <c r="AQ216">
        <f t="shared" si="116"/>
        <v>1.9933554817276504E-3</v>
      </c>
    </row>
    <row r="217" spans="1:43">
      <c r="A217" s="1">
        <v>44483</v>
      </c>
      <c r="B217" s="14">
        <v>216</v>
      </c>
      <c r="C217" s="2">
        <v>152.59</v>
      </c>
      <c r="D217" s="2">
        <v>143.75</v>
      </c>
      <c r="E217" s="2">
        <v>40.07</v>
      </c>
      <c r="F217" s="2">
        <v>166.77</v>
      </c>
      <c r="G217" s="2">
        <v>70.8</v>
      </c>
      <c r="H217" s="2">
        <v>73.650000000000006</v>
      </c>
      <c r="I217" s="2">
        <v>174.41</v>
      </c>
      <c r="J217" s="2">
        <v>261.17</v>
      </c>
      <c r="K217" s="2">
        <v>15.45</v>
      </c>
      <c r="L217" s="2">
        <v>56.87</v>
      </c>
      <c r="M217" s="2">
        <v>18.23</v>
      </c>
      <c r="N217" s="2">
        <v>218.58</v>
      </c>
      <c r="O217" s="2">
        <v>137.08000000000001</v>
      </c>
      <c r="P217" s="2">
        <v>62.16</v>
      </c>
      <c r="Q217" s="2">
        <v>54.61</v>
      </c>
      <c r="R217" s="2">
        <v>20.45</v>
      </c>
      <c r="S217" s="2">
        <v>56.8</v>
      </c>
      <c r="T217" s="2">
        <v>24</v>
      </c>
      <c r="U217" s="2">
        <v>217.46</v>
      </c>
      <c r="V217" s="15">
        <v>266.45</v>
      </c>
      <c r="X217">
        <f t="shared" si="117"/>
        <v>1.5776860604446843E-2</v>
      </c>
      <c r="Y217">
        <f t="shared" si="119"/>
        <v>2.0154708679298868E-2</v>
      </c>
      <c r="Z217">
        <f t="shared" si="120"/>
        <v>5.6977050910050224E-2</v>
      </c>
      <c r="AA217">
        <f t="shared" si="121"/>
        <v>-3.7039249656489405E-3</v>
      </c>
      <c r="AB217">
        <f t="shared" si="122"/>
        <v>7.6857386848845997E-3</v>
      </c>
      <c r="AC217">
        <f t="shared" si="123"/>
        <v>3.816273681341163E-3</v>
      </c>
      <c r="AD217">
        <f t="shared" si="124"/>
        <v>8.3834412580942909E-3</v>
      </c>
      <c r="AE217">
        <f t="shared" si="125"/>
        <v>7.1728818788323384E-3</v>
      </c>
      <c r="AF217">
        <f t="shared" si="126"/>
        <v>-3.8684719535783687E-3</v>
      </c>
      <c r="AG217">
        <f t="shared" si="127"/>
        <v>1.7534442655215546E-2</v>
      </c>
      <c r="AH217">
        <f t="shared" si="128"/>
        <v>9.4130675526025321E-3</v>
      </c>
      <c r="AI217">
        <f t="shared" si="129"/>
        <v>1.3915947676036737E-2</v>
      </c>
      <c r="AJ217">
        <f t="shared" si="130"/>
        <v>1.8727705112960836E-2</v>
      </c>
      <c r="AK217">
        <f t="shared" si="118"/>
        <v>7.6187388555681449E-3</v>
      </c>
      <c r="AL217">
        <f t="shared" si="111"/>
        <v>6.821533923303787E-3</v>
      </c>
      <c r="AM217">
        <f t="shared" si="112"/>
        <v>-4.7064305684995408E-2</v>
      </c>
      <c r="AN217">
        <f t="shared" si="113"/>
        <v>4.7004608294930826E-2</v>
      </c>
      <c r="AO217">
        <f t="shared" si="114"/>
        <v>6.6666666666666666E-2</v>
      </c>
      <c r="AP217">
        <f t="shared" si="115"/>
        <v>3.8540522470032104E-2</v>
      </c>
      <c r="AQ217">
        <f t="shared" si="116"/>
        <v>3.9358714308004271E-2</v>
      </c>
    </row>
    <row r="218" spans="1:43">
      <c r="A218" s="1">
        <v>44484</v>
      </c>
      <c r="B218" s="14">
        <v>217</v>
      </c>
      <c r="C218" s="2">
        <v>153.27000000000001</v>
      </c>
      <c r="D218" s="2">
        <v>144.83000000000001</v>
      </c>
      <c r="E218" s="2">
        <v>40.74</v>
      </c>
      <c r="F218" s="2">
        <v>168</v>
      </c>
      <c r="G218" s="2">
        <v>72.290000000000006</v>
      </c>
      <c r="H218" s="2">
        <v>73.099999999999994</v>
      </c>
      <c r="I218" s="2">
        <v>176.46</v>
      </c>
      <c r="J218" s="2">
        <v>260.47000000000003</v>
      </c>
      <c r="K218" s="2">
        <v>15.7</v>
      </c>
      <c r="L218" s="2">
        <v>55.18</v>
      </c>
      <c r="M218" s="2">
        <v>18.23</v>
      </c>
      <c r="N218" s="2">
        <v>220.72</v>
      </c>
      <c r="O218" s="2">
        <v>138.25</v>
      </c>
      <c r="P218" s="2">
        <v>61.79</v>
      </c>
      <c r="Q218" s="2">
        <v>54.48</v>
      </c>
      <c r="R218" s="2">
        <v>21.42</v>
      </c>
      <c r="S218" s="2">
        <v>54.09</v>
      </c>
      <c r="T218" s="2">
        <v>24</v>
      </c>
      <c r="U218" s="2">
        <v>218.62</v>
      </c>
      <c r="V218" s="15">
        <v>268.35000000000002</v>
      </c>
      <c r="X218">
        <f t="shared" si="117"/>
        <v>4.4563863949145209E-3</v>
      </c>
      <c r="Y218">
        <f t="shared" si="119"/>
        <v>7.5130434782609565E-3</v>
      </c>
      <c r="Z218">
        <f t="shared" si="120"/>
        <v>1.6720738707262334E-2</v>
      </c>
      <c r="AA218">
        <f t="shared" si="121"/>
        <v>7.3754272351141672E-3</v>
      </c>
      <c r="AB218">
        <f t="shared" si="122"/>
        <v>2.1045197740113125E-2</v>
      </c>
      <c r="AC218">
        <f t="shared" si="123"/>
        <v>-7.4677528852683138E-3</v>
      </c>
      <c r="AD218">
        <f t="shared" si="124"/>
        <v>1.1753913193050922E-2</v>
      </c>
      <c r="AE218">
        <f t="shared" si="125"/>
        <v>-2.6802465826855633E-3</v>
      </c>
      <c r="AF218">
        <f t="shared" si="126"/>
        <v>1.6181229773462785E-2</v>
      </c>
      <c r="AG218">
        <f t="shared" si="127"/>
        <v>-2.9716898188851728E-2</v>
      </c>
      <c r="AH218">
        <f t="shared" si="128"/>
        <v>0</v>
      </c>
      <c r="AI218">
        <f t="shared" si="129"/>
        <v>9.79046573336987E-3</v>
      </c>
      <c r="AJ218">
        <f t="shared" si="130"/>
        <v>8.5351619492266377E-3</v>
      </c>
      <c r="AK218">
        <f t="shared" si="118"/>
        <v>-5.9523809523809113E-3</v>
      </c>
      <c r="AL218">
        <f t="shared" si="111"/>
        <v>-2.3805163889398014E-3</v>
      </c>
      <c r="AM218">
        <f t="shared" si="112"/>
        <v>4.7432762836185936E-2</v>
      </c>
      <c r="AN218">
        <f t="shared" si="113"/>
        <v>-4.7711267605633698E-2</v>
      </c>
      <c r="AO218">
        <f t="shared" si="114"/>
        <v>0</v>
      </c>
      <c r="AP218">
        <f t="shared" si="115"/>
        <v>5.3343143566632785E-3</v>
      </c>
      <c r="AQ218">
        <f t="shared" si="116"/>
        <v>7.1307937699382033E-3</v>
      </c>
    </row>
    <row r="219" spans="1:43">
      <c r="A219" s="1">
        <v>44487</v>
      </c>
      <c r="B219" s="14">
        <v>218</v>
      </c>
      <c r="C219" s="2">
        <v>154.78</v>
      </c>
      <c r="D219" s="2">
        <v>146.55000000000001</v>
      </c>
      <c r="E219" s="2">
        <v>43.03</v>
      </c>
      <c r="F219" s="2">
        <v>166.82</v>
      </c>
      <c r="G219" s="2">
        <v>71.61</v>
      </c>
      <c r="H219" s="2">
        <v>71.959999999999994</v>
      </c>
      <c r="I219" s="2">
        <v>171.14</v>
      </c>
      <c r="J219" s="2">
        <v>269.7</v>
      </c>
      <c r="K219" s="2">
        <v>15.56</v>
      </c>
      <c r="L219" s="2">
        <v>56.72</v>
      </c>
      <c r="M219" s="2">
        <v>18.25</v>
      </c>
      <c r="N219" s="2">
        <v>220.63</v>
      </c>
      <c r="O219" s="2">
        <v>136.06</v>
      </c>
      <c r="P219" s="2">
        <v>61.48</v>
      </c>
      <c r="Q219" s="2">
        <v>53.94</v>
      </c>
      <c r="R219" s="2">
        <v>22.79</v>
      </c>
      <c r="S219" s="2">
        <v>50.93</v>
      </c>
      <c r="T219" s="2">
        <v>25.3</v>
      </c>
      <c r="U219" s="2">
        <v>222.22</v>
      </c>
      <c r="V219" s="15">
        <v>270.33</v>
      </c>
      <c r="X219">
        <f t="shared" si="117"/>
        <v>9.8518953480784942E-3</v>
      </c>
      <c r="Y219">
        <f t="shared" si="119"/>
        <v>1.1875992542981417E-2</v>
      </c>
      <c r="Z219">
        <f t="shared" si="120"/>
        <v>5.6210112911143813E-2</v>
      </c>
      <c r="AA219">
        <f t="shared" si="121"/>
        <v>-7.0238095238095641E-3</v>
      </c>
      <c r="AB219">
        <f t="shared" si="122"/>
        <v>-9.4065569235026528E-3</v>
      </c>
      <c r="AC219">
        <f t="shared" si="123"/>
        <v>-1.5595075239398093E-2</v>
      </c>
      <c r="AD219">
        <f t="shared" si="124"/>
        <v>-3.0148475575201301E-2</v>
      </c>
      <c r="AE219">
        <f t="shared" si="125"/>
        <v>3.543594271893101E-2</v>
      </c>
      <c r="AF219">
        <f t="shared" si="126"/>
        <v>-8.9171974522292228E-3</v>
      </c>
      <c r="AG219">
        <f t="shared" si="127"/>
        <v>2.7908662558898137E-2</v>
      </c>
      <c r="AH219">
        <f t="shared" si="128"/>
        <v>1.0970927043334928E-3</v>
      </c>
      <c r="AI219">
        <f t="shared" si="129"/>
        <v>-4.0775643349041051E-4</v>
      </c>
      <c r="AJ219">
        <f t="shared" si="130"/>
        <v>-1.5840867992766711E-2</v>
      </c>
      <c r="AK219">
        <f t="shared" si="118"/>
        <v>-5.0169930409451734E-3</v>
      </c>
      <c r="AL219">
        <f t="shared" si="111"/>
        <v>-9.9118942731277384E-3</v>
      </c>
      <c r="AM219">
        <f t="shared" si="112"/>
        <v>6.3958916900093241E-2</v>
      </c>
      <c r="AN219">
        <f t="shared" si="113"/>
        <v>-5.8421149935293092E-2</v>
      </c>
      <c r="AO219">
        <f t="shared" si="114"/>
        <v>5.4166666666666696E-2</v>
      </c>
      <c r="AP219">
        <f t="shared" si="115"/>
        <v>1.6466928917756814E-2</v>
      </c>
      <c r="AQ219">
        <f t="shared" si="116"/>
        <v>7.3784237003911351E-3</v>
      </c>
    </row>
    <row r="220" spans="1:43">
      <c r="A220" s="1">
        <v>44488</v>
      </c>
      <c r="B220" s="14">
        <v>219</v>
      </c>
      <c r="C220" s="2">
        <v>155.62</v>
      </c>
      <c r="D220" s="2">
        <v>148.75</v>
      </c>
      <c r="E220" s="2">
        <v>40.799999999999997</v>
      </c>
      <c r="F220" s="2">
        <v>177</v>
      </c>
      <c r="G220" s="2">
        <v>71.760000000000005</v>
      </c>
      <c r="H220" s="2">
        <v>75.22</v>
      </c>
      <c r="I220" s="2">
        <v>171.18</v>
      </c>
      <c r="J220" s="2">
        <v>272.89</v>
      </c>
      <c r="K220" s="2">
        <v>15.42</v>
      </c>
      <c r="L220" s="2">
        <v>56.85</v>
      </c>
      <c r="M220" s="2">
        <v>18.329999999999998</v>
      </c>
      <c r="N220" s="2">
        <v>221.77</v>
      </c>
      <c r="O220" s="2">
        <v>135.72999999999999</v>
      </c>
      <c r="P220" s="2">
        <v>61.5</v>
      </c>
      <c r="Q220" s="2">
        <v>54.15</v>
      </c>
      <c r="R220" s="2">
        <v>22.04</v>
      </c>
      <c r="S220" s="2">
        <v>52.31</v>
      </c>
      <c r="T220" s="2">
        <v>24.7</v>
      </c>
      <c r="U220" s="2">
        <v>222.9</v>
      </c>
      <c r="V220" s="15">
        <v>271.7</v>
      </c>
      <c r="X220">
        <f t="shared" si="117"/>
        <v>5.4270577594004617E-3</v>
      </c>
      <c r="Y220">
        <f t="shared" si="119"/>
        <v>1.5011941316956592E-2</v>
      </c>
      <c r="Z220">
        <f t="shared" si="120"/>
        <v>-5.1824308621891794E-2</v>
      </c>
      <c r="AA220">
        <f t="shared" si="121"/>
        <v>6.1023858050593495E-2</v>
      </c>
      <c r="AB220">
        <f t="shared" si="122"/>
        <v>2.0946795140344321E-3</v>
      </c>
      <c r="AC220">
        <f t="shared" si="123"/>
        <v>4.5302946081156273E-2</v>
      </c>
      <c r="AD220">
        <f t="shared" si="124"/>
        <v>2.3372677340201278E-4</v>
      </c>
      <c r="AE220">
        <f t="shared" si="125"/>
        <v>1.1827956989247304E-2</v>
      </c>
      <c r="AF220">
        <f t="shared" si="126"/>
        <v>-8.9974293059126333E-3</v>
      </c>
      <c r="AG220">
        <f t="shared" si="127"/>
        <v>2.2919605077574498E-3</v>
      </c>
      <c r="AH220">
        <f t="shared" si="128"/>
        <v>4.3835616438355233E-3</v>
      </c>
      <c r="AI220">
        <f t="shared" si="129"/>
        <v>5.1670217105562015E-3</v>
      </c>
      <c r="AJ220">
        <f t="shared" si="130"/>
        <v>-2.42540055857719E-3</v>
      </c>
      <c r="AK220">
        <f t="shared" si="118"/>
        <v>3.2530904359146271E-4</v>
      </c>
      <c r="AL220">
        <f t="shared" si="111"/>
        <v>3.893214682981106E-3</v>
      </c>
      <c r="AM220">
        <f t="shared" si="112"/>
        <v>-3.2909170688898641E-2</v>
      </c>
      <c r="AN220">
        <f t="shared" si="113"/>
        <v>2.7096014137050903E-2</v>
      </c>
      <c r="AO220">
        <f t="shared" si="114"/>
        <v>-2.37154150197629E-2</v>
      </c>
      <c r="AP220">
        <f t="shared" si="115"/>
        <v>3.0600306003060337E-3</v>
      </c>
      <c r="AQ220">
        <f t="shared" si="116"/>
        <v>5.0678799985203445E-3</v>
      </c>
    </row>
    <row r="221" spans="1:43">
      <c r="A221" s="1">
        <v>44489</v>
      </c>
      <c r="B221" s="14">
        <v>220</v>
      </c>
      <c r="C221" s="2">
        <v>157.59</v>
      </c>
      <c r="D221" s="2">
        <v>149.25</v>
      </c>
      <c r="E221" s="2">
        <v>40.880000000000003</v>
      </c>
      <c r="F221" s="2">
        <v>177.17</v>
      </c>
      <c r="G221" s="2">
        <v>71.819999999999993</v>
      </c>
      <c r="H221" s="2">
        <v>76.59</v>
      </c>
      <c r="I221" s="2">
        <v>170.55</v>
      </c>
      <c r="J221" s="2">
        <v>271.26</v>
      </c>
      <c r="K221" s="2">
        <v>16.04</v>
      </c>
      <c r="L221" s="2">
        <v>56.53</v>
      </c>
      <c r="M221" s="2">
        <v>18.41</v>
      </c>
      <c r="N221" s="2">
        <v>223.63</v>
      </c>
      <c r="O221" s="2">
        <v>135.65</v>
      </c>
      <c r="P221" s="2">
        <v>62.01</v>
      </c>
      <c r="Q221" s="2">
        <v>54.63</v>
      </c>
      <c r="R221" s="2">
        <v>22.32</v>
      </c>
      <c r="S221" s="2">
        <v>51.69</v>
      </c>
      <c r="T221" s="2">
        <v>24.2</v>
      </c>
      <c r="U221" s="2">
        <v>221.03</v>
      </c>
      <c r="V221" s="15">
        <v>258.36</v>
      </c>
      <c r="X221">
        <f t="shared" si="117"/>
        <v>1.2659041254337481E-2</v>
      </c>
      <c r="Y221">
        <f t="shared" si="119"/>
        <v>3.3613445378151263E-3</v>
      </c>
      <c r="Z221">
        <f t="shared" si="120"/>
        <v>1.9607843137256229E-3</v>
      </c>
      <c r="AA221">
        <f t="shared" si="121"/>
        <v>9.6045197740105925E-4</v>
      </c>
      <c r="AB221">
        <f t="shared" si="122"/>
        <v>8.361204013376262E-4</v>
      </c>
      <c r="AC221">
        <f t="shared" si="123"/>
        <v>1.8213241159266213E-2</v>
      </c>
      <c r="AD221">
        <f t="shared" si="124"/>
        <v>-3.680336487907439E-3</v>
      </c>
      <c r="AE221">
        <f t="shared" si="125"/>
        <v>-5.9731027153798067E-3</v>
      </c>
      <c r="AF221">
        <f t="shared" si="126"/>
        <v>4.0207522697795019E-2</v>
      </c>
      <c r="AG221">
        <f t="shared" si="127"/>
        <v>-5.6288478452066887E-3</v>
      </c>
      <c r="AH221">
        <f t="shared" si="128"/>
        <v>4.3644298963448911E-3</v>
      </c>
      <c r="AI221">
        <f t="shared" si="129"/>
        <v>8.3870676827342977E-3</v>
      </c>
      <c r="AJ221">
        <f t="shared" si="130"/>
        <v>-5.8940543726504154E-4</v>
      </c>
      <c r="AK221">
        <f t="shared" si="118"/>
        <v>8.2926829268292358E-3</v>
      </c>
      <c r="AL221">
        <f t="shared" si="111"/>
        <v>8.8642659279779129E-3</v>
      </c>
      <c r="AM221">
        <f t="shared" si="112"/>
        <v>1.2704174228675189E-2</v>
      </c>
      <c r="AN221">
        <f t="shared" si="113"/>
        <v>-1.1852418275664396E-2</v>
      </c>
      <c r="AO221">
        <f t="shared" si="114"/>
        <v>-2.0242914979757085E-2</v>
      </c>
      <c r="AP221">
        <f t="shared" si="115"/>
        <v>-8.389412292507871E-3</v>
      </c>
      <c r="AQ221">
        <f t="shared" si="116"/>
        <v>-4.9098270150901638E-2</v>
      </c>
    </row>
    <row r="222" spans="1:43">
      <c r="A222" s="1">
        <v>44490</v>
      </c>
      <c r="B222" s="14">
        <v>221</v>
      </c>
      <c r="C222" s="2">
        <v>156.94</v>
      </c>
      <c r="D222" s="2">
        <v>149.47</v>
      </c>
      <c r="E222" s="2">
        <v>39.24</v>
      </c>
      <c r="F222" s="2">
        <v>177.41</v>
      </c>
      <c r="G222" s="2">
        <v>70.510000000000005</v>
      </c>
      <c r="H222" s="2">
        <v>77.290000000000006</v>
      </c>
      <c r="I222" s="2">
        <v>171.34</v>
      </c>
      <c r="J222" s="2">
        <v>279.87</v>
      </c>
      <c r="K222" s="2">
        <v>16.55</v>
      </c>
      <c r="L222" s="2">
        <v>56.27</v>
      </c>
      <c r="M222" s="2">
        <v>18.440000000000001</v>
      </c>
      <c r="N222" s="2">
        <v>224.52</v>
      </c>
      <c r="O222" s="2">
        <v>122.68</v>
      </c>
      <c r="P222" s="2">
        <v>61.68</v>
      </c>
      <c r="Q222" s="2">
        <v>54.35</v>
      </c>
      <c r="R222" s="2">
        <v>21.9</v>
      </c>
      <c r="S222" s="2">
        <v>52.63</v>
      </c>
      <c r="T222" s="2">
        <v>24.4</v>
      </c>
      <c r="U222" s="2">
        <v>226.92</v>
      </c>
      <c r="V222" s="15">
        <v>243.21</v>
      </c>
      <c r="X222">
        <f t="shared" si="117"/>
        <v>-4.1246271971572164E-3</v>
      </c>
      <c r="Y222">
        <f t="shared" si="119"/>
        <v>1.4740368509212655E-3</v>
      </c>
      <c r="Z222">
        <f t="shared" si="120"/>
        <v>-4.0117416829745609E-2</v>
      </c>
      <c r="AA222">
        <f t="shared" si="121"/>
        <v>1.3546311452277988E-3</v>
      </c>
      <c r="AB222">
        <f t="shared" si="122"/>
        <v>-1.8240044555833865E-2</v>
      </c>
      <c r="AC222">
        <f t="shared" si="123"/>
        <v>9.1395743569656976E-3</v>
      </c>
      <c r="AD222">
        <f t="shared" si="124"/>
        <v>4.6320727059512871E-3</v>
      </c>
      <c r="AE222">
        <f t="shared" si="125"/>
        <v>3.1740765317407701E-2</v>
      </c>
      <c r="AF222">
        <f t="shared" si="126"/>
        <v>3.1795511221945238E-2</v>
      </c>
      <c r="AG222">
        <f t="shared" si="127"/>
        <v>-4.5993277905536532E-3</v>
      </c>
      <c r="AH222">
        <f t="shared" si="128"/>
        <v>1.6295491580663301E-3</v>
      </c>
      <c r="AI222">
        <f t="shared" si="129"/>
        <v>3.97978804274925E-3</v>
      </c>
      <c r="AJ222">
        <f t="shared" si="130"/>
        <v>-9.5613711758201242E-2</v>
      </c>
      <c r="AK222">
        <f t="shared" si="118"/>
        <v>-5.3217223028543511E-3</v>
      </c>
      <c r="AL222">
        <f t="shared" si="111"/>
        <v>-5.1253889804137127E-3</v>
      </c>
      <c r="AM222">
        <f t="shared" si="112"/>
        <v>-1.8817204301075346E-2</v>
      </c>
      <c r="AN222">
        <f t="shared" si="113"/>
        <v>1.8185335654865638E-2</v>
      </c>
      <c r="AO222">
        <f t="shared" si="114"/>
        <v>8.2644628099173261E-3</v>
      </c>
      <c r="AP222">
        <f t="shared" si="115"/>
        <v>2.6647966339410877E-2</v>
      </c>
      <c r="AQ222">
        <f t="shared" si="116"/>
        <v>-5.8639108221086873E-2</v>
      </c>
    </row>
    <row r="223" spans="1:43">
      <c r="A223" s="1">
        <v>44491</v>
      </c>
      <c r="B223" s="14">
        <v>222</v>
      </c>
      <c r="C223" s="2">
        <v>157.97</v>
      </c>
      <c r="D223" s="2">
        <v>148.69</v>
      </c>
      <c r="E223" s="2">
        <v>36.6</v>
      </c>
      <c r="F223" s="2">
        <v>177.69</v>
      </c>
      <c r="G223" s="2">
        <v>71.37</v>
      </c>
      <c r="H223" s="2">
        <v>77.290000000000006</v>
      </c>
      <c r="I223" s="2">
        <v>169.42</v>
      </c>
      <c r="J223" s="2">
        <v>274.73</v>
      </c>
      <c r="K223" s="2">
        <v>16.28</v>
      </c>
      <c r="L223" s="2">
        <v>56.92</v>
      </c>
      <c r="M223" s="2">
        <v>18.47</v>
      </c>
      <c r="N223" s="2">
        <v>217.39</v>
      </c>
      <c r="O223" s="2">
        <v>122.25</v>
      </c>
      <c r="P223" s="2">
        <v>62.12</v>
      </c>
      <c r="Q223" s="2">
        <v>54.45</v>
      </c>
      <c r="R223" s="2">
        <v>21.85</v>
      </c>
      <c r="S223" s="2">
        <v>52.86</v>
      </c>
      <c r="T223" s="2">
        <v>24.1</v>
      </c>
      <c r="U223" s="2">
        <v>227.26</v>
      </c>
      <c r="V223" s="15">
        <v>240.4</v>
      </c>
      <c r="X223">
        <f t="shared" si="117"/>
        <v>6.5630177137759723E-3</v>
      </c>
      <c r="Y223">
        <f t="shared" si="119"/>
        <v>-5.218438482638664E-3</v>
      </c>
      <c r="Z223">
        <f t="shared" si="120"/>
        <v>-6.7278287461773709E-2</v>
      </c>
      <c r="AA223">
        <f t="shared" si="121"/>
        <v>1.5782650357928029E-3</v>
      </c>
      <c r="AB223">
        <f t="shared" si="122"/>
        <v>1.2196851510424045E-2</v>
      </c>
      <c r="AC223">
        <f t="shared" si="123"/>
        <v>0</v>
      </c>
      <c r="AD223">
        <f t="shared" si="124"/>
        <v>-1.1205789657990054E-2</v>
      </c>
      <c r="AE223">
        <f t="shared" si="125"/>
        <v>-1.8365669775252749E-2</v>
      </c>
      <c r="AF223">
        <f t="shared" si="126"/>
        <v>-1.6314199395770366E-2</v>
      </c>
      <c r="AG223">
        <f t="shared" si="127"/>
        <v>1.1551448373911472E-2</v>
      </c>
      <c r="AH223">
        <f t="shared" si="128"/>
        <v>1.6268980477222117E-3</v>
      </c>
      <c r="AI223">
        <f t="shared" si="129"/>
        <v>-3.1756636379832635E-2</v>
      </c>
      <c r="AJ223">
        <f t="shared" si="130"/>
        <v>-3.5050537985002184E-3</v>
      </c>
      <c r="AK223">
        <f t="shared" si="118"/>
        <v>7.1335927367055406E-3</v>
      </c>
      <c r="AL223">
        <f t="shared" si="111"/>
        <v>1.8399264029439082E-3</v>
      </c>
      <c r="AM223">
        <f t="shared" si="112"/>
        <v>-2.2831050228309204E-3</v>
      </c>
      <c r="AN223">
        <f t="shared" si="113"/>
        <v>4.3701311039330585E-3</v>
      </c>
      <c r="AO223">
        <f t="shared" si="114"/>
        <v>-1.2295081967212998E-2</v>
      </c>
      <c r="AP223">
        <f t="shared" si="115"/>
        <v>1.4983254010224019E-3</v>
      </c>
      <c r="AQ223">
        <f t="shared" si="116"/>
        <v>-1.1553801241725267E-2</v>
      </c>
    </row>
    <row r="224" spans="1:43">
      <c r="A224" s="1">
        <v>44494</v>
      </c>
      <c r="B224" s="14">
        <v>223</v>
      </c>
      <c r="C224" s="2">
        <v>158.34</v>
      </c>
      <c r="D224" s="2">
        <v>148.63</v>
      </c>
      <c r="E224" s="2">
        <v>36.83</v>
      </c>
      <c r="F224" s="2">
        <v>176.16</v>
      </c>
      <c r="G224" s="2">
        <v>70.83</v>
      </c>
      <c r="H224" s="2">
        <v>76.5</v>
      </c>
      <c r="I224" s="2">
        <v>172.01</v>
      </c>
      <c r="J224" s="2">
        <v>277.86</v>
      </c>
      <c r="K224" s="2">
        <v>16</v>
      </c>
      <c r="L224" s="2">
        <v>57.87</v>
      </c>
      <c r="M224" s="2">
        <v>18.5</v>
      </c>
      <c r="N224" s="2">
        <v>217.53</v>
      </c>
      <c r="O224" s="2">
        <v>122.02</v>
      </c>
      <c r="P224" s="2">
        <v>61.73</v>
      </c>
      <c r="Q224" s="2">
        <v>54.23</v>
      </c>
      <c r="R224" s="2">
        <v>21.65</v>
      </c>
      <c r="S224" s="2">
        <v>53.16</v>
      </c>
      <c r="T224" s="2">
        <v>26.8</v>
      </c>
      <c r="U224" s="2">
        <v>231.66</v>
      </c>
      <c r="V224" s="15">
        <v>246.88</v>
      </c>
      <c r="X224">
        <f t="shared" si="117"/>
        <v>2.3422168766221723E-3</v>
      </c>
      <c r="Y224">
        <f t="shared" si="119"/>
        <v>-4.0352411056562159E-4</v>
      </c>
      <c r="Z224">
        <f t="shared" si="120"/>
        <v>6.2841530054643952E-3</v>
      </c>
      <c r="AA224">
        <f t="shared" si="121"/>
        <v>-8.6105014350835798E-3</v>
      </c>
      <c r="AB224">
        <f t="shared" si="122"/>
        <v>-7.5662042875158497E-3</v>
      </c>
      <c r="AC224">
        <f t="shared" si="123"/>
        <v>-1.0221244662957771E-2</v>
      </c>
      <c r="AD224">
        <f t="shared" si="124"/>
        <v>1.52874513044505E-2</v>
      </c>
      <c r="AE224">
        <f t="shared" si="125"/>
        <v>1.1393004040330489E-2</v>
      </c>
      <c r="AF224">
        <f t="shared" si="126"/>
        <v>-1.7199017199017268E-2</v>
      </c>
      <c r="AG224">
        <f t="shared" si="127"/>
        <v>1.6690091356289453E-2</v>
      </c>
      <c r="AH224">
        <f t="shared" si="128"/>
        <v>1.6242555495398559E-3</v>
      </c>
      <c r="AI224">
        <f t="shared" si="129"/>
        <v>6.4400386402325212E-4</v>
      </c>
      <c r="AJ224">
        <f t="shared" si="130"/>
        <v>-1.8813905930470673E-3</v>
      </c>
      <c r="AK224">
        <f t="shared" si="118"/>
        <v>-6.2781712813908654E-3</v>
      </c>
      <c r="AL224">
        <f t="shared" si="111"/>
        <v>-4.0404040404041497E-3</v>
      </c>
      <c r="AM224">
        <f t="shared" si="112"/>
        <v>-9.1533180778033338E-3</v>
      </c>
      <c r="AN224">
        <f t="shared" si="113"/>
        <v>5.6753688989783797E-3</v>
      </c>
      <c r="AO224">
        <f t="shared" si="114"/>
        <v>0.11203319502074685</v>
      </c>
      <c r="AP224">
        <f t="shared" si="115"/>
        <v>1.9361084220716387E-2</v>
      </c>
      <c r="AQ224">
        <f t="shared" si="116"/>
        <v>2.6955074875207943E-2</v>
      </c>
    </row>
    <row r="225" spans="1:43">
      <c r="A225" s="1">
        <v>44495</v>
      </c>
      <c r="B225" s="14">
        <v>224</v>
      </c>
      <c r="C225" s="2">
        <v>158.19</v>
      </c>
      <c r="D225" s="2">
        <v>149.32</v>
      </c>
      <c r="E225" s="2">
        <v>36.049999999999997</v>
      </c>
      <c r="F225" s="2">
        <v>169.99</v>
      </c>
      <c r="G225" s="2">
        <v>70.650000000000006</v>
      </c>
      <c r="H225" s="2">
        <v>76.59</v>
      </c>
      <c r="I225" s="2">
        <v>172.04</v>
      </c>
      <c r="J225" s="2">
        <v>280.58</v>
      </c>
      <c r="K225" s="2">
        <v>15.94</v>
      </c>
      <c r="L225" s="2">
        <v>56.93</v>
      </c>
      <c r="M225" s="2">
        <v>18.52</v>
      </c>
      <c r="N225" s="2">
        <v>218.32</v>
      </c>
      <c r="O225" s="2">
        <v>121.53</v>
      </c>
      <c r="P225" s="2">
        <v>61.6</v>
      </c>
      <c r="Q225" s="2">
        <v>54.47</v>
      </c>
      <c r="R225" s="2">
        <v>21.91</v>
      </c>
      <c r="S225" s="2">
        <v>52.6</v>
      </c>
      <c r="T225" s="2">
        <v>26.3</v>
      </c>
      <c r="U225" s="2">
        <v>247.17</v>
      </c>
      <c r="V225" s="15">
        <v>243</v>
      </c>
      <c r="X225">
        <f t="shared" si="117"/>
        <v>-9.4732853353546602E-4</v>
      </c>
      <c r="Y225">
        <f t="shared" si="119"/>
        <v>4.6424005920742634E-3</v>
      </c>
      <c r="Z225">
        <f t="shared" si="120"/>
        <v>-2.1178387184360607E-2</v>
      </c>
      <c r="AA225">
        <f t="shared" si="121"/>
        <v>-3.5024977293369591E-2</v>
      </c>
      <c r="AB225">
        <f t="shared" si="122"/>
        <v>-2.5412960609910011E-3</v>
      </c>
      <c r="AC225">
        <f t="shared" si="123"/>
        <v>1.1764705882353387E-3</v>
      </c>
      <c r="AD225">
        <f t="shared" si="124"/>
        <v>1.7440846462415637E-4</v>
      </c>
      <c r="AE225">
        <f t="shared" si="125"/>
        <v>9.7891024256818917E-3</v>
      </c>
      <c r="AF225">
        <f t="shared" si="126"/>
        <v>-3.7500000000000311E-3</v>
      </c>
      <c r="AG225">
        <f t="shared" si="127"/>
        <v>-1.6243303957145287E-2</v>
      </c>
      <c r="AH225">
        <f t="shared" si="128"/>
        <v>1.0810810810810581E-3</v>
      </c>
      <c r="AI225">
        <f t="shared" si="129"/>
        <v>3.6316829862547331E-3</v>
      </c>
      <c r="AJ225">
        <f t="shared" si="130"/>
        <v>-4.0157351253892384E-3</v>
      </c>
      <c r="AK225">
        <f t="shared" si="118"/>
        <v>-2.1059452454235453E-3</v>
      </c>
      <c r="AL225">
        <f t="shared" si="111"/>
        <v>4.4255946892864098E-3</v>
      </c>
      <c r="AM225">
        <f t="shared" si="112"/>
        <v>1.2009237875288757E-2</v>
      </c>
      <c r="AN225">
        <f t="shared" si="113"/>
        <v>-1.0534236267870489E-2</v>
      </c>
      <c r="AO225">
        <f t="shared" si="114"/>
        <v>-1.8656716417910446E-2</v>
      </c>
      <c r="AP225">
        <f t="shared" si="115"/>
        <v>6.6951566951566913E-2</v>
      </c>
      <c r="AQ225">
        <f t="shared" si="116"/>
        <v>-1.5716137394685661E-2</v>
      </c>
    </row>
    <row r="226" spans="1:43">
      <c r="A226" s="1">
        <v>44496</v>
      </c>
      <c r="B226" s="14">
        <v>225</v>
      </c>
      <c r="C226" s="2">
        <v>155.26</v>
      </c>
      <c r="D226" s="2">
        <v>148.85</v>
      </c>
      <c r="E226" s="2">
        <v>34.76</v>
      </c>
      <c r="F226" s="2">
        <v>169.22</v>
      </c>
      <c r="G226" s="2">
        <v>70.31</v>
      </c>
      <c r="H226" s="2">
        <v>75.989999999999995</v>
      </c>
      <c r="I226" s="2">
        <v>169.55</v>
      </c>
      <c r="J226" s="2">
        <v>277.95999999999998</v>
      </c>
      <c r="K226" s="2">
        <v>15.51</v>
      </c>
      <c r="L226" s="2">
        <v>56.17</v>
      </c>
      <c r="M226" s="2">
        <v>18.420000000000002</v>
      </c>
      <c r="N226" s="2">
        <v>215.72</v>
      </c>
      <c r="O226" s="2">
        <v>119.66</v>
      </c>
      <c r="P226" s="2">
        <v>61.3</v>
      </c>
      <c r="Q226" s="2">
        <v>55.52</v>
      </c>
      <c r="R226" s="2">
        <v>22.87</v>
      </c>
      <c r="S226" s="2">
        <v>50.27</v>
      </c>
      <c r="T226" s="2">
        <v>27</v>
      </c>
      <c r="U226" s="2">
        <v>244.51</v>
      </c>
      <c r="V226" s="15">
        <v>234.94</v>
      </c>
      <c r="X226">
        <f t="shared" si="117"/>
        <v>-1.8522030469688394E-2</v>
      </c>
      <c r="Y226">
        <f t="shared" si="119"/>
        <v>-3.1476024645057518E-3</v>
      </c>
      <c r="Z226">
        <f t="shared" si="120"/>
        <v>-3.578363384188625E-2</v>
      </c>
      <c r="AA226">
        <f t="shared" si="121"/>
        <v>-4.5296782163657288E-3</v>
      </c>
      <c r="AB226">
        <f t="shared" si="122"/>
        <v>-4.8124557678698287E-3</v>
      </c>
      <c r="AC226">
        <f t="shared" si="123"/>
        <v>-7.8339208773992499E-3</v>
      </c>
      <c r="AD226">
        <f t="shared" si="124"/>
        <v>-1.447337828411986E-2</v>
      </c>
      <c r="AE226">
        <f t="shared" si="125"/>
        <v>-9.3378002708675058E-3</v>
      </c>
      <c r="AF226">
        <f t="shared" si="126"/>
        <v>-2.6976160602258454E-2</v>
      </c>
      <c r="AG226">
        <f t="shared" si="127"/>
        <v>-1.3349727735815879E-2</v>
      </c>
      <c r="AH226">
        <f t="shared" si="128"/>
        <v>-5.3995680345571206E-3</v>
      </c>
      <c r="AI226">
        <f t="shared" si="129"/>
        <v>-1.1909124221326468E-2</v>
      </c>
      <c r="AJ226">
        <f t="shared" si="130"/>
        <v>-1.5387147206451119E-2</v>
      </c>
      <c r="AK226">
        <f t="shared" si="118"/>
        <v>-4.8701298701299394E-3</v>
      </c>
      <c r="AL226">
        <f t="shared" si="111"/>
        <v>1.9276666054709093E-2</v>
      </c>
      <c r="AM226">
        <f t="shared" si="112"/>
        <v>4.3815609310817016E-2</v>
      </c>
      <c r="AN226">
        <f t="shared" si="113"/>
        <v>-4.4296577946768029E-2</v>
      </c>
      <c r="AO226">
        <f t="shared" si="114"/>
        <v>2.661596958174902E-2</v>
      </c>
      <c r="AP226">
        <f t="shared" si="115"/>
        <v>-1.0761823845935983E-2</v>
      </c>
      <c r="AQ226">
        <f t="shared" si="116"/>
        <v>-3.3168724279835402E-2</v>
      </c>
    </row>
    <row r="227" spans="1:43">
      <c r="A227" s="1">
        <v>44497</v>
      </c>
      <c r="B227" s="14">
        <v>226</v>
      </c>
      <c r="C227" s="2">
        <v>155.76</v>
      </c>
      <c r="D227" s="2">
        <v>152.57</v>
      </c>
      <c r="E227" s="2">
        <v>35.229999999999997</v>
      </c>
      <c r="F227" s="2">
        <v>169.78</v>
      </c>
      <c r="G227" s="2">
        <v>70.88</v>
      </c>
      <c r="H227" s="2">
        <v>76.34</v>
      </c>
      <c r="I227" s="2">
        <v>169.68</v>
      </c>
      <c r="J227" s="2">
        <v>275.91000000000003</v>
      </c>
      <c r="K227" s="2">
        <v>16.86</v>
      </c>
      <c r="L227" s="2">
        <v>56.05</v>
      </c>
      <c r="M227" s="2">
        <v>18.5</v>
      </c>
      <c r="N227" s="2">
        <v>218.47</v>
      </c>
      <c r="O227" s="2">
        <v>120.3</v>
      </c>
      <c r="P227" s="2">
        <v>61.69</v>
      </c>
      <c r="Q227" s="2">
        <v>56.04</v>
      </c>
      <c r="R227" s="2">
        <v>20.62</v>
      </c>
      <c r="S227" s="2">
        <v>55</v>
      </c>
      <c r="T227" s="2">
        <v>35.4</v>
      </c>
      <c r="U227" s="2">
        <v>249.41</v>
      </c>
      <c r="V227" s="15">
        <v>236.83</v>
      </c>
      <c r="X227">
        <f t="shared" si="117"/>
        <v>3.2204044828030402E-3</v>
      </c>
      <c r="Y227">
        <f t="shared" si="119"/>
        <v>2.4991602284178696E-2</v>
      </c>
      <c r="Z227">
        <f t="shared" si="120"/>
        <v>1.3521288837744502E-2</v>
      </c>
      <c r="AA227">
        <f t="shared" si="121"/>
        <v>3.3093015010046229E-3</v>
      </c>
      <c r="AB227">
        <f t="shared" si="122"/>
        <v>8.1069549139523994E-3</v>
      </c>
      <c r="AC227">
        <f t="shared" si="123"/>
        <v>4.6058691933150223E-3</v>
      </c>
      <c r="AD227">
        <f t="shared" si="124"/>
        <v>7.6673547626066323E-4</v>
      </c>
      <c r="AE227">
        <f t="shared" si="125"/>
        <v>-7.3751618937975055E-3</v>
      </c>
      <c r="AF227">
        <f t="shared" si="126"/>
        <v>8.7040618955512544E-2</v>
      </c>
      <c r="AG227">
        <f t="shared" si="127"/>
        <v>-2.1363717286808715E-3</v>
      </c>
      <c r="AH227">
        <f t="shared" si="128"/>
        <v>4.3431053203039248E-3</v>
      </c>
      <c r="AI227">
        <f t="shared" si="129"/>
        <v>1.2748006675319858E-2</v>
      </c>
      <c r="AJ227">
        <f t="shared" si="130"/>
        <v>5.3484873809125904E-3</v>
      </c>
      <c r="AK227">
        <f t="shared" si="118"/>
        <v>6.3621533442088183E-3</v>
      </c>
      <c r="AL227">
        <f t="shared" si="111"/>
        <v>9.3659942363111676E-3</v>
      </c>
      <c r="AM227">
        <f t="shared" si="112"/>
        <v>-9.838216003498032E-2</v>
      </c>
      <c r="AN227">
        <f t="shared" si="113"/>
        <v>9.4091903719912398E-2</v>
      </c>
      <c r="AO227">
        <f t="shared" si="114"/>
        <v>0.31111111111111106</v>
      </c>
      <c r="AP227">
        <f t="shared" si="115"/>
        <v>2.0040080160320665E-2</v>
      </c>
      <c r="AQ227">
        <f t="shared" si="116"/>
        <v>8.0446071337363367E-3</v>
      </c>
    </row>
    <row r="228" spans="1:43">
      <c r="A228" s="1">
        <v>44498</v>
      </c>
      <c r="B228" s="14">
        <v>227</v>
      </c>
      <c r="C228" s="2">
        <v>157.49</v>
      </c>
      <c r="D228" s="2">
        <v>149.80000000000001</v>
      </c>
      <c r="E228" s="2">
        <v>35.369999999999997</v>
      </c>
      <c r="F228" s="2">
        <v>164.94</v>
      </c>
      <c r="G228" s="2">
        <v>69.16</v>
      </c>
      <c r="H228" s="2">
        <v>75.930000000000007</v>
      </c>
      <c r="I228" s="2">
        <v>169.07</v>
      </c>
      <c r="J228" s="2">
        <v>278.29000000000002</v>
      </c>
      <c r="K228" s="2">
        <v>17.079999999999998</v>
      </c>
      <c r="L228" s="2">
        <v>56.4</v>
      </c>
      <c r="M228" s="2">
        <v>18.57</v>
      </c>
      <c r="N228" s="2">
        <v>218.61</v>
      </c>
      <c r="O228" s="2">
        <v>119.59</v>
      </c>
      <c r="P228" s="2">
        <v>61.3</v>
      </c>
      <c r="Q228" s="2">
        <v>56.37</v>
      </c>
      <c r="R228" s="2">
        <v>21.32</v>
      </c>
      <c r="S228" s="2">
        <v>53.4</v>
      </c>
      <c r="T228" s="2">
        <v>36.9</v>
      </c>
      <c r="U228" s="2">
        <v>255.67</v>
      </c>
      <c r="V228" s="15">
        <v>232.59</v>
      </c>
      <c r="X228">
        <f t="shared" si="117"/>
        <v>1.1106831022085376E-2</v>
      </c>
      <c r="Y228">
        <f t="shared" si="119"/>
        <v>-1.8155600707871679E-2</v>
      </c>
      <c r="Z228">
        <f t="shared" si="120"/>
        <v>3.9738858927050973E-3</v>
      </c>
      <c r="AA228">
        <f t="shared" si="121"/>
        <v>-2.850748026858289E-2</v>
      </c>
      <c r="AB228">
        <f t="shared" si="122"/>
        <v>-2.4266365688487571E-2</v>
      </c>
      <c r="AC228">
        <f t="shared" si="123"/>
        <v>-5.3707099816609457E-3</v>
      </c>
      <c r="AD228">
        <f t="shared" si="124"/>
        <v>-3.5950023573786752E-3</v>
      </c>
      <c r="AE228">
        <f t="shared" si="125"/>
        <v>8.6260012322858723E-3</v>
      </c>
      <c r="AF228">
        <f t="shared" si="126"/>
        <v>1.304863582443647E-2</v>
      </c>
      <c r="AG228">
        <f t="shared" si="127"/>
        <v>6.2444246208742454E-3</v>
      </c>
      <c r="AH228">
        <f t="shared" si="128"/>
        <v>3.7837837837837993E-3</v>
      </c>
      <c r="AI228">
        <f t="shared" si="129"/>
        <v>6.408202499199651E-4</v>
      </c>
      <c r="AJ228">
        <f t="shared" si="130"/>
        <v>-5.9019118869492416E-3</v>
      </c>
      <c r="AK228">
        <f t="shared" si="118"/>
        <v>-6.3219322418544433E-3</v>
      </c>
      <c r="AL228">
        <f t="shared" si="111"/>
        <v>5.8886509635974003E-3</v>
      </c>
      <c r="AM228">
        <f t="shared" si="112"/>
        <v>3.3947623666343317E-2</v>
      </c>
      <c r="AN228">
        <f t="shared" si="113"/>
        <v>-2.9090909090909115E-2</v>
      </c>
      <c r="AO228">
        <f t="shared" si="114"/>
        <v>4.2372881355932208E-2</v>
      </c>
      <c r="AP228">
        <f t="shared" si="115"/>
        <v>2.5099234192694723E-2</v>
      </c>
      <c r="AQ228">
        <f t="shared" si="116"/>
        <v>-1.7903137271460579E-2</v>
      </c>
    </row>
    <row r="229" spans="1:43">
      <c r="A229" s="1">
        <v>44501</v>
      </c>
      <c r="B229" s="14">
        <v>228</v>
      </c>
      <c r="C229" s="2">
        <v>157.06</v>
      </c>
      <c r="D229" s="2">
        <v>148.96</v>
      </c>
      <c r="E229" s="2">
        <v>37.07</v>
      </c>
      <c r="F229" s="2">
        <v>170.16</v>
      </c>
      <c r="G229" s="2">
        <v>69.61</v>
      </c>
      <c r="H229" s="2">
        <v>75.41</v>
      </c>
      <c r="I229" s="2">
        <v>170.19</v>
      </c>
      <c r="J229" s="2">
        <v>277.95999999999998</v>
      </c>
      <c r="K229" s="2">
        <v>17.95</v>
      </c>
      <c r="L229" s="2">
        <v>56.99</v>
      </c>
      <c r="M229" s="2">
        <v>18.54</v>
      </c>
      <c r="N229" s="2">
        <v>219.75</v>
      </c>
      <c r="O229" s="2">
        <v>120.72</v>
      </c>
      <c r="P229" s="2">
        <v>62.16</v>
      </c>
      <c r="Q229" s="2">
        <v>56.17</v>
      </c>
      <c r="R229" s="2">
        <v>18.86</v>
      </c>
      <c r="S229" s="2">
        <v>59.36</v>
      </c>
      <c r="T229" s="2">
        <v>36.5</v>
      </c>
      <c r="U229" s="2">
        <v>258.27</v>
      </c>
      <c r="V229" s="15">
        <v>231.28</v>
      </c>
      <c r="X229">
        <f t="shared" si="117"/>
        <v>-2.7303320845768419E-3</v>
      </c>
      <c r="Y229">
        <f t="shared" si="119"/>
        <v>-5.6074766355140408E-3</v>
      </c>
      <c r="Z229">
        <f t="shared" si="120"/>
        <v>4.806333050607868E-2</v>
      </c>
      <c r="AA229">
        <f t="shared" si="121"/>
        <v>3.1647871953437608E-2</v>
      </c>
      <c r="AB229">
        <f t="shared" si="122"/>
        <v>6.50665124349339E-3</v>
      </c>
      <c r="AC229">
        <f t="shared" si="123"/>
        <v>-6.8484130119848569E-3</v>
      </c>
      <c r="AD229">
        <f t="shared" si="124"/>
        <v>6.6244750694978687E-3</v>
      </c>
      <c r="AE229">
        <f t="shared" si="125"/>
        <v>-1.1858133601640049E-3</v>
      </c>
      <c r="AF229">
        <f t="shared" si="126"/>
        <v>5.0936768149882967E-2</v>
      </c>
      <c r="AG229">
        <f t="shared" si="127"/>
        <v>1.0460992907801479E-2</v>
      </c>
      <c r="AH229">
        <f t="shared" si="128"/>
        <v>-1.6155088852989304E-3</v>
      </c>
      <c r="AI229">
        <f t="shared" si="129"/>
        <v>5.2147660216823851E-3</v>
      </c>
      <c r="AJ229">
        <f t="shared" si="130"/>
        <v>9.4489505811522316E-3</v>
      </c>
      <c r="AK229">
        <f t="shared" si="118"/>
        <v>1.402936378466557E-2</v>
      </c>
      <c r="AL229">
        <f t="shared" si="111"/>
        <v>-3.5479865176511576E-3</v>
      </c>
      <c r="AM229">
        <f t="shared" si="112"/>
        <v>-0.11538461538461542</v>
      </c>
      <c r="AN229">
        <f t="shared" si="113"/>
        <v>0.11161048689138579</v>
      </c>
      <c r="AO229">
        <f t="shared" si="114"/>
        <v>-1.0840108401083973E-2</v>
      </c>
      <c r="AP229">
        <f t="shared" si="115"/>
        <v>1.0169358939257614E-2</v>
      </c>
      <c r="AQ229">
        <f t="shared" si="116"/>
        <v>-5.632228384711304E-3</v>
      </c>
    </row>
    <row r="230" spans="1:43">
      <c r="A230" s="1">
        <v>44502</v>
      </c>
      <c r="B230" s="14">
        <v>229</v>
      </c>
      <c r="C230" s="2">
        <v>157.85</v>
      </c>
      <c r="D230" s="2">
        <v>150.02000000000001</v>
      </c>
      <c r="E230" s="2">
        <v>38.79</v>
      </c>
      <c r="F230" s="2">
        <v>162.88999999999999</v>
      </c>
      <c r="G230" s="2">
        <v>68.599999999999994</v>
      </c>
      <c r="H230" s="2">
        <v>75.489999999999995</v>
      </c>
      <c r="I230" s="2">
        <v>169.83</v>
      </c>
      <c r="J230" s="2">
        <v>281.86</v>
      </c>
      <c r="K230" s="2">
        <v>18.010000000000002</v>
      </c>
      <c r="L230" s="2">
        <v>59.38</v>
      </c>
      <c r="M230" s="2">
        <v>18.63</v>
      </c>
      <c r="N230" s="2">
        <v>221.19</v>
      </c>
      <c r="O230" s="2">
        <v>120.63</v>
      </c>
      <c r="P230" s="2">
        <v>62.53</v>
      </c>
      <c r="Q230" s="2">
        <v>56.1</v>
      </c>
      <c r="R230" s="2">
        <v>18.149999999999999</v>
      </c>
      <c r="S230" s="2">
        <v>61.76</v>
      </c>
      <c r="T230" s="2">
        <v>35.1</v>
      </c>
      <c r="U230" s="2">
        <v>264.01</v>
      </c>
      <c r="V230" s="15">
        <v>229.46</v>
      </c>
      <c r="X230">
        <f t="shared" si="117"/>
        <v>5.0299248694765826E-3</v>
      </c>
      <c r="Y230">
        <f t="shared" si="119"/>
        <v>7.1160042964554387E-3</v>
      </c>
      <c r="Z230">
        <f t="shared" si="120"/>
        <v>4.6398705152414323E-2</v>
      </c>
      <c r="AA230">
        <f t="shared" si="121"/>
        <v>-4.2724494593323989E-2</v>
      </c>
      <c r="AB230">
        <f t="shared" si="122"/>
        <v>-1.4509409567590937E-2</v>
      </c>
      <c r="AC230">
        <f t="shared" si="123"/>
        <v>1.060867258984197E-3</v>
      </c>
      <c r="AD230">
        <f t="shared" si="124"/>
        <v>-2.1152829190903416E-3</v>
      </c>
      <c r="AE230">
        <f t="shared" si="125"/>
        <v>1.4030795797956665E-2</v>
      </c>
      <c r="AF230">
        <f t="shared" si="126"/>
        <v>3.3426183844012412E-3</v>
      </c>
      <c r="AG230">
        <f t="shared" si="127"/>
        <v>4.1937181961747685E-2</v>
      </c>
      <c r="AH230">
        <f t="shared" si="128"/>
        <v>4.8543689320388276E-3</v>
      </c>
      <c r="AI230">
        <f t="shared" si="129"/>
        <v>6.5529010238907746E-3</v>
      </c>
      <c r="AJ230">
        <f t="shared" si="130"/>
        <v>-7.4552683896623106E-4</v>
      </c>
      <c r="AK230">
        <f t="shared" si="118"/>
        <v>5.9523809523810258E-3</v>
      </c>
      <c r="AL230">
        <f t="shared" si="111"/>
        <v>-1.2462168417304662E-3</v>
      </c>
      <c r="AM230">
        <f t="shared" si="112"/>
        <v>-3.7645811240721153E-2</v>
      </c>
      <c r="AN230">
        <f t="shared" si="113"/>
        <v>4.0431266846361162E-2</v>
      </c>
      <c r="AO230">
        <f t="shared" si="114"/>
        <v>-3.8356164383561604E-2</v>
      </c>
      <c r="AP230">
        <f t="shared" si="115"/>
        <v>2.2224803500212994E-2</v>
      </c>
      <c r="AQ230">
        <f t="shared" si="116"/>
        <v>-7.8692493946730946E-3</v>
      </c>
    </row>
    <row r="231" spans="1:43">
      <c r="A231" s="1">
        <v>44503</v>
      </c>
      <c r="B231" s="14">
        <v>230</v>
      </c>
      <c r="C231" s="2">
        <v>158.19999999999999</v>
      </c>
      <c r="D231" s="2">
        <v>151.49</v>
      </c>
      <c r="E231" s="2">
        <v>40.79</v>
      </c>
      <c r="F231" s="2">
        <v>166.24</v>
      </c>
      <c r="G231" s="2">
        <v>69</v>
      </c>
      <c r="H231" s="2">
        <v>75.48</v>
      </c>
      <c r="I231" s="2">
        <v>170.08</v>
      </c>
      <c r="J231" s="2">
        <v>283.20999999999998</v>
      </c>
      <c r="K231" s="2">
        <v>18.63</v>
      </c>
      <c r="L231" s="2">
        <v>61.62</v>
      </c>
      <c r="M231" s="2">
        <v>18.64</v>
      </c>
      <c r="N231" s="2">
        <v>222.8</v>
      </c>
      <c r="O231" s="2">
        <v>121.53</v>
      </c>
      <c r="P231" s="2">
        <v>63.34</v>
      </c>
      <c r="Q231" s="2">
        <v>56.29</v>
      </c>
      <c r="R231" s="2">
        <v>16.899999999999999</v>
      </c>
      <c r="S231" s="2">
        <v>65.930000000000007</v>
      </c>
      <c r="T231" s="2">
        <v>36.5</v>
      </c>
      <c r="U231" s="2">
        <v>265.98</v>
      </c>
      <c r="V231" s="15">
        <v>230.38</v>
      </c>
      <c r="X231">
        <f t="shared" si="117"/>
        <v>2.2172949002216935E-3</v>
      </c>
      <c r="Y231">
        <f t="shared" si="119"/>
        <v>9.7986935075323207E-3</v>
      </c>
      <c r="Z231">
        <f t="shared" si="120"/>
        <v>5.1559680329981955E-2</v>
      </c>
      <c r="AA231">
        <f t="shared" si="121"/>
        <v>2.0566026152618471E-2</v>
      </c>
      <c r="AB231">
        <f t="shared" si="122"/>
        <v>5.8309037900875467E-3</v>
      </c>
      <c r="AC231">
        <f t="shared" si="123"/>
        <v>-1.3246787653981858E-4</v>
      </c>
      <c r="AD231">
        <f t="shared" si="124"/>
        <v>1.4720602955897073E-3</v>
      </c>
      <c r="AE231">
        <f t="shared" si="125"/>
        <v>4.7896118640458592E-3</v>
      </c>
      <c r="AF231">
        <f t="shared" si="126"/>
        <v>3.4425319267073706E-2</v>
      </c>
      <c r="AG231">
        <f t="shared" si="127"/>
        <v>3.7723139104075355E-2</v>
      </c>
      <c r="AH231">
        <f t="shared" si="128"/>
        <v>5.3676865271076561E-4</v>
      </c>
      <c r="AI231">
        <f t="shared" si="129"/>
        <v>7.2788100727881628E-3</v>
      </c>
      <c r="AJ231">
        <f t="shared" si="130"/>
        <v>7.4608306391445384E-3</v>
      </c>
      <c r="AK231">
        <f t="shared" si="118"/>
        <v>1.2953782184551451E-2</v>
      </c>
      <c r="AL231">
        <f t="shared" si="111"/>
        <v>3.3868092691621697E-3</v>
      </c>
      <c r="AM231">
        <f t="shared" si="112"/>
        <v>-6.8870523415977963E-2</v>
      </c>
      <c r="AN231">
        <f t="shared" si="113"/>
        <v>6.7519430051813614E-2</v>
      </c>
      <c r="AO231">
        <f t="shared" si="114"/>
        <v>3.9886039886039844E-2</v>
      </c>
      <c r="AP231">
        <f t="shared" si="115"/>
        <v>7.4618385667210609E-3</v>
      </c>
      <c r="AQ231">
        <f t="shared" si="116"/>
        <v>4.0094134053865055E-3</v>
      </c>
    </row>
    <row r="232" spans="1:43">
      <c r="A232" s="1">
        <v>44504</v>
      </c>
      <c r="B232" s="14">
        <v>231</v>
      </c>
      <c r="C232" s="2">
        <v>157.65</v>
      </c>
      <c r="D232" s="2">
        <v>150.96</v>
      </c>
      <c r="E232" s="2">
        <v>40.049999999999997</v>
      </c>
      <c r="F232" s="2">
        <v>164.78</v>
      </c>
      <c r="G232" s="2">
        <v>67</v>
      </c>
      <c r="H232" s="2">
        <v>75.44</v>
      </c>
      <c r="I232" s="2">
        <v>170.28</v>
      </c>
      <c r="J232" s="2">
        <v>284.11</v>
      </c>
      <c r="K232" s="2">
        <v>19.420000000000002</v>
      </c>
      <c r="L232" s="2">
        <v>60.56</v>
      </c>
      <c r="M232" s="2">
        <v>18.670000000000002</v>
      </c>
      <c r="N232" s="2">
        <v>222.49</v>
      </c>
      <c r="O232" s="2">
        <v>120.84</v>
      </c>
      <c r="P232" s="2">
        <v>62.91</v>
      </c>
      <c r="Q232" s="2">
        <v>56.6</v>
      </c>
      <c r="R232" s="2">
        <v>17.260000000000002</v>
      </c>
      <c r="S232" s="2">
        <v>64.489999999999995</v>
      </c>
      <c r="T232" s="2">
        <v>37.1</v>
      </c>
      <c r="U232" s="2">
        <v>298.01</v>
      </c>
      <c r="V232" s="15">
        <v>228.22</v>
      </c>
      <c r="X232">
        <f t="shared" si="117"/>
        <v>-3.4766118836914222E-3</v>
      </c>
      <c r="Y232">
        <f t="shared" si="119"/>
        <v>-3.4985807644068987E-3</v>
      </c>
      <c r="Z232">
        <f t="shared" si="120"/>
        <v>-1.8141701397401372E-2</v>
      </c>
      <c r="AA232">
        <f t="shared" si="121"/>
        <v>-8.7824831568816646E-3</v>
      </c>
      <c r="AB232">
        <f t="shared" si="122"/>
        <v>-2.8985507246376812E-2</v>
      </c>
      <c r="AC232">
        <f t="shared" si="123"/>
        <v>-5.2994170641237741E-4</v>
      </c>
      <c r="AD232">
        <f t="shared" si="124"/>
        <v>1.175917215427967E-3</v>
      </c>
      <c r="AE232">
        <f t="shared" si="125"/>
        <v>3.1778538893401861E-3</v>
      </c>
      <c r="AF232">
        <f t="shared" si="126"/>
        <v>4.2404723564144001E-2</v>
      </c>
      <c r="AG232">
        <f t="shared" si="127"/>
        <v>-1.7202207075624719E-2</v>
      </c>
      <c r="AH232">
        <f t="shared" si="128"/>
        <v>1.6094420600858978E-3</v>
      </c>
      <c r="AI232">
        <f t="shared" si="129"/>
        <v>-1.391382405745073E-3</v>
      </c>
      <c r="AJ232">
        <f t="shared" si="130"/>
        <v>-5.6776104665514499E-3</v>
      </c>
      <c r="AK232">
        <f t="shared" si="118"/>
        <v>-6.7887590779918978E-3</v>
      </c>
      <c r="AL232">
        <f t="shared" si="111"/>
        <v>5.5071948836383422E-3</v>
      </c>
      <c r="AM232">
        <f t="shared" si="112"/>
        <v>2.1301775147929171E-2</v>
      </c>
      <c r="AN232">
        <f t="shared" si="113"/>
        <v>-2.1841346883057968E-2</v>
      </c>
      <c r="AO232">
        <f t="shared" si="114"/>
        <v>1.6438356164383602E-2</v>
      </c>
      <c r="AP232">
        <f t="shared" si="115"/>
        <v>0.12042258816452353</v>
      </c>
      <c r="AQ232">
        <f t="shared" si="116"/>
        <v>-9.3758138727319928E-3</v>
      </c>
    </row>
    <row r="233" spans="1:43">
      <c r="A233" s="1">
        <v>44505</v>
      </c>
      <c r="B233" s="14">
        <v>232</v>
      </c>
      <c r="C233" s="2">
        <v>156.41</v>
      </c>
      <c r="D233" s="2">
        <v>151.27000000000001</v>
      </c>
      <c r="E233" s="2">
        <v>41.7</v>
      </c>
      <c r="F233" s="2">
        <v>158.72</v>
      </c>
      <c r="G233" s="2">
        <v>66.989999999999995</v>
      </c>
      <c r="H233" s="2">
        <v>76.53</v>
      </c>
      <c r="I233" s="2">
        <v>175.63</v>
      </c>
      <c r="J233" s="2">
        <v>267.49</v>
      </c>
      <c r="K233" s="2">
        <v>19.29</v>
      </c>
      <c r="L233" s="2">
        <v>62.28</v>
      </c>
      <c r="M233" s="2">
        <v>18.7</v>
      </c>
      <c r="N233" s="2">
        <v>226.05</v>
      </c>
      <c r="O233" s="2">
        <v>123.61</v>
      </c>
      <c r="P233" s="2">
        <v>62.56</v>
      </c>
      <c r="Q233" s="2">
        <v>56.84</v>
      </c>
      <c r="R233" s="2">
        <v>17.98</v>
      </c>
      <c r="S233" s="2">
        <v>61.7</v>
      </c>
      <c r="T233" s="2">
        <v>41.7</v>
      </c>
      <c r="U233" s="2">
        <v>297.52</v>
      </c>
      <c r="V233" s="15">
        <v>225.78</v>
      </c>
      <c r="X233">
        <f t="shared" si="117"/>
        <v>-7.8655248969236227E-3</v>
      </c>
      <c r="Y233">
        <f t="shared" si="119"/>
        <v>2.0535241123476565E-3</v>
      </c>
      <c r="Z233">
        <f t="shared" si="120"/>
        <v>4.1198501872659318E-2</v>
      </c>
      <c r="AA233">
        <f t="shared" si="121"/>
        <v>-3.6776307804345203E-2</v>
      </c>
      <c r="AB233">
        <f t="shared" si="122"/>
        <v>-1.4925373134335994E-4</v>
      </c>
      <c r="AC233">
        <f t="shared" si="123"/>
        <v>1.4448568398727511E-2</v>
      </c>
      <c r="AD233">
        <f t="shared" si="124"/>
        <v>3.1418839558374406E-2</v>
      </c>
      <c r="AE233">
        <f t="shared" si="125"/>
        <v>-5.849846890288974E-2</v>
      </c>
      <c r="AF233">
        <f t="shared" si="126"/>
        <v>-6.694129763130924E-3</v>
      </c>
      <c r="AG233">
        <f t="shared" si="127"/>
        <v>2.8401585204755594E-2</v>
      </c>
      <c r="AH233">
        <f t="shared" si="128"/>
        <v>1.6068559185858373E-3</v>
      </c>
      <c r="AI233">
        <f t="shared" si="129"/>
        <v>1.6000719133444211E-2</v>
      </c>
      <c r="AJ233">
        <f t="shared" si="130"/>
        <v>2.2922873220787784E-2</v>
      </c>
      <c r="AK233">
        <f t="shared" si="118"/>
        <v>-5.5635034175805804E-3</v>
      </c>
      <c r="AL233">
        <f t="shared" si="111"/>
        <v>4.2402826855124027E-3</v>
      </c>
      <c r="AM233">
        <f t="shared" si="112"/>
        <v>4.1714947856315111E-2</v>
      </c>
      <c r="AN233">
        <f t="shared" si="113"/>
        <v>-4.3262521321134936E-2</v>
      </c>
      <c r="AO233">
        <f t="shared" si="114"/>
        <v>0.12398921832884101</v>
      </c>
      <c r="AP233">
        <f t="shared" si="115"/>
        <v>-1.6442401261702933E-3</v>
      </c>
      <c r="AQ233">
        <f t="shared" si="116"/>
        <v>-1.0691438086057303E-2</v>
      </c>
    </row>
    <row r="234" spans="1:43">
      <c r="A234" s="1">
        <v>44508</v>
      </c>
      <c r="B234" s="14">
        <v>233</v>
      </c>
      <c r="C234" s="2">
        <v>160.94</v>
      </c>
      <c r="D234" s="2">
        <v>150.44</v>
      </c>
      <c r="E234" s="2">
        <v>45.06</v>
      </c>
      <c r="F234" s="2">
        <v>162.16</v>
      </c>
      <c r="G234" s="2">
        <v>68.45</v>
      </c>
      <c r="H234" s="2">
        <v>74.58</v>
      </c>
      <c r="I234" s="2">
        <v>176.87</v>
      </c>
      <c r="J234" s="2">
        <v>273.91000000000003</v>
      </c>
      <c r="K234" s="2">
        <v>20.149999999999999</v>
      </c>
      <c r="L234" s="2">
        <v>61.15</v>
      </c>
      <c r="M234" s="2">
        <v>18.670000000000002</v>
      </c>
      <c r="N234" s="2">
        <v>225.72</v>
      </c>
      <c r="O234" s="2">
        <v>124.54</v>
      </c>
      <c r="P234" s="2">
        <v>62.25</v>
      </c>
      <c r="Q234" s="2">
        <v>56.33</v>
      </c>
      <c r="R234" s="2">
        <v>18.34</v>
      </c>
      <c r="S234" s="2">
        <v>60.49</v>
      </c>
      <c r="T234" s="2">
        <v>45.9</v>
      </c>
      <c r="U234" s="2">
        <v>308.04000000000002</v>
      </c>
      <c r="V234" s="15">
        <v>229.42</v>
      </c>
      <c r="X234">
        <f t="shared" si="117"/>
        <v>2.8962342561217321E-2</v>
      </c>
      <c r="Y234">
        <f t="shared" si="119"/>
        <v>-5.486877768229077E-3</v>
      </c>
      <c r="Z234">
        <f t="shared" si="120"/>
        <v>8.0575539568345303E-2</v>
      </c>
      <c r="AA234">
        <f t="shared" si="121"/>
        <v>2.1673387096774178E-2</v>
      </c>
      <c r="AB234">
        <f t="shared" si="122"/>
        <v>2.1794297656366743E-2</v>
      </c>
      <c r="AC234">
        <f t="shared" si="123"/>
        <v>-2.5480203841630768E-2</v>
      </c>
      <c r="AD234">
        <f t="shared" si="124"/>
        <v>7.0602972157376822E-3</v>
      </c>
      <c r="AE234">
        <f t="shared" si="125"/>
        <v>2.4000897229803041E-2</v>
      </c>
      <c r="AF234">
        <f t="shared" si="126"/>
        <v>4.4582685329186078E-2</v>
      </c>
      <c r="AG234">
        <f t="shared" si="127"/>
        <v>-1.8143866409762403E-2</v>
      </c>
      <c r="AH234">
        <f t="shared" si="128"/>
        <v>-1.604278074866181E-3</v>
      </c>
      <c r="AI234">
        <f t="shared" si="129"/>
        <v>-1.4598540145985953E-3</v>
      </c>
      <c r="AJ234">
        <f t="shared" si="130"/>
        <v>7.5236631340506984E-3</v>
      </c>
      <c r="AK234">
        <f t="shared" si="118"/>
        <v>-4.955242966751954E-3</v>
      </c>
      <c r="AL234">
        <f t="shared" si="111"/>
        <v>-8.9725545390570913E-3</v>
      </c>
      <c r="AM234">
        <f t="shared" si="112"/>
        <v>2.0022246941045575E-2</v>
      </c>
      <c r="AN234">
        <f t="shared" si="113"/>
        <v>-1.9611021069692071E-2</v>
      </c>
      <c r="AO234">
        <f t="shared" si="114"/>
        <v>0.10071942446043154</v>
      </c>
      <c r="AP234">
        <f t="shared" si="115"/>
        <v>3.5358967464372275E-2</v>
      </c>
      <c r="AQ234">
        <f t="shared" si="116"/>
        <v>1.6121888564088877E-2</v>
      </c>
    </row>
    <row r="235" spans="1:43">
      <c r="A235" s="1">
        <v>44509</v>
      </c>
      <c r="B235" s="14">
        <v>234</v>
      </c>
      <c r="C235" s="2">
        <v>159.81</v>
      </c>
      <c r="D235" s="2">
        <v>150.80000000000001</v>
      </c>
      <c r="E235" s="2">
        <v>39.93</v>
      </c>
      <c r="F235" s="2">
        <v>160.19</v>
      </c>
      <c r="G235" s="2">
        <v>67.989999999999995</v>
      </c>
      <c r="H235" s="2">
        <v>74.58</v>
      </c>
      <c r="I235" s="2">
        <v>175.11</v>
      </c>
      <c r="J235" s="2">
        <v>275.17</v>
      </c>
      <c r="K235" s="2">
        <v>20.12</v>
      </c>
      <c r="L235" s="2">
        <v>61.92</v>
      </c>
      <c r="M235" s="2">
        <v>18.68</v>
      </c>
      <c r="N235" s="2">
        <v>227.75</v>
      </c>
      <c r="O235" s="2">
        <v>120.84</v>
      </c>
      <c r="P235" s="2">
        <v>62.94</v>
      </c>
      <c r="Q235" s="2">
        <v>56.49</v>
      </c>
      <c r="R235" s="2">
        <v>19.04</v>
      </c>
      <c r="S235" s="2">
        <v>58.14</v>
      </c>
      <c r="T235" s="2">
        <v>44.7</v>
      </c>
      <c r="U235" s="2">
        <v>306.57</v>
      </c>
      <c r="V235" s="15">
        <v>205.42</v>
      </c>
      <c r="X235">
        <f t="shared" si="117"/>
        <v>-7.0212501553373651E-3</v>
      </c>
      <c r="Y235">
        <f t="shared" si="119"/>
        <v>2.3929805902686363E-3</v>
      </c>
      <c r="Z235">
        <f t="shared" si="120"/>
        <v>-0.11384820239680431</v>
      </c>
      <c r="AA235">
        <f t="shared" si="121"/>
        <v>-1.2148495313270837E-2</v>
      </c>
      <c r="AB235">
        <f t="shared" si="122"/>
        <v>-6.7202337472608903E-3</v>
      </c>
      <c r="AC235">
        <f t="shared" si="123"/>
        <v>0</v>
      </c>
      <c r="AD235">
        <f t="shared" si="124"/>
        <v>-9.9508113303555766E-3</v>
      </c>
      <c r="AE235">
        <f t="shared" si="125"/>
        <v>4.6000511116789846E-3</v>
      </c>
      <c r="AF235">
        <f t="shared" si="126"/>
        <v>-1.4888337468981433E-3</v>
      </c>
      <c r="AG235">
        <f t="shared" si="127"/>
        <v>1.2591986917416241E-2</v>
      </c>
      <c r="AH235">
        <f t="shared" si="128"/>
        <v>5.3561863952854901E-4</v>
      </c>
      <c r="AI235">
        <f t="shared" si="129"/>
        <v>8.9934432039695256E-3</v>
      </c>
      <c r="AJ235">
        <f t="shared" si="130"/>
        <v>-2.9709330335635158E-2</v>
      </c>
      <c r="AK235">
        <f t="shared" si="118"/>
        <v>1.1084337349397554E-2</v>
      </c>
      <c r="AL235">
        <f t="shared" si="111"/>
        <v>2.8404047576780348E-3</v>
      </c>
      <c r="AM235">
        <f t="shared" si="112"/>
        <v>3.8167938931297669E-2</v>
      </c>
      <c r="AN235">
        <f t="shared" si="113"/>
        <v>-3.8849396594478447E-2</v>
      </c>
      <c r="AO235">
        <f t="shared" si="114"/>
        <v>-2.614379084967311E-2</v>
      </c>
      <c r="AP235">
        <f t="shared" si="115"/>
        <v>-4.7721075185041782E-3</v>
      </c>
      <c r="AQ235">
        <f t="shared" si="116"/>
        <v>-0.10461162932612676</v>
      </c>
    </row>
    <row r="236" spans="1:43">
      <c r="A236" s="1">
        <v>44510</v>
      </c>
      <c r="B236" s="14">
        <v>235</v>
      </c>
      <c r="C236" s="2">
        <v>159.28</v>
      </c>
      <c r="D236" s="2">
        <v>147.91</v>
      </c>
      <c r="E236" s="2">
        <v>38.29</v>
      </c>
      <c r="F236" s="2">
        <v>163.97</v>
      </c>
      <c r="G236" s="2">
        <v>68.209999999999994</v>
      </c>
      <c r="H236" s="2">
        <v>75.680000000000007</v>
      </c>
      <c r="I236" s="2">
        <v>174.45</v>
      </c>
      <c r="J236" s="2">
        <v>255.66</v>
      </c>
      <c r="K236" s="2">
        <v>19.36</v>
      </c>
      <c r="L236" s="2">
        <v>60.55</v>
      </c>
      <c r="M236" s="2">
        <v>18.59</v>
      </c>
      <c r="N236" s="2">
        <v>225.41</v>
      </c>
      <c r="O236" s="2">
        <v>120.22</v>
      </c>
      <c r="P236" s="2">
        <v>63.52</v>
      </c>
      <c r="Q236" s="2">
        <v>56.72</v>
      </c>
      <c r="R236" s="2">
        <v>20.190000000000001</v>
      </c>
      <c r="S236" s="2">
        <v>54.66</v>
      </c>
      <c r="T236" s="2">
        <v>40.700000000000003</v>
      </c>
      <c r="U236" s="2">
        <v>294.58999999999997</v>
      </c>
      <c r="V236" s="15">
        <v>204.64</v>
      </c>
      <c r="X236">
        <f t="shared" si="117"/>
        <v>-3.3164382704461617E-3</v>
      </c>
      <c r="Y236">
        <f t="shared" si="119"/>
        <v>-1.9164456233421848E-2</v>
      </c>
      <c r="Z236">
        <f t="shared" si="120"/>
        <v>-4.1071875782619602E-2</v>
      </c>
      <c r="AA236">
        <f t="shared" si="121"/>
        <v>2.3596978587926844E-2</v>
      </c>
      <c r="AB236">
        <f t="shared" si="122"/>
        <v>3.2357699661714795E-3</v>
      </c>
      <c r="AC236">
        <f t="shared" si="123"/>
        <v>1.4749262536873271E-2</v>
      </c>
      <c r="AD236">
        <f t="shared" si="124"/>
        <v>-3.769059448346896E-3</v>
      </c>
      <c r="AE236">
        <f t="shared" si="125"/>
        <v>-7.0901624450339859E-2</v>
      </c>
      <c r="AF236">
        <f t="shared" si="126"/>
        <v>-3.7773359840954347E-2</v>
      </c>
      <c r="AG236">
        <f t="shared" si="127"/>
        <v>-2.2125322997416094E-2</v>
      </c>
      <c r="AH236">
        <f t="shared" si="128"/>
        <v>-4.8179871520342534E-3</v>
      </c>
      <c r="AI236">
        <f t="shared" si="129"/>
        <v>-1.0274423710208577E-2</v>
      </c>
      <c r="AJ236">
        <f t="shared" si="130"/>
        <v>-5.130751406818972E-3</v>
      </c>
      <c r="AK236">
        <f t="shared" si="118"/>
        <v>9.2151255163648773E-3</v>
      </c>
      <c r="AL236">
        <f t="shared" si="111"/>
        <v>4.0715170826694435E-3</v>
      </c>
      <c r="AM236">
        <f t="shared" si="112"/>
        <v>6.0399159663865658E-2</v>
      </c>
      <c r="AN236">
        <f t="shared" si="113"/>
        <v>-5.9855521155830822E-2</v>
      </c>
      <c r="AO236">
        <f t="shared" si="114"/>
        <v>-8.9485458612975383E-2</v>
      </c>
      <c r="AP236">
        <f t="shared" si="115"/>
        <v>-3.9077535310043446E-2</v>
      </c>
      <c r="AQ236">
        <f t="shared" si="116"/>
        <v>-3.7970986272028097E-3</v>
      </c>
    </row>
    <row r="237" spans="1:43">
      <c r="A237" s="1">
        <v>44511</v>
      </c>
      <c r="B237" s="14">
        <v>236</v>
      </c>
      <c r="C237" s="2">
        <v>158.79</v>
      </c>
      <c r="D237" s="2">
        <v>147.86000000000001</v>
      </c>
      <c r="E237" s="2">
        <v>39.46</v>
      </c>
      <c r="F237" s="2">
        <v>167.85</v>
      </c>
      <c r="G237" s="2">
        <v>68.87</v>
      </c>
      <c r="H237" s="2">
        <v>75.069999999999993</v>
      </c>
      <c r="I237" s="2">
        <v>162.11000000000001</v>
      </c>
      <c r="J237" s="2">
        <v>254.55</v>
      </c>
      <c r="K237" s="2">
        <v>19.55</v>
      </c>
      <c r="L237" s="2">
        <v>62.83</v>
      </c>
      <c r="M237" s="2">
        <v>18.600000000000001</v>
      </c>
      <c r="N237" s="2">
        <v>221</v>
      </c>
      <c r="O237" s="2">
        <v>120.26</v>
      </c>
      <c r="P237" s="2">
        <v>63.26</v>
      </c>
      <c r="Q237" s="2">
        <v>56.74</v>
      </c>
      <c r="R237" s="2">
        <v>20.149999999999999</v>
      </c>
      <c r="S237" s="2">
        <v>54.82</v>
      </c>
      <c r="T237" s="2">
        <v>44.9</v>
      </c>
      <c r="U237" s="2">
        <v>303.89999999999998</v>
      </c>
      <c r="V237" s="15">
        <v>202.03</v>
      </c>
      <c r="X237">
        <f t="shared" si="117"/>
        <v>-3.0763435459568627E-3</v>
      </c>
      <c r="Y237">
        <f t="shared" si="119"/>
        <v>-3.3804340477305758E-4</v>
      </c>
      <c r="Z237">
        <f t="shared" si="120"/>
        <v>3.0556281013319451E-2</v>
      </c>
      <c r="AA237">
        <f t="shared" si="121"/>
        <v>2.3662865158260629E-2</v>
      </c>
      <c r="AB237">
        <f t="shared" si="122"/>
        <v>9.6760005864244374E-3</v>
      </c>
      <c r="AC237">
        <f t="shared" si="123"/>
        <v>-8.0602536997887633E-3</v>
      </c>
      <c r="AD237">
        <f t="shared" si="124"/>
        <v>-7.0736600745199052E-2</v>
      </c>
      <c r="AE237">
        <f t="shared" si="125"/>
        <v>-4.3417038253930427E-3</v>
      </c>
      <c r="AF237">
        <f t="shared" si="126"/>
        <v>9.8140495867769257E-3</v>
      </c>
      <c r="AG237">
        <f t="shared" si="127"/>
        <v>3.7654830718414557E-2</v>
      </c>
      <c r="AH237">
        <f t="shared" si="128"/>
        <v>5.3792361484677586E-4</v>
      </c>
      <c r="AI237">
        <f t="shared" si="129"/>
        <v>-1.956434940774587E-2</v>
      </c>
      <c r="AJ237">
        <f t="shared" si="130"/>
        <v>3.3272334054239105E-4</v>
      </c>
      <c r="AK237">
        <f t="shared" si="118"/>
        <v>-4.0931989924434054E-3</v>
      </c>
      <c r="AL237">
        <f t="shared" si="111"/>
        <v>3.5260930888580971E-4</v>
      </c>
      <c r="AM237">
        <f t="shared" si="112"/>
        <v>-1.9811788013869586E-3</v>
      </c>
      <c r="AN237">
        <f t="shared" si="113"/>
        <v>2.9271862422247294E-3</v>
      </c>
      <c r="AO237">
        <f t="shared" si="114"/>
        <v>0.10319410319410308</v>
      </c>
      <c r="AP237">
        <f t="shared" si="115"/>
        <v>3.160324518822772E-2</v>
      </c>
      <c r="AQ237">
        <f t="shared" si="116"/>
        <v>-1.2754104769350984E-2</v>
      </c>
    </row>
    <row r="238" spans="1:43">
      <c r="A238" s="1">
        <v>44512</v>
      </c>
      <c r="B238" s="14">
        <v>237</v>
      </c>
      <c r="C238" s="2">
        <v>160.88</v>
      </c>
      <c r="D238" s="2">
        <v>149.99</v>
      </c>
      <c r="E238" s="2">
        <v>40</v>
      </c>
      <c r="F238" s="2">
        <v>166.8</v>
      </c>
      <c r="G238" s="2">
        <v>69.16</v>
      </c>
      <c r="H238" s="2">
        <v>74.739999999999995</v>
      </c>
      <c r="I238" s="2">
        <v>159.63</v>
      </c>
      <c r="J238" s="2">
        <v>264.66000000000003</v>
      </c>
      <c r="K238" s="2">
        <v>19.5</v>
      </c>
      <c r="L238" s="2">
        <v>62.75</v>
      </c>
      <c r="M238" s="2">
        <v>18.649999999999999</v>
      </c>
      <c r="N238" s="2">
        <v>222.38</v>
      </c>
      <c r="O238" s="2">
        <v>118.95</v>
      </c>
      <c r="P238" s="2">
        <v>63.22</v>
      </c>
      <c r="Q238" s="2">
        <v>56.61</v>
      </c>
      <c r="R238" s="2">
        <v>20.07</v>
      </c>
      <c r="S238" s="2">
        <v>55.01</v>
      </c>
      <c r="T238" s="2">
        <v>43.9</v>
      </c>
      <c r="U238" s="2">
        <v>303.89999999999998</v>
      </c>
      <c r="V238" s="15">
        <v>208.3</v>
      </c>
      <c r="X238">
        <f t="shared" si="117"/>
        <v>1.3162037911707308E-2</v>
      </c>
      <c r="Y238">
        <f t="shared" si="119"/>
        <v>1.4405518733937476E-2</v>
      </c>
      <c r="Z238">
        <f t="shared" si="120"/>
        <v>1.3684744044602107E-2</v>
      </c>
      <c r="AA238">
        <f t="shared" si="121"/>
        <v>-6.2555853440570929E-3</v>
      </c>
      <c r="AB238">
        <f t="shared" si="122"/>
        <v>4.2108320023231021E-3</v>
      </c>
      <c r="AC238">
        <f t="shared" si="123"/>
        <v>-4.3958971626481729E-3</v>
      </c>
      <c r="AD238">
        <f t="shared" si="124"/>
        <v>-1.529825427179087E-2</v>
      </c>
      <c r="AE238">
        <f t="shared" si="125"/>
        <v>3.9717147908073125E-2</v>
      </c>
      <c r="AF238">
        <f t="shared" si="126"/>
        <v>-2.5575447570332843E-3</v>
      </c>
      <c r="AG238">
        <f t="shared" si="127"/>
        <v>-1.273277096928192E-3</v>
      </c>
      <c r="AH238">
        <f t="shared" si="128"/>
        <v>2.6881720430105998E-3</v>
      </c>
      <c r="AI238">
        <f t="shared" si="129"/>
        <v>6.2443438914026941E-3</v>
      </c>
      <c r="AJ238">
        <f t="shared" si="130"/>
        <v>-1.08930650257775E-2</v>
      </c>
      <c r="AK238">
        <f t="shared" si="118"/>
        <v>-6.323110970597399E-4</v>
      </c>
      <c r="AL238">
        <f t="shared" si="111"/>
        <v>-2.2911526260134393E-3</v>
      </c>
      <c r="AM238">
        <f t="shared" si="112"/>
        <v>-3.9702233250619506E-3</v>
      </c>
      <c r="AN238">
        <f t="shared" si="113"/>
        <v>3.4658883619116698E-3</v>
      </c>
      <c r="AO238">
        <f t="shared" si="114"/>
        <v>-2.2271714922048998E-2</v>
      </c>
      <c r="AP238">
        <f t="shared" si="115"/>
        <v>0</v>
      </c>
      <c r="AQ238">
        <f t="shared" si="116"/>
        <v>3.1034994802752118E-2</v>
      </c>
    </row>
    <row r="239" spans="1:43">
      <c r="A239" s="1">
        <v>44515</v>
      </c>
      <c r="B239" s="14">
        <v>238</v>
      </c>
      <c r="C239" s="2">
        <v>157.78</v>
      </c>
      <c r="D239" s="2">
        <v>150</v>
      </c>
      <c r="E239" s="2">
        <v>42.68</v>
      </c>
      <c r="F239" s="2">
        <v>166.53</v>
      </c>
      <c r="G239" s="2">
        <v>68.739999999999995</v>
      </c>
      <c r="H239" s="2">
        <v>75.88</v>
      </c>
      <c r="I239" s="2">
        <v>158.43</v>
      </c>
      <c r="J239" s="2">
        <v>263.70999999999998</v>
      </c>
      <c r="K239" s="2">
        <v>19.86</v>
      </c>
      <c r="L239" s="2">
        <v>63.25</v>
      </c>
      <c r="M239" s="2">
        <v>18.66</v>
      </c>
      <c r="N239" s="2">
        <v>222.47</v>
      </c>
      <c r="O239" s="2">
        <v>118.87</v>
      </c>
      <c r="P239" s="2">
        <v>63.91</v>
      </c>
      <c r="Q239" s="2">
        <v>56.62</v>
      </c>
      <c r="R239" s="2">
        <v>21.36</v>
      </c>
      <c r="S239" s="2">
        <v>51.59</v>
      </c>
      <c r="T239" s="2">
        <v>44.8</v>
      </c>
      <c r="U239" s="2">
        <v>300.25</v>
      </c>
      <c r="V239" s="15">
        <v>212.54</v>
      </c>
      <c r="X239">
        <f t="shared" si="117"/>
        <v>-1.9269020387866698E-2</v>
      </c>
      <c r="Y239">
        <f t="shared" si="119"/>
        <v>6.6671111407366526E-5</v>
      </c>
      <c r="Z239">
        <f t="shared" si="120"/>
        <v>6.699999999999999E-2</v>
      </c>
      <c r="AA239">
        <f t="shared" si="121"/>
        <v>-1.6187050359712843E-3</v>
      </c>
      <c r="AB239">
        <f t="shared" si="122"/>
        <v>-6.0728744939271507E-3</v>
      </c>
      <c r="AC239">
        <f t="shared" si="123"/>
        <v>1.5252876639015261E-2</v>
      </c>
      <c r="AD239">
        <f t="shared" si="124"/>
        <v>-7.5173839503851949E-3</v>
      </c>
      <c r="AE239">
        <f t="shared" si="125"/>
        <v>-3.5895110708080006E-3</v>
      </c>
      <c r="AF239">
        <f t="shared" si="126"/>
        <v>1.8461538461538432E-2</v>
      </c>
      <c r="AG239">
        <f t="shared" si="127"/>
        <v>7.9681274900398405E-3</v>
      </c>
      <c r="AH239">
        <f t="shared" si="128"/>
        <v>5.3619302949070048E-4</v>
      </c>
      <c r="AI239">
        <f t="shared" si="129"/>
        <v>4.0471265401566421E-4</v>
      </c>
      <c r="AJ239">
        <f t="shared" si="130"/>
        <v>-6.7255149222360906E-4</v>
      </c>
      <c r="AK239">
        <f t="shared" si="118"/>
        <v>1.0914267636823754E-2</v>
      </c>
      <c r="AL239">
        <f t="shared" si="111"/>
        <v>1.7664723547072974E-4</v>
      </c>
      <c r="AM239">
        <f t="shared" si="112"/>
        <v>6.4275037369207727E-2</v>
      </c>
      <c r="AN239">
        <f t="shared" si="113"/>
        <v>-6.2170514451917736E-2</v>
      </c>
      <c r="AO239">
        <f t="shared" si="114"/>
        <v>2.0501138952163978E-2</v>
      </c>
      <c r="AP239">
        <f t="shared" si="115"/>
        <v>-1.2010529779532667E-2</v>
      </c>
      <c r="AQ239">
        <f t="shared" si="116"/>
        <v>2.0355256841094481E-2</v>
      </c>
    </row>
    <row r="240" spans="1:43">
      <c r="A240" s="1">
        <v>44516</v>
      </c>
      <c r="B240" s="14">
        <v>239</v>
      </c>
      <c r="C240" s="2">
        <v>161.38999999999999</v>
      </c>
      <c r="D240" s="2">
        <v>151</v>
      </c>
      <c r="E240" s="2">
        <v>42.6</v>
      </c>
      <c r="F240" s="2">
        <v>168.42</v>
      </c>
      <c r="G240" s="2">
        <v>67.739999999999995</v>
      </c>
      <c r="H240" s="2">
        <v>75.41</v>
      </c>
      <c r="I240" s="2">
        <v>158.83000000000001</v>
      </c>
      <c r="J240" s="2">
        <v>267.74</v>
      </c>
      <c r="K240" s="2">
        <v>19.79</v>
      </c>
      <c r="L240" s="2">
        <v>62.43</v>
      </c>
      <c r="M240" s="2">
        <v>18.649999999999999</v>
      </c>
      <c r="N240" s="2">
        <v>221.36</v>
      </c>
      <c r="O240" s="2">
        <v>118.45</v>
      </c>
      <c r="P240" s="2">
        <v>63.35</v>
      </c>
      <c r="Q240" s="2">
        <v>56.22</v>
      </c>
      <c r="R240" s="2">
        <v>20.91</v>
      </c>
      <c r="S240" s="2">
        <v>52.51</v>
      </c>
      <c r="T240" s="2">
        <v>55.5</v>
      </c>
      <c r="U240" s="2">
        <v>302.02999999999997</v>
      </c>
      <c r="V240" s="15">
        <v>215.67</v>
      </c>
      <c r="X240">
        <f t="shared" si="117"/>
        <v>2.2879959437190931E-2</v>
      </c>
      <c r="Y240">
        <f t="shared" si="119"/>
        <v>6.6666666666666671E-3</v>
      </c>
      <c r="Z240">
        <f t="shared" si="120"/>
        <v>-1.8744142455482263E-3</v>
      </c>
      <c r="AA240">
        <f t="shared" si="121"/>
        <v>1.1349306431273562E-2</v>
      </c>
      <c r="AB240">
        <f t="shared" si="122"/>
        <v>-1.4547570555717195E-2</v>
      </c>
      <c r="AC240">
        <f t="shared" si="123"/>
        <v>-6.1939905113336698E-3</v>
      </c>
      <c r="AD240">
        <f t="shared" si="124"/>
        <v>2.5247743482926573E-3</v>
      </c>
      <c r="AE240">
        <f t="shared" si="125"/>
        <v>1.5281938493041712E-2</v>
      </c>
      <c r="AF240">
        <f t="shared" si="126"/>
        <v>-3.5246727089627535E-3</v>
      </c>
      <c r="AG240">
        <f t="shared" si="127"/>
        <v>-1.296442687747036E-2</v>
      </c>
      <c r="AH240">
        <f t="shared" si="128"/>
        <v>-5.3590568060029817E-4</v>
      </c>
      <c r="AI240">
        <f t="shared" si="129"/>
        <v>-4.9894367779924715E-3</v>
      </c>
      <c r="AJ240">
        <f t="shared" si="130"/>
        <v>-3.5332716412888169E-3</v>
      </c>
      <c r="AK240">
        <f t="shared" si="118"/>
        <v>-8.7623220153339888E-3</v>
      </c>
      <c r="AL240">
        <f t="shared" si="111"/>
        <v>-7.0646414694454009E-3</v>
      </c>
      <c r="AM240">
        <f t="shared" si="112"/>
        <v>-2.1067415730337047E-2</v>
      </c>
      <c r="AN240">
        <f t="shared" si="113"/>
        <v>1.7832913355301308E-2</v>
      </c>
      <c r="AO240">
        <f t="shared" si="114"/>
        <v>0.23883928571428578</v>
      </c>
      <c r="AP240">
        <f t="shared" si="115"/>
        <v>5.9283930058283852E-3</v>
      </c>
      <c r="AQ240">
        <f t="shared" si="116"/>
        <v>1.4726639691352196E-2</v>
      </c>
    </row>
    <row r="241" spans="1:43">
      <c r="A241" s="1">
        <v>44517</v>
      </c>
      <c r="B241" s="14">
        <v>240</v>
      </c>
      <c r="C241" s="2">
        <v>161.54</v>
      </c>
      <c r="D241" s="2">
        <v>153.49</v>
      </c>
      <c r="E241" s="2">
        <v>42.13</v>
      </c>
      <c r="F241" s="2">
        <v>161.58000000000001</v>
      </c>
      <c r="G241" s="2">
        <v>66.849999999999994</v>
      </c>
      <c r="H241" s="2">
        <v>75.349999999999994</v>
      </c>
      <c r="I241" s="2">
        <v>157.33000000000001</v>
      </c>
      <c r="J241" s="2">
        <v>267.12</v>
      </c>
      <c r="K241" s="2">
        <v>19.96</v>
      </c>
      <c r="L241" s="2">
        <v>61.87</v>
      </c>
      <c r="M241" s="2">
        <v>18.66</v>
      </c>
      <c r="N241" s="2">
        <v>220.49</v>
      </c>
      <c r="O241" s="2">
        <v>118.05</v>
      </c>
      <c r="P241" s="2">
        <v>62.96</v>
      </c>
      <c r="Q241" s="2">
        <v>55.91</v>
      </c>
      <c r="R241" s="2">
        <v>21.76</v>
      </c>
      <c r="S241" s="2">
        <v>50.43</v>
      </c>
      <c r="T241" s="2">
        <v>52.5</v>
      </c>
      <c r="U241" s="2">
        <v>292.61</v>
      </c>
      <c r="V241" s="15">
        <v>206.27</v>
      </c>
      <c r="X241">
        <f t="shared" si="117"/>
        <v>9.294256149699839E-4</v>
      </c>
      <c r="Y241">
        <f t="shared" si="119"/>
        <v>1.6490066225165623E-2</v>
      </c>
      <c r="Z241">
        <f t="shared" si="120"/>
        <v>-1.1032863849765231E-2</v>
      </c>
      <c r="AA241">
        <f t="shared" si="121"/>
        <v>-4.0612753829711287E-2</v>
      </c>
      <c r="AB241">
        <f t="shared" si="122"/>
        <v>-1.3138470622970189E-2</v>
      </c>
      <c r="AC241">
        <f t="shared" si="123"/>
        <v>-7.9565044423819491E-4</v>
      </c>
      <c r="AD241">
        <f t="shared" si="124"/>
        <v>-9.4440596864572169E-3</v>
      </c>
      <c r="AE241">
        <f t="shared" si="125"/>
        <v>-2.3156793904534419E-3</v>
      </c>
      <c r="AF241">
        <f t="shared" si="126"/>
        <v>8.5901970692269687E-3</v>
      </c>
      <c r="AG241">
        <f t="shared" si="127"/>
        <v>-8.9700464520263059E-3</v>
      </c>
      <c r="AH241">
        <f t="shared" si="128"/>
        <v>5.3619302949070048E-4</v>
      </c>
      <c r="AI241">
        <f t="shared" si="129"/>
        <v>-3.9302493675460988E-3</v>
      </c>
      <c r="AJ241">
        <f t="shared" si="130"/>
        <v>-3.3769523005488028E-3</v>
      </c>
      <c r="AK241">
        <f t="shared" si="118"/>
        <v>-6.156274664561966E-3</v>
      </c>
      <c r="AL241">
        <f t="shared" si="111"/>
        <v>-5.514051938811851E-3</v>
      </c>
      <c r="AM241">
        <f t="shared" si="112"/>
        <v>4.0650406504065109E-2</v>
      </c>
      <c r="AN241">
        <f t="shared" si="113"/>
        <v>-3.9611502570938838E-2</v>
      </c>
      <c r="AO241">
        <f t="shared" si="114"/>
        <v>-5.4054054054054057E-2</v>
      </c>
      <c r="AP241">
        <f t="shared" si="115"/>
        <v>-3.1188954739595272E-2</v>
      </c>
      <c r="AQ241">
        <f t="shared" si="116"/>
        <v>-4.3585106876246012E-2</v>
      </c>
    </row>
    <row r="242" spans="1:43">
      <c r="A242" s="1">
        <v>44518</v>
      </c>
      <c r="B242" s="14">
        <v>241</v>
      </c>
      <c r="C242" s="2">
        <v>162.16</v>
      </c>
      <c r="D242" s="2">
        <v>157.86000000000001</v>
      </c>
      <c r="E242" s="2">
        <v>40.409999999999997</v>
      </c>
      <c r="F242" s="2">
        <v>143.6</v>
      </c>
      <c r="G242" s="2">
        <v>67.11</v>
      </c>
      <c r="H242" s="2">
        <v>75.19</v>
      </c>
      <c r="I242" s="2">
        <v>155.58000000000001</v>
      </c>
      <c r="J242" s="2">
        <v>264.18</v>
      </c>
      <c r="K242" s="2">
        <v>19.559999999999999</v>
      </c>
      <c r="L242" s="2">
        <v>60.01</v>
      </c>
      <c r="M242" s="2">
        <v>18.66</v>
      </c>
      <c r="N242" s="2">
        <v>220.69</v>
      </c>
      <c r="O242" s="2">
        <v>116.66</v>
      </c>
      <c r="P242" s="2">
        <v>62.41</v>
      </c>
      <c r="Q242" s="2">
        <v>55.41</v>
      </c>
      <c r="R242" s="2">
        <v>22.04</v>
      </c>
      <c r="S242" s="2">
        <v>49.7</v>
      </c>
      <c r="T242" s="2">
        <v>47</v>
      </c>
      <c r="U242" s="2">
        <v>316.75</v>
      </c>
      <c r="V242" s="15">
        <v>200.5</v>
      </c>
      <c r="X242">
        <f t="shared" si="117"/>
        <v>3.8380586851554078E-3</v>
      </c>
      <c r="Y242">
        <f t="shared" si="119"/>
        <v>2.8470910157013515E-2</v>
      </c>
      <c r="Z242">
        <f t="shared" si="120"/>
        <v>-4.0826014716354282E-2</v>
      </c>
      <c r="AA242">
        <f t="shared" si="121"/>
        <v>-0.11127614803812363</v>
      </c>
      <c r="AB242">
        <f t="shared" si="122"/>
        <v>3.8893044128646991E-3</v>
      </c>
      <c r="AC242">
        <f t="shared" si="123"/>
        <v>-2.123424021234195E-3</v>
      </c>
      <c r="AD242">
        <f t="shared" si="124"/>
        <v>-1.1123117015191E-2</v>
      </c>
      <c r="AE242">
        <f t="shared" si="125"/>
        <v>-1.1006289308176091E-2</v>
      </c>
      <c r="AF242">
        <f t="shared" si="126"/>
        <v>-2.0040080160320748E-2</v>
      </c>
      <c r="AG242">
        <f t="shared" si="127"/>
        <v>-3.0063035396799734E-2</v>
      </c>
      <c r="AH242">
        <f t="shared" si="128"/>
        <v>0</v>
      </c>
      <c r="AI242">
        <f t="shared" si="129"/>
        <v>9.0707061544736099E-4</v>
      </c>
      <c r="AJ242">
        <f t="shared" si="130"/>
        <v>-1.1774671749258794E-2</v>
      </c>
      <c r="AK242">
        <f t="shared" si="118"/>
        <v>-8.735705209656993E-3</v>
      </c>
      <c r="AL242">
        <f t="shared" si="111"/>
        <v>-8.9429440171704538E-3</v>
      </c>
      <c r="AM242">
        <f t="shared" si="112"/>
        <v>1.2867647058823418E-2</v>
      </c>
      <c r="AN242">
        <f t="shared" si="113"/>
        <v>-1.4475510608764562E-2</v>
      </c>
      <c r="AO242">
        <f t="shared" si="114"/>
        <v>-0.10476190476190476</v>
      </c>
      <c r="AP242">
        <f t="shared" si="115"/>
        <v>8.2498889306585513E-2</v>
      </c>
      <c r="AQ242">
        <f t="shared" si="116"/>
        <v>-2.7973045038056962E-2</v>
      </c>
    </row>
    <row r="243" spans="1:43">
      <c r="A243" s="1">
        <v>44519</v>
      </c>
      <c r="B243" s="14">
        <v>242</v>
      </c>
      <c r="C243" s="2">
        <v>164.3</v>
      </c>
      <c r="D243" s="2">
        <v>160.55000000000001</v>
      </c>
      <c r="E243" s="2">
        <v>40.869999999999997</v>
      </c>
      <c r="F243" s="2">
        <v>140.33000000000001</v>
      </c>
      <c r="G243" s="2">
        <v>66.34</v>
      </c>
      <c r="H243" s="2">
        <v>74.19</v>
      </c>
      <c r="I243" s="2">
        <v>154</v>
      </c>
      <c r="J243" s="2">
        <v>263.33999999999997</v>
      </c>
      <c r="K243" s="2">
        <v>19.39</v>
      </c>
      <c r="L243" s="2">
        <v>60.09</v>
      </c>
      <c r="M243" s="2">
        <v>18.63</v>
      </c>
      <c r="N243" s="2">
        <v>218.49</v>
      </c>
      <c r="O243" s="2">
        <v>116.05</v>
      </c>
      <c r="P243" s="2">
        <v>61.93</v>
      </c>
      <c r="Q243" s="2">
        <v>55.13</v>
      </c>
      <c r="R243" s="2">
        <v>22.28</v>
      </c>
      <c r="S243" s="2">
        <v>49.31</v>
      </c>
      <c r="T243" s="2">
        <v>55.2</v>
      </c>
      <c r="U243" s="2">
        <v>329.85</v>
      </c>
      <c r="V243" s="15">
        <v>193.61</v>
      </c>
      <c r="X243">
        <f t="shared" si="117"/>
        <v>1.319684262456842E-2</v>
      </c>
      <c r="Y243">
        <f t="shared" si="119"/>
        <v>1.7040415558089432E-2</v>
      </c>
      <c r="Z243">
        <f t="shared" si="120"/>
        <v>1.13833209601584E-2</v>
      </c>
      <c r="AA243">
        <f t="shared" si="121"/>
        <v>-2.2771587743732464E-2</v>
      </c>
      <c r="AB243">
        <f t="shared" si="122"/>
        <v>-1.1473699895693579E-2</v>
      </c>
      <c r="AC243">
        <f t="shared" si="123"/>
        <v>-1.3299640909695438E-2</v>
      </c>
      <c r="AD243">
        <f t="shared" si="124"/>
        <v>-1.0155546985473791E-2</v>
      </c>
      <c r="AE243">
        <f t="shared" si="125"/>
        <v>-3.1796502384738882E-3</v>
      </c>
      <c r="AF243">
        <f t="shared" si="126"/>
        <v>-8.6912065439671855E-3</v>
      </c>
      <c r="AG243">
        <f t="shared" si="127"/>
        <v>1.3331111481420664E-3</v>
      </c>
      <c r="AH243">
        <f t="shared" si="128"/>
        <v>-1.607717041800704E-3</v>
      </c>
      <c r="AI243">
        <f t="shared" si="129"/>
        <v>-9.9687344238524114E-3</v>
      </c>
      <c r="AJ243">
        <f t="shared" si="130"/>
        <v>-5.2288702211554898E-3</v>
      </c>
      <c r="AK243">
        <f t="shared" si="118"/>
        <v>-7.6910751482133777E-3</v>
      </c>
      <c r="AL243">
        <f t="shared" si="111"/>
        <v>-5.0532394874570306E-3</v>
      </c>
      <c r="AM243">
        <f t="shared" si="112"/>
        <v>1.0889292196007351E-2</v>
      </c>
      <c r="AN243">
        <f t="shared" si="113"/>
        <v>-7.8470824949698308E-3</v>
      </c>
      <c r="AO243">
        <f t="shared" si="114"/>
        <v>0.17446808510638304</v>
      </c>
      <c r="AP243">
        <f t="shared" si="115"/>
        <v>4.1357537490134245E-2</v>
      </c>
      <c r="AQ243">
        <f t="shared" si="116"/>
        <v>-3.4364089775561033E-2</v>
      </c>
    </row>
    <row r="244" spans="1:43">
      <c r="A244" s="1">
        <v>44522</v>
      </c>
      <c r="B244" s="14">
        <v>243</v>
      </c>
      <c r="C244" s="2">
        <v>162.78</v>
      </c>
      <c r="D244" s="2">
        <v>161.02000000000001</v>
      </c>
      <c r="E244" s="2">
        <v>41.24</v>
      </c>
      <c r="F244" s="2">
        <v>136.61000000000001</v>
      </c>
      <c r="G244" s="2">
        <v>67.040000000000006</v>
      </c>
      <c r="H244" s="2">
        <v>74.040000000000006</v>
      </c>
      <c r="I244" s="2">
        <v>154.16</v>
      </c>
      <c r="J244" s="2">
        <v>247.75</v>
      </c>
      <c r="K244" s="2">
        <v>20.48</v>
      </c>
      <c r="L244" s="2">
        <v>59.98</v>
      </c>
      <c r="M244" s="2">
        <v>18.579999999999998</v>
      </c>
      <c r="N244" s="2">
        <v>218.13</v>
      </c>
      <c r="O244" s="2">
        <v>116.47</v>
      </c>
      <c r="P244" s="2">
        <v>62.39</v>
      </c>
      <c r="Q244" s="2">
        <v>55.47</v>
      </c>
      <c r="R244" s="2">
        <v>23.7</v>
      </c>
      <c r="S244" s="2">
        <v>46.08</v>
      </c>
      <c r="T244" s="2">
        <v>51.1</v>
      </c>
      <c r="U244" s="2">
        <v>319.56</v>
      </c>
      <c r="V244" s="15">
        <v>189.48</v>
      </c>
      <c r="X244">
        <f t="shared" si="117"/>
        <v>-9.2513694461351798E-3</v>
      </c>
      <c r="Y244">
        <f t="shared" si="119"/>
        <v>2.927436935534094E-3</v>
      </c>
      <c r="Z244">
        <f t="shared" si="120"/>
        <v>9.0530951798386237E-3</v>
      </c>
      <c r="AA244">
        <f t="shared" si="121"/>
        <v>-2.6508943205301779E-2</v>
      </c>
      <c r="AB244">
        <f t="shared" si="122"/>
        <v>1.0551703346397389E-2</v>
      </c>
      <c r="AC244">
        <f t="shared" si="123"/>
        <v>-2.0218358269307383E-3</v>
      </c>
      <c r="AD244">
        <f t="shared" si="124"/>
        <v>1.0389610389610168E-3</v>
      </c>
      <c r="AE244">
        <f t="shared" si="125"/>
        <v>-5.9201032885243324E-2</v>
      </c>
      <c r="AF244">
        <f t="shared" si="126"/>
        <v>5.6214543579164507E-2</v>
      </c>
      <c r="AG244">
        <f t="shared" si="127"/>
        <v>-1.8305874521552094E-3</v>
      </c>
      <c r="AH244">
        <f t="shared" si="128"/>
        <v>-2.6838432635534469E-3</v>
      </c>
      <c r="AI244">
        <f t="shared" si="129"/>
        <v>-1.6476726623644727E-3</v>
      </c>
      <c r="AJ244">
        <f t="shared" si="130"/>
        <v>3.6191296854804112E-3</v>
      </c>
      <c r="AK244">
        <f t="shared" si="118"/>
        <v>7.42774099790087E-3</v>
      </c>
      <c r="AL244">
        <f t="shared" si="111"/>
        <v>6.1672410665698585E-3</v>
      </c>
      <c r="AM244">
        <f t="shared" si="112"/>
        <v>6.3734290843806024E-2</v>
      </c>
      <c r="AN244">
        <f t="shared" si="113"/>
        <v>-6.550395457310898E-2</v>
      </c>
      <c r="AO244">
        <f t="shared" si="114"/>
        <v>-7.4275362318840604E-2</v>
      </c>
      <c r="AP244">
        <f t="shared" si="115"/>
        <v>-3.1195998180991419E-2</v>
      </c>
      <c r="AQ244">
        <f t="shared" si="116"/>
        <v>-2.1331542792211267E-2</v>
      </c>
    </row>
    <row r="245" spans="1:43">
      <c r="A245" s="1">
        <v>44523</v>
      </c>
      <c r="B245" s="14">
        <v>244</v>
      </c>
      <c r="C245" s="2">
        <v>154.78</v>
      </c>
      <c r="D245" s="2">
        <v>161.41</v>
      </c>
      <c r="E245" s="2">
        <v>39.159999999999997</v>
      </c>
      <c r="F245" s="2">
        <v>133.66</v>
      </c>
      <c r="G245" s="2">
        <v>68.069999999999993</v>
      </c>
      <c r="H245" s="2">
        <v>74.819999999999993</v>
      </c>
      <c r="I245" s="2">
        <v>151.03</v>
      </c>
      <c r="J245" s="2">
        <v>242.65</v>
      </c>
      <c r="K245" s="2">
        <v>20.2</v>
      </c>
      <c r="L245" s="2">
        <v>57.77</v>
      </c>
      <c r="M245" s="2">
        <v>18.600000000000001</v>
      </c>
      <c r="N245" s="2">
        <v>216</v>
      </c>
      <c r="O245" s="2">
        <v>116.79</v>
      </c>
      <c r="P245" s="2">
        <v>63.38</v>
      </c>
      <c r="Q245" s="2">
        <v>55.88</v>
      </c>
      <c r="R245" s="2">
        <v>23.63</v>
      </c>
      <c r="S245" s="2">
        <v>46.12</v>
      </c>
      <c r="T245" s="2">
        <v>52.4</v>
      </c>
      <c r="U245" s="2">
        <v>317.45999999999998</v>
      </c>
      <c r="V245" s="15">
        <v>188.05</v>
      </c>
      <c r="X245">
        <f t="shared" si="117"/>
        <v>-4.9146086742843098E-2</v>
      </c>
      <c r="Y245">
        <f t="shared" si="119"/>
        <v>2.4220593715065602E-3</v>
      </c>
      <c r="Z245">
        <f t="shared" si="120"/>
        <v>-5.0436469447138831E-2</v>
      </c>
      <c r="AA245">
        <f t="shared" si="121"/>
        <v>-2.1594319595930143E-2</v>
      </c>
      <c r="AB245">
        <f t="shared" si="122"/>
        <v>1.5363961813842286E-2</v>
      </c>
      <c r="AC245">
        <f t="shared" si="123"/>
        <v>1.0534846029173242E-2</v>
      </c>
      <c r="AD245">
        <f t="shared" si="124"/>
        <v>-2.0303580695381393E-2</v>
      </c>
      <c r="AE245">
        <f t="shared" si="125"/>
        <v>-2.0585267406659915E-2</v>
      </c>
      <c r="AF245">
        <f t="shared" si="126"/>
        <v>-1.3671875000000056E-2</v>
      </c>
      <c r="AG245">
        <f t="shared" si="127"/>
        <v>-3.6845615205068252E-2</v>
      </c>
      <c r="AH245">
        <f t="shared" si="128"/>
        <v>1.0764262648010295E-3</v>
      </c>
      <c r="AI245">
        <f t="shared" si="129"/>
        <v>-9.7648191445468095E-3</v>
      </c>
      <c r="AJ245">
        <f t="shared" si="130"/>
        <v>2.7474886236799811E-3</v>
      </c>
      <c r="AK245">
        <f t="shared" si="118"/>
        <v>1.5867927552492417E-2</v>
      </c>
      <c r="AL245">
        <f t="shared" si="111"/>
        <v>7.3913827294033478E-3</v>
      </c>
      <c r="AM245">
        <f t="shared" si="112"/>
        <v>-2.9535864978903073E-3</v>
      </c>
      <c r="AN245">
        <f t="shared" si="113"/>
        <v>8.6805555555553708E-4</v>
      </c>
      <c r="AO245">
        <f t="shared" si="114"/>
        <v>2.5440313111545931E-2</v>
      </c>
      <c r="AP245">
        <f t="shared" si="115"/>
        <v>-6.5715358618100598E-3</v>
      </c>
      <c r="AQ245">
        <f t="shared" si="116"/>
        <v>-7.5469706565335576E-3</v>
      </c>
    </row>
    <row r="246" spans="1:43">
      <c r="A246" s="1">
        <v>44524</v>
      </c>
      <c r="B246" s="14">
        <v>245</v>
      </c>
      <c r="C246" s="2">
        <v>152.97</v>
      </c>
      <c r="D246" s="2">
        <v>161.94</v>
      </c>
      <c r="E246" s="2">
        <v>38.89</v>
      </c>
      <c r="F246" s="2">
        <v>136.52000000000001</v>
      </c>
      <c r="G246" s="2">
        <v>67.28</v>
      </c>
      <c r="H246" s="2">
        <v>74.900000000000006</v>
      </c>
      <c r="I246" s="2">
        <v>151.34</v>
      </c>
      <c r="J246" s="2">
        <v>243.47</v>
      </c>
      <c r="K246" s="2">
        <v>20.25</v>
      </c>
      <c r="L246" s="2">
        <v>56.85</v>
      </c>
      <c r="M246" s="2">
        <v>18.64</v>
      </c>
      <c r="N246" s="2">
        <v>212.21</v>
      </c>
      <c r="O246" s="2">
        <v>116.73</v>
      </c>
      <c r="P246" s="2">
        <v>63.2</v>
      </c>
      <c r="Q246" s="2">
        <v>55.43</v>
      </c>
      <c r="R246" s="2">
        <v>23.29</v>
      </c>
      <c r="S246" s="2">
        <v>46.99</v>
      </c>
      <c r="T246" s="2">
        <v>52.5</v>
      </c>
      <c r="U246" s="2">
        <v>326.74</v>
      </c>
      <c r="V246" s="15">
        <v>188.71</v>
      </c>
      <c r="X246">
        <f t="shared" si="117"/>
        <v>-1.169401731489858E-2</v>
      </c>
      <c r="Y246">
        <f t="shared" si="119"/>
        <v>3.2835635958119148E-3</v>
      </c>
      <c r="Z246">
        <f t="shared" si="120"/>
        <v>-6.8947906026556698E-3</v>
      </c>
      <c r="AA246">
        <f t="shared" si="121"/>
        <v>2.1397575938949677E-2</v>
      </c>
      <c r="AB246">
        <f t="shared" si="122"/>
        <v>-1.1605700014690645E-2</v>
      </c>
      <c r="AC246">
        <f t="shared" si="123"/>
        <v>1.0692328254479084E-3</v>
      </c>
      <c r="AD246">
        <f t="shared" si="124"/>
        <v>2.0525723366218783E-3</v>
      </c>
      <c r="AE246">
        <f t="shared" si="125"/>
        <v>3.3793529775396382E-3</v>
      </c>
      <c r="AF246">
        <f t="shared" si="126"/>
        <v>2.4752475247525104E-3</v>
      </c>
      <c r="AG246">
        <f t="shared" si="127"/>
        <v>-1.5925220702786944E-2</v>
      </c>
      <c r="AH246">
        <f t="shared" si="128"/>
        <v>2.1505376344085562E-3</v>
      </c>
      <c r="AI246">
        <f t="shared" si="129"/>
        <v>-1.7546296296296258E-2</v>
      </c>
      <c r="AJ246">
        <f t="shared" si="130"/>
        <v>-5.1374261494992949E-4</v>
      </c>
      <c r="AK246">
        <f t="shared" si="118"/>
        <v>-2.8400126222783168E-3</v>
      </c>
      <c r="AL246">
        <f t="shared" si="111"/>
        <v>-8.0529706513958986E-3</v>
      </c>
      <c r="AM246">
        <f t="shared" si="112"/>
        <v>-1.4388489208633087E-2</v>
      </c>
      <c r="AN246">
        <f t="shared" si="113"/>
        <v>1.8863833477883882E-2</v>
      </c>
      <c r="AO246">
        <f t="shared" si="114"/>
        <v>1.9083969465649127E-3</v>
      </c>
      <c r="AP246">
        <f t="shared" si="115"/>
        <v>2.9232029232029326E-2</v>
      </c>
      <c r="AQ246">
        <f t="shared" si="116"/>
        <v>3.509704865727182E-3</v>
      </c>
    </row>
    <row r="247" spans="1:43">
      <c r="A247" s="1">
        <v>44526</v>
      </c>
      <c r="B247" s="14">
        <v>246</v>
      </c>
      <c r="C247" s="2">
        <v>152.07</v>
      </c>
      <c r="D247" s="2">
        <v>156.80000000000001</v>
      </c>
      <c r="E247" s="2">
        <v>37.630000000000003</v>
      </c>
      <c r="F247" s="2">
        <v>133.35</v>
      </c>
      <c r="G247" s="2">
        <v>65.5</v>
      </c>
      <c r="H247" s="2">
        <v>73.67</v>
      </c>
      <c r="I247" s="2">
        <v>148.11000000000001</v>
      </c>
      <c r="J247" s="2">
        <v>249.63</v>
      </c>
      <c r="K247" s="2">
        <v>19.75</v>
      </c>
      <c r="L247" s="2">
        <v>56.05</v>
      </c>
      <c r="M247" s="2">
        <v>18.420000000000002</v>
      </c>
      <c r="N247" s="2">
        <v>208.21</v>
      </c>
      <c r="O247" s="2">
        <v>115.8</v>
      </c>
      <c r="P247" s="2">
        <v>63.64</v>
      </c>
      <c r="Q247" s="2">
        <v>53.73</v>
      </c>
      <c r="R247" s="2">
        <v>25.16</v>
      </c>
      <c r="S247" s="2">
        <v>43.05</v>
      </c>
      <c r="T247" s="2">
        <v>51.7</v>
      </c>
      <c r="U247" s="2">
        <v>315.02999999999997</v>
      </c>
      <c r="V247" s="15">
        <v>187.79</v>
      </c>
      <c r="X247">
        <f t="shared" si="117"/>
        <v>-5.8835065699157068E-3</v>
      </c>
      <c r="Y247">
        <f t="shared" si="119"/>
        <v>-3.1740150673088711E-2</v>
      </c>
      <c r="Z247">
        <f t="shared" si="120"/>
        <v>-3.2399074312162456E-2</v>
      </c>
      <c r="AA247">
        <f t="shared" si="121"/>
        <v>-2.322004101963094E-2</v>
      </c>
      <c r="AB247">
        <f t="shared" si="122"/>
        <v>-2.6456599286563631E-2</v>
      </c>
      <c r="AC247">
        <f t="shared" si="123"/>
        <v>-1.6421895861148249E-2</v>
      </c>
      <c r="AD247">
        <f t="shared" si="124"/>
        <v>-2.1342672128981034E-2</v>
      </c>
      <c r="AE247">
        <f t="shared" si="125"/>
        <v>2.530085842198216E-2</v>
      </c>
      <c r="AF247">
        <f t="shared" si="126"/>
        <v>-2.4691358024691357E-2</v>
      </c>
      <c r="AG247">
        <f t="shared" si="127"/>
        <v>-1.4072119613016786E-2</v>
      </c>
      <c r="AH247">
        <f t="shared" si="128"/>
        <v>-1.1802575107296076E-2</v>
      </c>
      <c r="AI247">
        <f t="shared" si="129"/>
        <v>-1.8849253098345977E-2</v>
      </c>
      <c r="AJ247">
        <f t="shared" si="130"/>
        <v>-7.967103572346498E-3</v>
      </c>
      <c r="AK247">
        <f t="shared" si="118"/>
        <v>6.9620253164556596E-3</v>
      </c>
      <c r="AL247">
        <f t="shared" si="111"/>
        <v>-3.0669312646581324E-2</v>
      </c>
      <c r="AM247">
        <f t="shared" si="112"/>
        <v>8.0291970802919749E-2</v>
      </c>
      <c r="AN247">
        <f t="shared" si="113"/>
        <v>-8.3847627154713875E-2</v>
      </c>
      <c r="AO247">
        <f t="shared" si="114"/>
        <v>-1.5238095238095184E-2</v>
      </c>
      <c r="AP247">
        <f t="shared" si="115"/>
        <v>-3.583889330966529E-2</v>
      </c>
      <c r="AQ247">
        <f t="shared" si="116"/>
        <v>-4.8752053415294146E-3</v>
      </c>
    </row>
    <row r="248" spans="1:43">
      <c r="A248" s="1">
        <v>44529</v>
      </c>
      <c r="B248" s="14">
        <v>247</v>
      </c>
      <c r="C248" s="2">
        <v>153.41999999999999</v>
      </c>
      <c r="D248" s="2">
        <v>160.24</v>
      </c>
      <c r="E248" s="2">
        <v>36.840000000000003</v>
      </c>
      <c r="F248" s="2">
        <v>131.61000000000001</v>
      </c>
      <c r="G248" s="2">
        <v>65.040000000000006</v>
      </c>
      <c r="H248" s="2">
        <v>74.42</v>
      </c>
      <c r="I248" s="2">
        <v>147.81</v>
      </c>
      <c r="J248" s="2">
        <v>251.5</v>
      </c>
      <c r="K248" s="2">
        <v>19.670000000000002</v>
      </c>
      <c r="L248" s="2">
        <v>54.34</v>
      </c>
      <c r="M248" s="2">
        <v>18.54</v>
      </c>
      <c r="N248" s="2">
        <v>207.66</v>
      </c>
      <c r="O248" s="2">
        <v>118.5</v>
      </c>
      <c r="P248" s="2">
        <v>63.87</v>
      </c>
      <c r="Q248" s="2">
        <v>54.58</v>
      </c>
      <c r="R248" s="2">
        <v>26.29</v>
      </c>
      <c r="S248" s="2">
        <v>41.17</v>
      </c>
      <c r="T248" s="2">
        <v>55</v>
      </c>
      <c r="U248" s="2">
        <v>333.76</v>
      </c>
      <c r="V248" s="15">
        <v>187.24</v>
      </c>
      <c r="X248">
        <f t="shared" si="117"/>
        <v>8.8774906293154106E-3</v>
      </c>
      <c r="Y248">
        <f t="shared" si="119"/>
        <v>2.1938775510204067E-2</v>
      </c>
      <c r="Z248">
        <f t="shared" si="120"/>
        <v>-2.0993887855434469E-2</v>
      </c>
      <c r="AA248">
        <f t="shared" si="121"/>
        <v>-1.304836895388062E-2</v>
      </c>
      <c r="AB248">
        <f t="shared" si="122"/>
        <v>-7.022900763358683E-3</v>
      </c>
      <c r="AC248">
        <f t="shared" si="123"/>
        <v>1.0180534817429076E-2</v>
      </c>
      <c r="AD248">
        <f t="shared" si="124"/>
        <v>-2.0255215718048163E-3</v>
      </c>
      <c r="AE248">
        <f t="shared" si="125"/>
        <v>7.4910868084765636E-3</v>
      </c>
      <c r="AF248">
        <f t="shared" si="126"/>
        <v>-4.0506329113923186E-3</v>
      </c>
      <c r="AG248">
        <f t="shared" si="127"/>
        <v>-3.0508474576271077E-2</v>
      </c>
      <c r="AH248">
        <f t="shared" si="128"/>
        <v>6.5146579804558867E-3</v>
      </c>
      <c r="AI248">
        <f t="shared" si="129"/>
        <v>-2.6415638057730719E-3</v>
      </c>
      <c r="AJ248">
        <f t="shared" si="130"/>
        <v>2.3316062176165827E-2</v>
      </c>
      <c r="AK248">
        <f t="shared" si="118"/>
        <v>3.6140791954744952E-3</v>
      </c>
      <c r="AL248">
        <f t="shared" si="111"/>
        <v>1.5819839940442983E-2</v>
      </c>
      <c r="AM248">
        <f t="shared" si="112"/>
        <v>4.4912559618441934E-2</v>
      </c>
      <c r="AN248">
        <f t="shared" si="113"/>
        <v>-4.3670150987224057E-2</v>
      </c>
      <c r="AO248">
        <f t="shared" si="114"/>
        <v>6.3829787234042493E-2</v>
      </c>
      <c r="AP248">
        <f t="shared" si="115"/>
        <v>5.9454655112211596E-2</v>
      </c>
      <c r="AQ248">
        <f t="shared" si="116"/>
        <v>-2.928803450662884E-3</v>
      </c>
    </row>
    <row r="249" spans="1:43">
      <c r="A249" s="1">
        <v>44530</v>
      </c>
      <c r="B249" s="14">
        <v>248</v>
      </c>
      <c r="C249" s="2">
        <v>150.9</v>
      </c>
      <c r="D249" s="2">
        <v>165.3</v>
      </c>
      <c r="E249" s="2">
        <v>33.94</v>
      </c>
      <c r="F249" s="2">
        <v>127.52</v>
      </c>
      <c r="G249" s="2">
        <v>63.7</v>
      </c>
      <c r="H249" s="2">
        <v>71.2</v>
      </c>
      <c r="I249" s="2">
        <v>144.9</v>
      </c>
      <c r="J249" s="2">
        <v>246.36</v>
      </c>
      <c r="K249" s="2">
        <v>19.190000000000001</v>
      </c>
      <c r="L249" s="2">
        <v>51.94</v>
      </c>
      <c r="M249" s="2">
        <v>18.350000000000001</v>
      </c>
      <c r="N249" s="2">
        <v>202.24</v>
      </c>
      <c r="O249" s="2">
        <v>117.09</v>
      </c>
      <c r="P249" s="2">
        <v>61.18</v>
      </c>
      <c r="Q249" s="2">
        <v>52.45</v>
      </c>
      <c r="R249" s="2">
        <v>25.37</v>
      </c>
      <c r="S249" s="2">
        <v>42.49</v>
      </c>
      <c r="T249" s="2">
        <v>52.9</v>
      </c>
      <c r="U249" s="2">
        <v>326.76</v>
      </c>
      <c r="V249" s="15">
        <v>184.89</v>
      </c>
      <c r="X249">
        <f t="shared" si="117"/>
        <v>-1.6425498631208329E-2</v>
      </c>
      <c r="Y249">
        <f t="shared" si="119"/>
        <v>3.15776335496755E-2</v>
      </c>
      <c r="Z249">
        <f t="shared" si="120"/>
        <v>-7.8718783930510461E-2</v>
      </c>
      <c r="AA249">
        <f t="shared" si="121"/>
        <v>-3.1076665906846115E-2</v>
      </c>
      <c r="AB249">
        <f t="shared" si="122"/>
        <v>-2.0602706027060321E-2</v>
      </c>
      <c r="AC249">
        <f t="shared" si="123"/>
        <v>-4.3267938726148869E-2</v>
      </c>
      <c r="AD249">
        <f t="shared" si="124"/>
        <v>-1.9687436573980085E-2</v>
      </c>
      <c r="AE249">
        <f t="shared" si="125"/>
        <v>-2.0437375745526783E-2</v>
      </c>
      <c r="AF249">
        <f t="shared" si="126"/>
        <v>-2.4402643619725491E-2</v>
      </c>
      <c r="AG249">
        <f t="shared" si="127"/>
        <v>-4.4166359955833741E-2</v>
      </c>
      <c r="AH249">
        <f t="shared" si="128"/>
        <v>-1.024811218985964E-2</v>
      </c>
      <c r="AI249">
        <f t="shared" si="129"/>
        <v>-2.6100356351728728E-2</v>
      </c>
      <c r="AJ249">
        <f t="shared" si="130"/>
        <v>-1.189873417721516E-2</v>
      </c>
      <c r="AK249">
        <f t="shared" si="118"/>
        <v>-4.2116799749491118E-2</v>
      </c>
      <c r="AL249">
        <f t="shared" si="111"/>
        <v>-3.9025283986808275E-2</v>
      </c>
      <c r="AM249">
        <f t="shared" si="112"/>
        <v>-3.4994294408520282E-2</v>
      </c>
      <c r="AN249">
        <f t="shared" si="113"/>
        <v>3.2062181199902846E-2</v>
      </c>
      <c r="AO249">
        <f t="shared" si="114"/>
        <v>-3.8181818181818206E-2</v>
      </c>
      <c r="AP249">
        <f t="shared" si="115"/>
        <v>-2.0973154362416108E-2</v>
      </c>
      <c r="AQ249">
        <f t="shared" si="116"/>
        <v>-1.2550737022003966E-2</v>
      </c>
    </row>
    <row r="250" spans="1:43">
      <c r="A250" s="1">
        <v>44531</v>
      </c>
      <c r="B250" s="14">
        <v>249</v>
      </c>
      <c r="C250" s="2">
        <v>148.21</v>
      </c>
      <c r="D250" s="2">
        <v>164.77</v>
      </c>
      <c r="E250" s="2">
        <v>28.57</v>
      </c>
      <c r="F250" s="2">
        <v>122.48</v>
      </c>
      <c r="G250" s="2">
        <v>62.52</v>
      </c>
      <c r="H250" s="2">
        <v>70.849999999999994</v>
      </c>
      <c r="I250" s="2">
        <v>142.15</v>
      </c>
      <c r="J250" s="2">
        <v>230.79</v>
      </c>
      <c r="K250" s="2">
        <v>19.579999999999998</v>
      </c>
      <c r="L250" s="2">
        <v>51.31</v>
      </c>
      <c r="M250" s="2">
        <v>18.25</v>
      </c>
      <c r="N250" s="2">
        <v>199.41</v>
      </c>
      <c r="O250" s="2">
        <v>116.91</v>
      </c>
      <c r="P250" s="2">
        <v>61.03</v>
      </c>
      <c r="Q250" s="2">
        <v>52.3</v>
      </c>
      <c r="R250" s="2">
        <v>28.1</v>
      </c>
      <c r="S250" s="2">
        <v>38.159999999999997</v>
      </c>
      <c r="T250" s="2">
        <v>51.1</v>
      </c>
      <c r="U250" s="2">
        <v>314.35000000000002</v>
      </c>
      <c r="V250" s="15">
        <v>179.32</v>
      </c>
      <c r="X250">
        <f t="shared" si="117"/>
        <v>-1.7826375082836299E-2</v>
      </c>
      <c r="Y250">
        <f t="shared" si="119"/>
        <v>-3.2062915910465888E-3</v>
      </c>
      <c r="Z250">
        <f t="shared" si="120"/>
        <v>-0.15822038892162635</v>
      </c>
      <c r="AA250">
        <f t="shared" si="121"/>
        <v>-3.9523212045169322E-2</v>
      </c>
      <c r="AB250">
        <f t="shared" si="122"/>
        <v>-1.8524332810047089E-2</v>
      </c>
      <c r="AC250">
        <f t="shared" si="123"/>
        <v>-4.9157303370787712E-3</v>
      </c>
      <c r="AD250">
        <f t="shared" si="124"/>
        <v>-1.8978605935127672E-2</v>
      </c>
      <c r="AE250">
        <f t="shared" si="125"/>
        <v>-6.320019483682425E-2</v>
      </c>
      <c r="AF250">
        <f t="shared" si="126"/>
        <v>2.0323084940072799E-2</v>
      </c>
      <c r="AG250">
        <f t="shared" si="127"/>
        <v>-1.2129380053908269E-2</v>
      </c>
      <c r="AH250">
        <f t="shared" si="128"/>
        <v>-5.449591280654028E-3</v>
      </c>
      <c r="AI250">
        <f t="shared" si="129"/>
        <v>-1.3993275316455757E-2</v>
      </c>
      <c r="AJ250">
        <f t="shared" si="130"/>
        <v>-1.5372790161414878E-3</v>
      </c>
      <c r="AK250">
        <f t="shared" si="118"/>
        <v>-2.4517816279829778E-3</v>
      </c>
      <c r="AL250">
        <f t="shared" si="111"/>
        <v>-2.8598665395615955E-3</v>
      </c>
      <c r="AM250">
        <f t="shared" si="112"/>
        <v>0.10760741032715808</v>
      </c>
      <c r="AN250">
        <f t="shared" si="113"/>
        <v>-0.10190633090138869</v>
      </c>
      <c r="AO250">
        <f t="shared" si="114"/>
        <v>-3.4026465028355338E-2</v>
      </c>
      <c r="AP250">
        <f t="shared" si="115"/>
        <v>-3.7978944791284025E-2</v>
      </c>
      <c r="AQ250">
        <f t="shared" si="116"/>
        <v>-3.0126020877278347E-2</v>
      </c>
    </row>
    <row r="251" spans="1:43">
      <c r="A251" s="1">
        <v>44532</v>
      </c>
      <c r="B251" s="14">
        <v>250</v>
      </c>
      <c r="C251" s="2">
        <v>150.99</v>
      </c>
      <c r="D251" s="2">
        <v>163.75</v>
      </c>
      <c r="E251" s="2">
        <v>30.28</v>
      </c>
      <c r="F251" s="2">
        <v>122</v>
      </c>
      <c r="G251" s="2">
        <v>63.81</v>
      </c>
      <c r="H251" s="2">
        <v>71.84</v>
      </c>
      <c r="I251" s="2">
        <v>147.19999999999999</v>
      </c>
      <c r="J251" s="2">
        <v>233.82</v>
      </c>
      <c r="K251" s="2">
        <v>19.87</v>
      </c>
      <c r="L251" s="2">
        <v>51.12</v>
      </c>
      <c r="M251" s="2">
        <v>18.420000000000002</v>
      </c>
      <c r="N251" s="2">
        <v>204</v>
      </c>
      <c r="O251" s="2">
        <v>116.9</v>
      </c>
      <c r="P251" s="2">
        <v>61.93</v>
      </c>
      <c r="Q251" s="2">
        <v>53.07</v>
      </c>
      <c r="R251" s="2">
        <v>26.28</v>
      </c>
      <c r="S251" s="2">
        <v>40.5</v>
      </c>
      <c r="T251" s="2">
        <v>48.4</v>
      </c>
      <c r="U251" s="2">
        <v>321.26</v>
      </c>
      <c r="V251" s="15">
        <v>187.15</v>
      </c>
      <c r="X251">
        <f t="shared" si="117"/>
        <v>1.8757168881991776E-2</v>
      </c>
      <c r="Y251">
        <f t="shared" si="119"/>
        <v>-6.1904472901621061E-3</v>
      </c>
      <c r="Z251">
        <f t="shared" si="120"/>
        <v>5.9852992649632508E-2</v>
      </c>
      <c r="AA251">
        <f t="shared" si="121"/>
        <v>-3.9190071848465378E-3</v>
      </c>
      <c r="AB251">
        <f t="shared" si="122"/>
        <v>2.0633397312859871E-2</v>
      </c>
      <c r="AC251">
        <f t="shared" si="123"/>
        <v>1.3973182780522359E-2</v>
      </c>
      <c r="AD251">
        <f t="shared" si="124"/>
        <v>3.5525852972212328E-2</v>
      </c>
      <c r="AE251">
        <f t="shared" si="125"/>
        <v>1.3128818406343435E-2</v>
      </c>
      <c r="AF251">
        <f t="shared" si="126"/>
        <v>1.4811031664964388E-2</v>
      </c>
      <c r="AG251">
        <f t="shared" si="127"/>
        <v>-3.7029818748782854E-3</v>
      </c>
      <c r="AH251">
        <f t="shared" si="128"/>
        <v>9.3150684931507782E-3</v>
      </c>
      <c r="AI251">
        <f t="shared" si="129"/>
        <v>2.3017902813299251E-2</v>
      </c>
      <c r="AJ251">
        <f t="shared" si="130"/>
        <v>-8.5535882302548161E-5</v>
      </c>
      <c r="AK251">
        <f t="shared" si="118"/>
        <v>1.4746845813534304E-2</v>
      </c>
      <c r="AL251">
        <f t="shared" si="111"/>
        <v>1.4722753346080367E-2</v>
      </c>
      <c r="AM251">
        <f t="shared" si="112"/>
        <v>-6.4768683274021355E-2</v>
      </c>
      <c r="AN251">
        <f t="shared" si="113"/>
        <v>6.1320754716981229E-2</v>
      </c>
      <c r="AO251">
        <f t="shared" si="114"/>
        <v>-5.2837573385518644E-2</v>
      </c>
      <c r="AP251">
        <f t="shared" si="115"/>
        <v>2.1981867345315629E-2</v>
      </c>
      <c r="AQ251">
        <f t="shared" si="116"/>
        <v>4.3664956502342256E-2</v>
      </c>
    </row>
    <row r="252" spans="1:43">
      <c r="A252" s="1">
        <v>44533</v>
      </c>
      <c r="B252" s="14">
        <v>251</v>
      </c>
      <c r="C252" s="2">
        <v>149.33000000000001</v>
      </c>
      <c r="D252" s="2">
        <v>161.83000000000001</v>
      </c>
      <c r="E252" s="2">
        <v>29.01</v>
      </c>
      <c r="F252" s="2">
        <v>111.95</v>
      </c>
      <c r="G252" s="2">
        <v>62.76</v>
      </c>
      <c r="H252" s="2">
        <v>73.040000000000006</v>
      </c>
      <c r="I252" s="2">
        <v>146.22</v>
      </c>
      <c r="J252" s="2">
        <v>135.09</v>
      </c>
      <c r="K252" s="2">
        <v>19.14</v>
      </c>
      <c r="L252" s="2">
        <v>51.78</v>
      </c>
      <c r="M252" s="2">
        <v>18.399999999999999</v>
      </c>
      <c r="N252" s="2">
        <v>203.5</v>
      </c>
      <c r="O252" s="2">
        <v>118.83</v>
      </c>
      <c r="P252" s="2">
        <v>63</v>
      </c>
      <c r="Q252" s="2">
        <v>53.54</v>
      </c>
      <c r="R252" s="2">
        <v>29.71</v>
      </c>
      <c r="S252" s="2">
        <v>34.97</v>
      </c>
      <c r="T252" s="2">
        <v>47.2</v>
      </c>
      <c r="U252" s="2">
        <v>306.93</v>
      </c>
      <c r="V252" s="15">
        <v>183.93</v>
      </c>
      <c r="X252">
        <f t="shared" si="117"/>
        <v>-1.0994105569905269E-2</v>
      </c>
      <c r="Y252">
        <f t="shared" si="119"/>
        <v>-1.1725190839694579E-2</v>
      </c>
      <c r="Z252">
        <f t="shared" si="120"/>
        <v>-4.1941875825627459E-2</v>
      </c>
      <c r="AA252">
        <f t="shared" si="121"/>
        <v>-8.2377049180327844E-2</v>
      </c>
      <c r="AB252">
        <f t="shared" si="122"/>
        <v>-1.6455101081335279E-2</v>
      </c>
      <c r="AC252">
        <f t="shared" si="123"/>
        <v>1.6703786191536788E-2</v>
      </c>
      <c r="AD252">
        <f t="shared" si="124"/>
        <v>-6.6576086956521051E-3</v>
      </c>
      <c r="AE252">
        <f t="shared" si="125"/>
        <v>-0.42224788298691296</v>
      </c>
      <c r="AF252">
        <f t="shared" si="126"/>
        <v>-3.673880221439358E-2</v>
      </c>
      <c r="AG252">
        <f t="shared" si="127"/>
        <v>1.2910798122065801E-2</v>
      </c>
      <c r="AH252">
        <f t="shared" si="128"/>
        <v>-1.085776330076174E-3</v>
      </c>
      <c r="AI252">
        <f t="shared" si="129"/>
        <v>-2.4509803921568627E-3</v>
      </c>
      <c r="AJ252">
        <f t="shared" si="130"/>
        <v>1.6509837467921236E-2</v>
      </c>
      <c r="AK252">
        <f t="shared" si="118"/>
        <v>1.727757145163895E-2</v>
      </c>
      <c r="AL252">
        <f t="shared" si="111"/>
        <v>8.8562276238929507E-3</v>
      </c>
      <c r="AM252">
        <f t="shared" si="112"/>
        <v>0.13051750380517502</v>
      </c>
      <c r="AN252">
        <f t="shared" si="113"/>
        <v>-0.13654320987654323</v>
      </c>
      <c r="AO252">
        <f t="shared" si="114"/>
        <v>-2.479338842975198E-2</v>
      </c>
      <c r="AP252">
        <f t="shared" si="115"/>
        <v>-4.460561538940417E-2</v>
      </c>
      <c r="AQ252">
        <f t="shared" si="116"/>
        <v>-1.7205450173657488E-2</v>
      </c>
    </row>
    <row r="253" spans="1:43">
      <c r="A253" s="1">
        <v>44536</v>
      </c>
      <c r="B253" s="14">
        <v>252</v>
      </c>
      <c r="C253" s="2">
        <v>148.47</v>
      </c>
      <c r="D253" s="2">
        <v>165.46</v>
      </c>
      <c r="E253" s="2">
        <v>28.58</v>
      </c>
      <c r="F253" s="2">
        <v>119.52</v>
      </c>
      <c r="G253" s="2">
        <v>63.22</v>
      </c>
      <c r="H253" s="2">
        <v>74.77</v>
      </c>
      <c r="I253" s="2">
        <v>150.09</v>
      </c>
      <c r="J253" s="2">
        <v>144.13</v>
      </c>
      <c r="K253" s="2">
        <v>19.21</v>
      </c>
      <c r="L253" s="2">
        <v>51.93</v>
      </c>
      <c r="M253" s="2">
        <v>18.36</v>
      </c>
      <c r="N253" s="2">
        <v>206.33</v>
      </c>
      <c r="O253" s="2">
        <v>120.3</v>
      </c>
      <c r="P253" s="2">
        <v>64.040000000000006</v>
      </c>
      <c r="Q253" s="2">
        <v>55.07</v>
      </c>
      <c r="R253" s="2">
        <v>30.92</v>
      </c>
      <c r="S253" s="2">
        <v>33.770000000000003</v>
      </c>
      <c r="T253" s="2">
        <v>43</v>
      </c>
      <c r="U253" s="2">
        <v>292.74</v>
      </c>
      <c r="V253" s="15">
        <v>182.77</v>
      </c>
      <c r="X253">
        <f t="shared" si="117"/>
        <v>-5.7590571218108459E-3</v>
      </c>
      <c r="Y253">
        <f t="shared" si="119"/>
        <v>2.2430946054501608E-2</v>
      </c>
      <c r="Z253">
        <f t="shared" si="120"/>
        <v>-1.482247500861783E-2</v>
      </c>
      <c r="AA253">
        <f t="shared" si="121"/>
        <v>6.761947297900843E-2</v>
      </c>
      <c r="AB253">
        <f t="shared" si="122"/>
        <v>7.3295092415551445E-3</v>
      </c>
      <c r="AC253">
        <f t="shared" si="123"/>
        <v>2.3685651697699747E-2</v>
      </c>
      <c r="AD253">
        <f t="shared" si="124"/>
        <v>2.6466967583093998E-2</v>
      </c>
      <c r="AE253">
        <f t="shared" si="125"/>
        <v>6.6918350729143469E-2</v>
      </c>
      <c r="AF253">
        <f t="shared" si="126"/>
        <v>3.657262277951948E-3</v>
      </c>
      <c r="AG253">
        <f t="shared" si="127"/>
        <v>2.8968713789107488E-3</v>
      </c>
      <c r="AH253">
        <f t="shared" si="128"/>
        <v>-2.1739130434782145E-3</v>
      </c>
      <c r="AI253">
        <f t="shared" si="129"/>
        <v>1.3906633906633967E-2</v>
      </c>
      <c r="AJ253">
        <f t="shared" si="130"/>
        <v>1.2370613481444071E-2</v>
      </c>
      <c r="AK253">
        <f t="shared" si="118"/>
        <v>1.6507936507936607E-2</v>
      </c>
      <c r="AL253">
        <f t="shared" si="111"/>
        <v>2.8576765035487509E-2</v>
      </c>
      <c r="AM253">
        <f t="shared" si="112"/>
        <v>4.0727027936721671E-2</v>
      </c>
      <c r="AN253">
        <f t="shared" si="113"/>
        <v>-3.4315127251930103E-2</v>
      </c>
      <c r="AO253">
        <f t="shared" si="114"/>
        <v>-8.8983050847457681E-2</v>
      </c>
      <c r="AP253">
        <f t="shared" si="115"/>
        <v>-4.6232039878799716E-2</v>
      </c>
      <c r="AQ253">
        <f t="shared" si="116"/>
        <v>-6.3067471320610918E-3</v>
      </c>
    </row>
  </sheetData>
  <mergeCells count="1">
    <mergeCell ref="AT11:BM11"/>
  </mergeCells>
  <phoneticPr fontId="18" type="noConversion"/>
  <conditionalFormatting sqref="BW14:CP33">
    <cfRule type="cellIs" dxfId="4" priority="4" operator="equal">
      <formula>1</formula>
    </cfRule>
    <cfRule type="cellIs" dxfId="3" priority="5" operator="lessThan">
      <formula>-0.5</formula>
    </cfRule>
    <cfRule type="cellIs" dxfId="2" priority="6" operator="greaterThan">
      <formula>0.5</formula>
    </cfRule>
    <cfRule type="colorScale" priority="7">
      <colorScale>
        <cfvo type="num" val="-1"/>
        <cfvo type="num" val="0"/>
        <cfvo type="num" val="1"/>
        <color rgb="FFF8696B"/>
        <color theme="0"/>
        <color theme="4" tint="-0.249977111117893"/>
      </colorScale>
    </cfRule>
  </conditionalFormatting>
  <conditionalFormatting sqref="CS3:DL12">
    <cfRule type="colorScale" priority="3">
      <colorScale>
        <cfvo type="num" val="-1"/>
        <cfvo type="num" val="0"/>
        <cfvo type="num" val="1"/>
        <color rgb="FFF8696B"/>
        <color theme="0"/>
        <color theme="8" tint="-0.249977111117893"/>
      </colorScale>
    </cfRule>
  </conditionalFormatting>
  <conditionalFormatting sqref="AT7:BM7">
    <cfRule type="cellIs" dxfId="1" priority="1" operator="equal">
      <formula>0</formula>
    </cfRule>
    <cfRule type="cellIs" dxfId="0" priority="2" operator="greaterThan">
      <formula>0.005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O44"/>
  <sheetViews>
    <sheetView topLeftCell="AD1" zoomScaleNormal="100" workbookViewId="0">
      <selection activeCell="AH35" sqref="AH35"/>
    </sheetView>
  </sheetViews>
  <sheetFormatPr defaultColWidth="10.796875" defaultRowHeight="15.6"/>
  <cols>
    <col min="3" max="3" width="7.8984375" bestFit="1" customWidth="1"/>
    <col min="4" max="4" width="16.5" customWidth="1"/>
    <col min="5" max="5" width="30.796875" bestFit="1" customWidth="1"/>
    <col min="16" max="16" width="13.5" bestFit="1" customWidth="1"/>
    <col min="17" max="17" width="31.09765625" bestFit="1" customWidth="1"/>
    <col min="26" max="26" width="9" customWidth="1"/>
    <col min="27" max="27" width="13" customWidth="1"/>
    <col min="29" max="29" width="10.296875" bestFit="1" customWidth="1"/>
    <col min="30" max="30" width="16.796875" style="17" customWidth="1"/>
    <col min="31" max="31" width="11.8984375" bestFit="1" customWidth="1"/>
    <col min="36" max="36" width="13.8984375" customWidth="1"/>
    <col min="37" max="37" width="10.296875" bestFit="1" customWidth="1"/>
    <col min="38" max="38" width="11.8984375" bestFit="1" customWidth="1"/>
    <col min="39" max="39" width="14.69921875" customWidth="1"/>
  </cols>
  <sheetData>
    <row r="1" spans="2:41" ht="42.6" customHeight="1">
      <c r="B1" s="55"/>
      <c r="C1" s="55"/>
      <c r="D1" s="55"/>
      <c r="E1" s="55"/>
      <c r="F1" s="55"/>
      <c r="X1" t="s">
        <v>149</v>
      </c>
      <c r="Z1" s="55"/>
      <c r="AA1" s="85" t="s">
        <v>145</v>
      </c>
      <c r="AB1" s="55"/>
      <c r="AC1" s="55"/>
      <c r="AD1" s="82"/>
      <c r="AE1" s="55"/>
      <c r="AF1" s="55"/>
      <c r="AI1" s="55"/>
      <c r="AJ1" s="93" t="s">
        <v>151</v>
      </c>
      <c r="AK1" s="55"/>
      <c r="AL1" s="55"/>
      <c r="AM1" s="55"/>
      <c r="AN1" s="55"/>
      <c r="AO1" s="55"/>
    </row>
    <row r="2" spans="2:41" ht="16.2" thickBot="1">
      <c r="B2" s="55"/>
      <c r="C2" s="71" t="s">
        <v>23</v>
      </c>
      <c r="D2" s="72" t="s">
        <v>24</v>
      </c>
      <c r="E2" s="71" t="s">
        <v>25</v>
      </c>
      <c r="F2" s="55"/>
      <c r="G2" t="s">
        <v>132</v>
      </c>
      <c r="H2">
        <f>RSQ(D3:D19,E3:E19)</f>
        <v>0.99866061730990086</v>
      </c>
      <c r="N2" t="s">
        <v>26</v>
      </c>
      <c r="O2" s="9" t="s">
        <v>23</v>
      </c>
      <c r="P2" s="10" t="s">
        <v>24</v>
      </c>
      <c r="Q2" s="11" t="s">
        <v>25</v>
      </c>
      <c r="S2" t="s">
        <v>132</v>
      </c>
      <c r="T2">
        <f>RSQ(Q3:Q19,P3:P19)</f>
        <v>0.99866061730990086</v>
      </c>
      <c r="X2" t="s">
        <v>146</v>
      </c>
      <c r="Y2">
        <v>-837.11</v>
      </c>
      <c r="Z2" s="55"/>
      <c r="AA2" s="86" t="s">
        <v>24</v>
      </c>
      <c r="AB2" s="87" t="s">
        <v>137</v>
      </c>
      <c r="AC2" s="88" t="s">
        <v>138</v>
      </c>
      <c r="AD2" s="82" t="s">
        <v>141</v>
      </c>
      <c r="AE2" s="55" t="s">
        <v>150</v>
      </c>
      <c r="AF2" s="55"/>
      <c r="AG2" t="s">
        <v>146</v>
      </c>
      <c r="AH2">
        <v>-2.4677045422320343</v>
      </c>
      <c r="AI2" s="55"/>
      <c r="AJ2" s="86" t="s">
        <v>24</v>
      </c>
      <c r="AK2" s="87" t="s">
        <v>137</v>
      </c>
      <c r="AL2" s="88" t="s">
        <v>138</v>
      </c>
      <c r="AM2" s="82" t="s">
        <v>141</v>
      </c>
      <c r="AN2" s="55" t="s">
        <v>152</v>
      </c>
      <c r="AO2" s="55"/>
    </row>
    <row r="3" spans="2:41" ht="16.2" thickTop="1">
      <c r="B3" s="76"/>
      <c r="C3" s="78">
        <v>0.2</v>
      </c>
      <c r="D3" s="73">
        <v>3.3090845689286328E-3</v>
      </c>
      <c r="E3" s="80">
        <v>0.2</v>
      </c>
      <c r="F3" s="55"/>
      <c r="G3" t="s">
        <v>134</v>
      </c>
      <c r="H3">
        <f>SLOPE(D3:D19,E3:E19)</f>
        <v>1.406464731030535E-2</v>
      </c>
      <c r="N3" s="12">
        <v>1</v>
      </c>
      <c r="O3" s="4">
        <v>0.2</v>
      </c>
      <c r="P3" s="7">
        <v>3.3090845689286328E-3</v>
      </c>
      <c r="Q3" s="7">
        <v>0.2</v>
      </c>
      <c r="S3" t="s">
        <v>134</v>
      </c>
      <c r="T3">
        <f>SLOPE(Q3:Q19,P3:P19)</f>
        <v>71.00502382154788</v>
      </c>
      <c r="X3" t="s">
        <v>147</v>
      </c>
      <c r="Y3">
        <v>85.900999999999996</v>
      </c>
      <c r="Z3" s="55"/>
      <c r="AA3" s="89">
        <f>P25</f>
        <v>3.3090845689286328E-3</v>
      </c>
      <c r="AB3" s="78">
        <f>Q25</f>
        <v>0.2</v>
      </c>
      <c r="AC3" s="90">
        <f>($Y$2*(AA3^2))+($Y$3*AA3)+$Y$4</f>
        <v>0.19898728499828605</v>
      </c>
      <c r="AD3" s="82">
        <f>AB3-AC3</f>
        <v>1.0127150017139597E-3</v>
      </c>
      <c r="AE3" s="55">
        <f>AD3^2</f>
        <v>1.0255916746965053E-6</v>
      </c>
      <c r="AF3" s="55"/>
      <c r="AG3" t="s">
        <v>147</v>
      </c>
      <c r="AH3">
        <v>20.886082323420212</v>
      </c>
      <c r="AI3" s="55"/>
      <c r="AJ3" s="89">
        <f>P25</f>
        <v>3.3090845689286328E-3</v>
      </c>
      <c r="AK3" s="96">
        <f>Q25</f>
        <v>0.2</v>
      </c>
      <c r="AL3" s="90">
        <f>$AH$2+($AH$3*(SQRT(AJ3-$AH$4)))</f>
        <v>0.1980629637050968</v>
      </c>
      <c r="AM3" s="94">
        <f>AK3-AL3</f>
        <v>1.937036294903216E-3</v>
      </c>
      <c r="AN3" s="94">
        <f>AM3^2</f>
        <v>3.7521096077723791E-6</v>
      </c>
      <c r="AO3" s="55"/>
    </row>
    <row r="4" spans="2:41">
      <c r="B4" s="76"/>
      <c r="C4" s="78">
        <f>5%+C3</f>
        <v>0.25</v>
      </c>
      <c r="D4" s="74">
        <v>3.944461288936876E-3</v>
      </c>
      <c r="E4" s="80">
        <v>0.25</v>
      </c>
      <c r="F4" s="55"/>
      <c r="G4" t="s">
        <v>135</v>
      </c>
      <c r="H4">
        <f>INTERCEPT(D3:D19,E3:E19)</f>
        <v>2.9060490512768274E-4</v>
      </c>
      <c r="N4" s="12">
        <v>2</v>
      </c>
      <c r="O4" s="4">
        <f>5%+O3</f>
        <v>0.25</v>
      </c>
      <c r="P4" s="6">
        <v>3.944461288936876E-3</v>
      </c>
      <c r="Q4" s="6">
        <v>0.25</v>
      </c>
      <c r="S4" t="s">
        <v>135</v>
      </c>
      <c r="T4">
        <f>INTERCEPT(Q3:Q19,P3:P19)</f>
        <v>-1.983077859719018E-2</v>
      </c>
      <c r="X4" t="s">
        <v>148</v>
      </c>
      <c r="Y4">
        <v>-7.6100000000000001E-2</v>
      </c>
      <c r="Z4" s="55"/>
      <c r="AA4" s="89">
        <f t="shared" ref="AA4:AB4" si="0">P26</f>
        <v>3.944461288936876E-3</v>
      </c>
      <c r="AB4" s="78">
        <f t="shared" si="0"/>
        <v>0.25</v>
      </c>
      <c r="AC4" s="90">
        <f>($Y$2*(AA4^2))+($Y$3*AA4)+$Y$4</f>
        <v>0.24970876315797763</v>
      </c>
      <c r="AD4" s="82">
        <f t="shared" ref="AD4:AD19" si="1">AB4-AC4</f>
        <v>2.9123684202236877E-4</v>
      </c>
      <c r="AE4" s="55">
        <f t="shared" ref="AE4:AE19" si="2">AD4^2</f>
        <v>8.4818898151162189E-8</v>
      </c>
      <c r="AF4" s="55"/>
      <c r="AG4" t="s">
        <v>148</v>
      </c>
      <c r="AH4">
        <v>-1.2981271190735123E-2</v>
      </c>
      <c r="AI4" s="55"/>
      <c r="AJ4" s="89">
        <f>P26</f>
        <v>3.944461288936876E-3</v>
      </c>
      <c r="AK4" s="96">
        <f>Q26</f>
        <v>0.25</v>
      </c>
      <c r="AL4" s="90">
        <f t="shared" ref="AL4:AL19" si="3">$AH$2+($AH$3*(SQRT(AJ4-$AH$4)))</f>
        <v>0.24955249157999848</v>
      </c>
      <c r="AM4" s="94">
        <f t="shared" ref="AM4:AM19" si="4">AK4-AL4</f>
        <v>4.4750842000151891E-4</v>
      </c>
      <c r="AN4" s="94">
        <f t="shared" ref="AN4:AN19" si="5">AM4^2</f>
        <v>2.0026378597225585E-7</v>
      </c>
      <c r="AO4" s="55"/>
    </row>
    <row r="5" spans="2:41">
      <c r="B5" s="76"/>
      <c r="C5" s="78">
        <f t="shared" ref="C5:C19" si="6">5%+C4</f>
        <v>0.3</v>
      </c>
      <c r="D5" s="74">
        <v>4.5886664825060671E-3</v>
      </c>
      <c r="E5" s="80">
        <v>0.3</v>
      </c>
      <c r="F5" s="55"/>
      <c r="G5" t="s">
        <v>133</v>
      </c>
      <c r="N5" s="12">
        <v>3</v>
      </c>
      <c r="O5" s="4">
        <f t="shared" ref="O5:O19" si="7">5%+O4</f>
        <v>0.3</v>
      </c>
      <c r="P5" s="6">
        <v>4.5886664825060671E-3</v>
      </c>
      <c r="Q5" s="6">
        <v>0.3</v>
      </c>
      <c r="S5" t="s">
        <v>136</v>
      </c>
      <c r="X5" t="s">
        <v>132</v>
      </c>
      <c r="Y5">
        <f>1-(AD20/(17*_xlfn.VAR.S(AA3:AA19)))</f>
        <v>0.93628172595496428</v>
      </c>
      <c r="Z5" s="55"/>
      <c r="AA5" s="89">
        <f t="shared" ref="AA5:AB5" si="8">P27</f>
        <v>4.5886664825060671E-3</v>
      </c>
      <c r="AB5" s="78">
        <f t="shared" si="8"/>
        <v>0.3</v>
      </c>
      <c r="AC5" s="90">
        <f>($Y$2*(AA5^2))+($Y$3*AA5)+$Y$4</f>
        <v>0.30044496847576035</v>
      </c>
      <c r="AD5" s="82">
        <f t="shared" si="1"/>
        <v>-4.4496847576036558E-4</v>
      </c>
      <c r="AE5" s="55">
        <f t="shared" si="2"/>
        <v>1.9799694442050305E-7</v>
      </c>
      <c r="AF5" s="55"/>
      <c r="AG5" t="s">
        <v>132</v>
      </c>
      <c r="AH5">
        <f>1-(AM21/(17*_xlfn.VAR.S(AJ3:AJ19)))</f>
        <v>0.86029923431460653</v>
      </c>
      <c r="AI5" s="55"/>
      <c r="AJ5" s="89">
        <f t="shared" ref="AJ5:AK5" si="9">P27</f>
        <v>4.5886664825060671E-3</v>
      </c>
      <c r="AK5" s="96">
        <f t="shared" si="9"/>
        <v>0.3</v>
      </c>
      <c r="AL5" s="90">
        <f t="shared" si="3"/>
        <v>0.30077995494236998</v>
      </c>
      <c r="AM5" s="94">
        <f t="shared" si="4"/>
        <v>-7.7995494236998697E-4</v>
      </c>
      <c r="AN5" s="94">
        <f t="shared" si="5"/>
        <v>6.0832971212736968E-7</v>
      </c>
      <c r="AO5" s="55"/>
    </row>
    <row r="6" spans="2:41">
      <c r="B6" s="76"/>
      <c r="C6" s="78">
        <f t="shared" si="6"/>
        <v>0.35</v>
      </c>
      <c r="D6" s="74">
        <v>5.2384342110429862E-3</v>
      </c>
      <c r="E6" s="80">
        <v>0.35</v>
      </c>
      <c r="F6" s="55"/>
      <c r="N6" s="12">
        <v>4</v>
      </c>
      <c r="O6" s="4">
        <f t="shared" si="7"/>
        <v>0.35</v>
      </c>
      <c r="P6" s="6">
        <v>5.2384342110429862E-3</v>
      </c>
      <c r="Q6" s="6">
        <v>0.35</v>
      </c>
      <c r="X6">
        <f>RSQ(AC3:AC19,AA3:AA19)</f>
        <v>0.99867402105160774</v>
      </c>
      <c r="Z6" s="55"/>
      <c r="AA6" s="89">
        <f t="shared" ref="AA6:AB6" si="10">P28</f>
        <v>5.2384342110429862E-3</v>
      </c>
      <c r="AB6" s="78">
        <f t="shared" si="10"/>
        <v>0.35</v>
      </c>
      <c r="AC6" s="90">
        <f>($Y$2*(AA6^2))+($Y$3*AA6)+$Y$4</f>
        <v>0.35091544010444814</v>
      </c>
      <c r="AD6" s="82">
        <f t="shared" si="1"/>
        <v>-9.1544010444816193E-4</v>
      </c>
      <c r="AE6" s="55">
        <f t="shared" si="2"/>
        <v>8.3803058483206158E-7</v>
      </c>
      <c r="AF6" s="55"/>
      <c r="AH6">
        <f>RSQ(AL3:AL19,AJ3:AJ19)</f>
        <v>0.99871829356580222</v>
      </c>
      <c r="AI6" s="55"/>
      <c r="AJ6" s="89">
        <f t="shared" ref="AJ6:AK6" si="11">P28</f>
        <v>5.2384342110429862E-3</v>
      </c>
      <c r="AK6" s="96">
        <f t="shared" si="11"/>
        <v>0.35</v>
      </c>
      <c r="AL6" s="90">
        <f t="shared" si="3"/>
        <v>0.35150697347792903</v>
      </c>
      <c r="AM6" s="94">
        <f t="shared" si="4"/>
        <v>-1.5069734779290522E-3</v>
      </c>
      <c r="AN6" s="94">
        <f t="shared" si="5"/>
        <v>2.2709690631815836E-6</v>
      </c>
      <c r="AO6" s="55"/>
    </row>
    <row r="7" spans="2:41">
      <c r="B7" s="76"/>
      <c r="C7" s="78">
        <f t="shared" si="6"/>
        <v>0.39999999999999997</v>
      </c>
      <c r="D7" s="74">
        <v>5.8919217115453717E-3</v>
      </c>
      <c r="E7" s="80">
        <v>0.4</v>
      </c>
      <c r="F7" s="55"/>
      <c r="N7" s="12">
        <v>5</v>
      </c>
      <c r="O7" s="4">
        <f t="shared" si="7"/>
        <v>0.39999999999999997</v>
      </c>
      <c r="P7" s="6">
        <v>5.8919217115453717E-3</v>
      </c>
      <c r="Q7" s="6">
        <v>0.4</v>
      </c>
      <c r="Z7" s="55"/>
      <c r="AA7" s="89">
        <f t="shared" ref="AA7:AB7" si="12">P29</f>
        <v>5.8919217115453717E-3</v>
      </c>
      <c r="AB7" s="78">
        <f t="shared" si="12"/>
        <v>0.4</v>
      </c>
      <c r="AC7" s="90">
        <f>($Y$2*(AA7^2))+($Y$3*AA7)+$Y$4</f>
        <v>0.4009619097240808</v>
      </c>
      <c r="AD7" s="82">
        <f t="shared" si="1"/>
        <v>-9.6190972408077835E-4</v>
      </c>
      <c r="AE7" s="55">
        <f t="shared" si="2"/>
        <v>9.252703172811591E-7</v>
      </c>
      <c r="AF7" s="55"/>
      <c r="AG7">
        <f>MIN(AK3:AK19)</f>
        <v>0.2</v>
      </c>
      <c r="AI7" s="55"/>
      <c r="AJ7" s="89">
        <f t="shared" ref="AJ7:AK7" si="13">P29</f>
        <v>5.8919217115453717E-3</v>
      </c>
      <c r="AK7" s="96">
        <f t="shared" si="13"/>
        <v>0.4</v>
      </c>
      <c r="AL7" s="90">
        <f t="shared" si="3"/>
        <v>0.40162001240285461</v>
      </c>
      <c r="AM7" s="94">
        <f t="shared" si="4"/>
        <v>-1.620012402854587E-3</v>
      </c>
      <c r="AN7" s="94">
        <f t="shared" si="5"/>
        <v>2.6244401854026928E-6</v>
      </c>
      <c r="AO7" s="55"/>
    </row>
    <row r="8" spans="2:41">
      <c r="B8" s="76"/>
      <c r="C8" s="78">
        <f t="shared" si="6"/>
        <v>0.44999999999999996</v>
      </c>
      <c r="D8" s="74">
        <v>6.5479772337418618E-3</v>
      </c>
      <c r="E8" s="80">
        <v>0.45</v>
      </c>
      <c r="F8" s="55"/>
      <c r="N8" s="12">
        <v>6</v>
      </c>
      <c r="O8" s="4">
        <f t="shared" si="7"/>
        <v>0.44999999999999996</v>
      </c>
      <c r="P8" s="6">
        <v>6.5479772337418618E-3</v>
      </c>
      <c r="Q8" s="6">
        <v>0.45</v>
      </c>
      <c r="Z8" s="55"/>
      <c r="AA8" s="89">
        <f t="shared" ref="AA8:AB8" si="14">P30</f>
        <v>6.5479772337418618E-3</v>
      </c>
      <c r="AB8" s="78">
        <f t="shared" si="14"/>
        <v>0.45</v>
      </c>
      <c r="AC8" s="90">
        <f>($Y$2*(AA8^2))+($Y$3*AA8)+$Y$4</f>
        <v>0.45048585909555111</v>
      </c>
      <c r="AD8" s="82">
        <f t="shared" si="1"/>
        <v>-4.8585909555109996E-4</v>
      </c>
      <c r="AE8" s="55">
        <f t="shared" si="2"/>
        <v>2.3605906072973288E-7</v>
      </c>
      <c r="AF8" s="55"/>
      <c r="AG8">
        <f>MIN(AJ3:AJ19)</f>
        <v>3.3090845689286328E-3</v>
      </c>
      <c r="AI8" s="55"/>
      <c r="AJ8" s="89">
        <f t="shared" ref="AJ8:AK8" si="15">P30</f>
        <v>6.5479772337418618E-3</v>
      </c>
      <c r="AK8" s="96">
        <f t="shared" si="15"/>
        <v>0.45</v>
      </c>
      <c r="AL8" s="90">
        <f t="shared" si="3"/>
        <v>0.4510646287429414</v>
      </c>
      <c r="AM8" s="94">
        <f t="shared" si="4"/>
        <v>-1.064628742941387E-3</v>
      </c>
      <c r="AN8" s="94">
        <f t="shared" si="5"/>
        <v>1.1334343602969578E-6</v>
      </c>
      <c r="AO8" s="55"/>
    </row>
    <row r="9" spans="2:41">
      <c r="B9" s="76"/>
      <c r="C9" s="78">
        <f t="shared" si="6"/>
        <v>0.49999999999999994</v>
      </c>
      <c r="D9" s="74">
        <v>7.2073045902803223E-3</v>
      </c>
      <c r="E9" s="80">
        <v>0.5</v>
      </c>
      <c r="F9" s="55"/>
      <c r="N9" s="12">
        <v>7</v>
      </c>
      <c r="O9" s="4">
        <f t="shared" si="7"/>
        <v>0.49999999999999994</v>
      </c>
      <c r="P9" s="6">
        <v>7.2073045902803223E-3</v>
      </c>
      <c r="Q9" s="6">
        <v>0.5</v>
      </c>
      <c r="Z9" s="55"/>
      <c r="AA9" s="89">
        <f t="shared" ref="AA9:AB9" si="16">P31</f>
        <v>7.2073045902803223E-3</v>
      </c>
      <c r="AB9" s="78">
        <f t="shared" si="16"/>
        <v>0.5</v>
      </c>
      <c r="AC9" s="90">
        <f>($Y$2*(AA9^2))+($Y$3*AA9)+$Y$4</f>
        <v>0.49953079220775726</v>
      </c>
      <c r="AD9" s="82">
        <f t="shared" si="1"/>
        <v>4.6920779224274289E-4</v>
      </c>
      <c r="AE9" s="55">
        <f t="shared" si="2"/>
        <v>2.2015595230130898E-7</v>
      </c>
      <c r="AF9" s="55"/>
      <c r="AI9" s="55"/>
      <c r="AJ9" s="89">
        <f t="shared" ref="AJ9:AK9" si="17">P31</f>
        <v>7.2073045902803223E-3</v>
      </c>
      <c r="AK9" s="96">
        <f t="shared" si="17"/>
        <v>0.5</v>
      </c>
      <c r="AL9" s="90">
        <f t="shared" si="3"/>
        <v>0.49992596276874535</v>
      </c>
      <c r="AM9" s="94">
        <f t="shared" si="4"/>
        <v>7.4037231254653335E-5</v>
      </c>
      <c r="AN9" s="94">
        <f t="shared" si="5"/>
        <v>5.4815116118550166E-9</v>
      </c>
      <c r="AO9" s="55"/>
    </row>
    <row r="10" spans="2:41">
      <c r="B10" s="76"/>
      <c r="C10" s="78">
        <f t="shared" si="6"/>
        <v>0.54999999999999993</v>
      </c>
      <c r="D10" s="74">
        <v>7.8860566484410064E-3</v>
      </c>
      <c r="E10" s="80">
        <v>0.55000000000000004</v>
      </c>
      <c r="F10" s="55"/>
      <c r="N10" s="12">
        <v>8</v>
      </c>
      <c r="O10" s="4">
        <f t="shared" si="7"/>
        <v>0.54999999999999993</v>
      </c>
      <c r="P10" s="6">
        <v>7.8860566484410064E-3</v>
      </c>
      <c r="Q10" s="6">
        <v>0.55000000000000004</v>
      </c>
      <c r="Z10" s="55"/>
      <c r="AA10" s="89">
        <f t="shared" ref="AA10:AB10" si="18">P32</f>
        <v>7.8860566484410064E-3</v>
      </c>
      <c r="AB10" s="78">
        <f t="shared" si="18"/>
        <v>0.55000000000000004</v>
      </c>
      <c r="AC10" s="90">
        <f>($Y$2*(AA10^2))+($Y$3*AA10)+$Y$4</f>
        <v>0.54926037378984405</v>
      </c>
      <c r="AD10" s="82">
        <f t="shared" si="1"/>
        <v>7.3962621015599694E-4</v>
      </c>
      <c r="AE10" s="55">
        <f t="shared" si="2"/>
        <v>5.4704693074972294E-7</v>
      </c>
      <c r="AF10" s="55"/>
      <c r="AI10" s="55"/>
      <c r="AJ10" s="89">
        <f t="shared" ref="AJ10:AK10" si="19">P32</f>
        <v>7.8860566484410064E-3</v>
      </c>
      <c r="AK10" s="96">
        <f t="shared" si="19"/>
        <v>0.55000000000000004</v>
      </c>
      <c r="AL10" s="90">
        <f t="shared" si="3"/>
        <v>0.54940032206650935</v>
      </c>
      <c r="AM10" s="94">
        <f t="shared" si="4"/>
        <v>5.9967793349069431E-4</v>
      </c>
      <c r="AN10" s="94">
        <f t="shared" si="5"/>
        <v>3.596136239156696E-7</v>
      </c>
      <c r="AO10" s="55"/>
    </row>
    <row r="11" spans="2:41">
      <c r="B11" s="76"/>
      <c r="C11" s="78">
        <f t="shared" si="6"/>
        <v>0.6</v>
      </c>
      <c r="D11" s="74">
        <v>8.583937257266628E-3</v>
      </c>
      <c r="E11" s="80">
        <v>0.6</v>
      </c>
      <c r="F11" s="55"/>
      <c r="N11" s="12">
        <v>9</v>
      </c>
      <c r="O11" s="4">
        <f t="shared" si="7"/>
        <v>0.6</v>
      </c>
      <c r="P11" s="6">
        <v>8.583937257266628E-3</v>
      </c>
      <c r="Q11" s="6">
        <v>0.6</v>
      </c>
      <c r="Z11" s="55"/>
      <c r="AA11" s="89">
        <f t="shared" ref="AA11:AB11" si="20">P33</f>
        <v>8.583937257266628E-3</v>
      </c>
      <c r="AB11" s="78">
        <f t="shared" si="20"/>
        <v>0.6</v>
      </c>
      <c r="AC11" s="90">
        <f>($Y$2*(AA11^2))+($Y$3*AA11)+$Y$4</f>
        <v>0.59958719881247902</v>
      </c>
      <c r="AD11" s="82">
        <f t="shared" si="1"/>
        <v>4.128011875209614E-4</v>
      </c>
      <c r="AE11" s="55">
        <f t="shared" si="2"/>
        <v>1.7040482041871595E-7</v>
      </c>
      <c r="AF11" s="55"/>
      <c r="AI11" s="55"/>
      <c r="AJ11" s="89">
        <f t="shared" ref="AJ11:AK11" si="21">P33</f>
        <v>8.583937257266628E-3</v>
      </c>
      <c r="AK11" s="96">
        <f t="shared" si="21"/>
        <v>0.6</v>
      </c>
      <c r="AL11" s="90">
        <f t="shared" si="3"/>
        <v>0.59943698170416049</v>
      </c>
      <c r="AM11" s="94">
        <f t="shared" si="4"/>
        <v>5.6301829583949026E-4</v>
      </c>
      <c r="AN11" s="94">
        <f t="shared" si="5"/>
        <v>3.1698960145000379E-7</v>
      </c>
      <c r="AO11" s="55"/>
    </row>
    <row r="12" spans="2:41">
      <c r="B12" s="76"/>
      <c r="C12" s="78">
        <f t="shared" si="6"/>
        <v>0.65</v>
      </c>
      <c r="D12" s="74">
        <v>9.2977275695626804E-3</v>
      </c>
      <c r="E12" s="80">
        <v>0.65</v>
      </c>
      <c r="F12" s="55"/>
      <c r="N12" s="12">
        <v>10</v>
      </c>
      <c r="O12" s="4">
        <f t="shared" si="7"/>
        <v>0.65</v>
      </c>
      <c r="P12" s="6">
        <v>9.2977275695626804E-3</v>
      </c>
      <c r="Q12" s="6">
        <v>0.65</v>
      </c>
      <c r="Z12" s="55"/>
      <c r="AA12" s="89">
        <f t="shared" ref="AA12:AB12" si="22">P34</f>
        <v>9.2977275695626804E-3</v>
      </c>
      <c r="AB12" s="78">
        <f t="shared" si="22"/>
        <v>0.65</v>
      </c>
      <c r="AC12" s="90">
        <f>($Y$2*(AA12^2))+($Y$3*AA12)+$Y$4</f>
        <v>0.65021783003114497</v>
      </c>
      <c r="AD12" s="82">
        <f t="shared" si="1"/>
        <v>-2.1783003114494992E-4</v>
      </c>
      <c r="AE12" s="55">
        <f t="shared" si="2"/>
        <v>4.7449922468609854E-8</v>
      </c>
      <c r="AF12" s="55"/>
      <c r="AI12" s="55"/>
      <c r="AJ12" s="89">
        <f t="shared" ref="AJ12:AK12" si="23">P34</f>
        <v>9.2977275695626804E-3</v>
      </c>
      <c r="AK12" s="96">
        <f t="shared" si="23"/>
        <v>0.65</v>
      </c>
      <c r="AL12" s="90">
        <f t="shared" si="3"/>
        <v>0.64978367082935939</v>
      </c>
      <c r="AM12" s="94">
        <f t="shared" si="4"/>
        <v>2.1632917064062784E-4</v>
      </c>
      <c r="AN12" s="94">
        <f t="shared" si="5"/>
        <v>4.679831007006188E-8</v>
      </c>
      <c r="AO12" s="55"/>
    </row>
    <row r="13" spans="2:41">
      <c r="B13" s="76"/>
      <c r="C13" s="78">
        <f t="shared" si="6"/>
        <v>0.70000000000000007</v>
      </c>
      <c r="D13" s="74">
        <v>1.0023377672559173E-2</v>
      </c>
      <c r="E13" s="80">
        <v>0.7</v>
      </c>
      <c r="F13" s="55"/>
      <c r="N13" s="12">
        <v>11</v>
      </c>
      <c r="O13" s="4">
        <f t="shared" si="7"/>
        <v>0.70000000000000007</v>
      </c>
      <c r="P13" s="6">
        <v>1.0023377672559173E-2</v>
      </c>
      <c r="Q13" s="6">
        <v>0.7</v>
      </c>
      <c r="Z13" s="55"/>
      <c r="AA13" s="89">
        <f t="shared" ref="AA13:AB13" si="24">P35</f>
        <v>1.0023377672559173E-2</v>
      </c>
      <c r="AB13" s="78">
        <f t="shared" si="24"/>
        <v>0.7</v>
      </c>
      <c r="AC13" s="90">
        <f>($Y$2*(AA13^2))+($Y$3*AA13)+$Y$4</f>
        <v>0.70081531428733279</v>
      </c>
      <c r="AD13" s="82">
        <f t="shared" si="1"/>
        <v>-8.1531428733283562E-4</v>
      </c>
      <c r="AE13" s="55">
        <f t="shared" si="2"/>
        <v>6.6473738712904966E-7</v>
      </c>
      <c r="AF13" s="55"/>
      <c r="AI13" s="55"/>
      <c r="AJ13" s="89">
        <f t="shared" ref="AJ13:AK13" si="25">P35</f>
        <v>1.0023377672559173E-2</v>
      </c>
      <c r="AK13" s="96">
        <f t="shared" si="25"/>
        <v>0.7</v>
      </c>
      <c r="AL13" s="90">
        <f t="shared" si="3"/>
        <v>0.70014677486514776</v>
      </c>
      <c r="AM13" s="94">
        <f t="shared" si="4"/>
        <v>-1.4677486514780291E-4</v>
      </c>
      <c r="AN13" s="94">
        <f t="shared" si="5"/>
        <v>2.1542861039155731E-8</v>
      </c>
      <c r="AO13" s="55"/>
    </row>
    <row r="14" spans="2:41">
      <c r="B14" s="76"/>
      <c r="C14" s="78">
        <f t="shared" si="6"/>
        <v>0.75000000000000011</v>
      </c>
      <c r="D14" s="74">
        <v>1.0758751576759221E-2</v>
      </c>
      <c r="E14" s="80">
        <v>0.75</v>
      </c>
      <c r="F14" s="55"/>
      <c r="N14" s="12">
        <v>12</v>
      </c>
      <c r="O14" s="4">
        <f t="shared" si="7"/>
        <v>0.75000000000000011</v>
      </c>
      <c r="P14" s="6">
        <v>1.0758751576759221E-2</v>
      </c>
      <c r="Q14" s="6">
        <v>0.75</v>
      </c>
      <c r="Z14" s="55"/>
      <c r="AA14" s="89">
        <f t="shared" ref="AA14:AB14" si="26">P36</f>
        <v>1.0758751576759221E-2</v>
      </c>
      <c r="AB14" s="78">
        <f t="shared" si="26"/>
        <v>0.75</v>
      </c>
      <c r="AC14" s="90">
        <f>($Y$2*(AA14^2))+($Y$3*AA14)+$Y$4</f>
        <v>0.75119142100880909</v>
      </c>
      <c r="AD14" s="82">
        <f t="shared" si="1"/>
        <v>-1.1914210088090904E-3</v>
      </c>
      <c r="AE14" s="55">
        <f t="shared" si="2"/>
        <v>1.4194840202316707E-6</v>
      </c>
      <c r="AF14" s="55"/>
      <c r="AI14" s="55"/>
      <c r="AJ14" s="89">
        <f t="shared" ref="AJ14:AK14" si="27">P36</f>
        <v>1.0758751576759221E-2</v>
      </c>
      <c r="AK14" s="96">
        <f t="shared" si="27"/>
        <v>0.75</v>
      </c>
      <c r="AL14" s="90">
        <f t="shared" si="3"/>
        <v>0.75038075410047833</v>
      </c>
      <c r="AM14" s="94">
        <f t="shared" si="4"/>
        <v>-3.8075410047833103E-4</v>
      </c>
      <c r="AN14" s="94">
        <f t="shared" si="5"/>
        <v>1.4497368503106301E-7</v>
      </c>
      <c r="AO14" s="55"/>
    </row>
    <row r="15" spans="2:41">
      <c r="B15" s="76"/>
      <c r="C15" s="78">
        <f t="shared" si="6"/>
        <v>0.80000000000000016</v>
      </c>
      <c r="D15" s="74">
        <v>1.1478799978740168E-2</v>
      </c>
      <c r="E15" s="80">
        <v>0.8</v>
      </c>
      <c r="F15" s="55"/>
      <c r="N15" s="12">
        <v>13</v>
      </c>
      <c r="O15" s="4">
        <f t="shared" si="7"/>
        <v>0.80000000000000016</v>
      </c>
      <c r="P15" s="6">
        <v>1.1478799978740168E-2</v>
      </c>
      <c r="Q15" s="6">
        <v>0.8</v>
      </c>
      <c r="Z15" s="55"/>
      <c r="AA15" s="89">
        <f t="shared" ref="AA15:AB15" si="28">P37</f>
        <v>1.1478799978740168E-2</v>
      </c>
      <c r="AB15" s="78">
        <f t="shared" si="28"/>
        <v>0.8</v>
      </c>
      <c r="AC15" s="90">
        <f>($Y$2*(AA15^2))+($Y$3*AA15)+$Y$4</f>
        <v>0.79964039848761304</v>
      </c>
      <c r="AD15" s="82">
        <f t="shared" si="1"/>
        <v>3.5960151238700888E-4</v>
      </c>
      <c r="AE15" s="55">
        <f t="shared" si="2"/>
        <v>1.2931324771102411E-7</v>
      </c>
      <c r="AF15" s="55"/>
      <c r="AI15" s="55"/>
      <c r="AJ15" s="89">
        <f t="shared" ref="AJ15:AK15" si="29">P37</f>
        <v>1.1478799978740168E-2</v>
      </c>
      <c r="AK15" s="96">
        <f t="shared" si="29"/>
        <v>0.8</v>
      </c>
      <c r="AL15" s="90">
        <f t="shared" si="3"/>
        <v>0.79881938418620013</v>
      </c>
      <c r="AM15" s="94">
        <f t="shared" si="4"/>
        <v>1.1806158137999123E-3</v>
      </c>
      <c r="AN15" s="94">
        <f t="shared" si="5"/>
        <v>1.3938536997944292E-6</v>
      </c>
      <c r="AO15" s="55"/>
    </row>
    <row r="16" spans="2:41">
      <c r="B16" s="76"/>
      <c r="C16" s="78">
        <f t="shared" si="6"/>
        <v>0.8500000000000002</v>
      </c>
      <c r="D16" s="74">
        <v>1.222240380836387E-2</v>
      </c>
      <c r="E16" s="80">
        <v>0.85</v>
      </c>
      <c r="F16" s="55"/>
      <c r="N16" s="12">
        <v>14</v>
      </c>
      <c r="O16" s="4">
        <f t="shared" si="7"/>
        <v>0.8500000000000002</v>
      </c>
      <c r="P16" s="6">
        <v>1.222240380836387E-2</v>
      </c>
      <c r="Q16" s="6">
        <v>0.85</v>
      </c>
      <c r="Z16" s="55"/>
      <c r="AA16" s="89">
        <f t="shared" ref="AA16:AB16" si="30">P38</f>
        <v>1.222240380836387E-2</v>
      </c>
      <c r="AB16" s="78">
        <f t="shared" si="30"/>
        <v>0.85</v>
      </c>
      <c r="AC16" s="90">
        <f>($Y$2*(AA16^2))+($Y$3*AA16)+$Y$4</f>
        <v>0.84876322834184048</v>
      </c>
      <c r="AD16" s="82">
        <f t="shared" si="1"/>
        <v>1.2367716581594967E-3</v>
      </c>
      <c r="AE16" s="55">
        <f t="shared" si="2"/>
        <v>1.5296041344265911E-6</v>
      </c>
      <c r="AF16" s="55"/>
      <c r="AI16" s="55"/>
      <c r="AJ16" s="89">
        <f t="shared" ref="AJ16:AK16" si="31">P38</f>
        <v>1.222240380836387E-2</v>
      </c>
      <c r="AK16" s="96">
        <f t="shared" si="31"/>
        <v>0.85</v>
      </c>
      <c r="AL16" s="90">
        <f t="shared" si="3"/>
        <v>0.84809999009284542</v>
      </c>
      <c r="AM16" s="94">
        <f t="shared" si="4"/>
        <v>1.900009907154554E-3</v>
      </c>
      <c r="AN16" s="94">
        <f t="shared" si="5"/>
        <v>3.6100376472854569E-6</v>
      </c>
      <c r="AO16" s="55"/>
    </row>
    <row r="17" spans="2:41">
      <c r="B17" s="76"/>
      <c r="C17" s="78">
        <f t="shared" si="6"/>
        <v>0.90000000000000024</v>
      </c>
      <c r="D17" s="74">
        <v>1.2989609597795024E-2</v>
      </c>
      <c r="E17" s="80">
        <v>0.9</v>
      </c>
      <c r="F17" s="55"/>
      <c r="N17" s="12">
        <v>15</v>
      </c>
      <c r="O17" s="4">
        <f t="shared" si="7"/>
        <v>0.90000000000000024</v>
      </c>
      <c r="P17" s="6">
        <v>1.2989609597795024E-2</v>
      </c>
      <c r="Q17" s="6">
        <v>0.9</v>
      </c>
      <c r="Z17" s="55"/>
      <c r="AA17" s="89">
        <f t="shared" ref="AA17:AB17" si="32">P39</f>
        <v>1.2989609597795024E-2</v>
      </c>
      <c r="AB17" s="78">
        <f t="shared" si="32"/>
        <v>0.9</v>
      </c>
      <c r="AC17" s="90">
        <f>($Y$2*(AA17^2))+($Y$3*AA17)+$Y$4</f>
        <v>0.89847491933474632</v>
      </c>
      <c r="AD17" s="82">
        <f t="shared" si="1"/>
        <v>1.5250806652536975E-3</v>
      </c>
      <c r="AE17" s="55">
        <f t="shared" si="2"/>
        <v>2.3258710355306603E-6</v>
      </c>
      <c r="AF17" s="55"/>
      <c r="AI17" s="55"/>
      <c r="AJ17" s="89">
        <f t="shared" ref="AJ17:AK17" si="33">P39</f>
        <v>1.2989609597795024E-2</v>
      </c>
      <c r="AK17" s="96">
        <f t="shared" si="33"/>
        <v>0.9</v>
      </c>
      <c r="AL17" s="90">
        <f t="shared" si="3"/>
        <v>0.8981886048086043</v>
      </c>
      <c r="AM17" s="94">
        <f t="shared" si="4"/>
        <v>1.811395191395726E-3</v>
      </c>
      <c r="AN17" s="94">
        <f t="shared" si="5"/>
        <v>3.2811525394115588E-6</v>
      </c>
      <c r="AO17" s="55"/>
    </row>
    <row r="18" spans="2:41">
      <c r="B18" s="76"/>
      <c r="C18" s="78">
        <f t="shared" si="6"/>
        <v>0.95000000000000029</v>
      </c>
      <c r="D18" s="74">
        <v>1.3795823204154655E-2</v>
      </c>
      <c r="E18" s="80">
        <v>0.95</v>
      </c>
      <c r="F18" s="55"/>
      <c r="N18" s="12">
        <v>16</v>
      </c>
      <c r="O18" s="4">
        <f t="shared" si="7"/>
        <v>0.95000000000000029</v>
      </c>
      <c r="P18" s="6">
        <v>1.3795823204154655E-2</v>
      </c>
      <c r="Q18" s="6">
        <v>0.95</v>
      </c>
      <c r="Z18" s="55"/>
      <c r="AA18" s="89">
        <f t="shared" ref="AA18:AB18" si="34">P40</f>
        <v>1.3795823204154655E-2</v>
      </c>
      <c r="AB18" s="78">
        <f t="shared" si="34"/>
        <v>0.95</v>
      </c>
      <c r="AC18" s="90">
        <f>($Y$2*(AA18^2))+($Y$3*AA18)+$Y$4</f>
        <v>0.94965226773311762</v>
      </c>
      <c r="AD18" s="82">
        <f t="shared" si="1"/>
        <v>3.4773226688233905E-4</v>
      </c>
      <c r="AE18" s="55">
        <f t="shared" si="2"/>
        <v>1.2091772943113026E-7</v>
      </c>
      <c r="AF18" s="55"/>
      <c r="AI18" s="55"/>
      <c r="AJ18" s="89">
        <f t="shared" ref="AJ18:AK18" si="35">P40</f>
        <v>1.3795823204154655E-2</v>
      </c>
      <c r="AK18" s="96">
        <f t="shared" si="35"/>
        <v>0.95</v>
      </c>
      <c r="AL18" s="90">
        <f t="shared" si="3"/>
        <v>0.95003301014505537</v>
      </c>
      <c r="AM18" s="94">
        <f t="shared" si="4"/>
        <v>-3.301014505541211E-5</v>
      </c>
      <c r="AN18" s="94">
        <f t="shared" si="5"/>
        <v>1.0896696765793485E-9</v>
      </c>
      <c r="AO18" s="55"/>
    </row>
    <row r="19" spans="2:41">
      <c r="B19" s="76"/>
      <c r="C19" s="79">
        <f t="shared" si="6"/>
        <v>1.0000000000000002</v>
      </c>
      <c r="D19" s="75">
        <v>1.4635348551660614E-2</v>
      </c>
      <c r="E19" s="81">
        <v>1</v>
      </c>
      <c r="F19" s="55"/>
      <c r="N19" s="12">
        <v>17</v>
      </c>
      <c r="O19" s="4">
        <f t="shared" si="7"/>
        <v>1.0000000000000002</v>
      </c>
      <c r="P19" s="6">
        <v>1.4635348551660614E-2</v>
      </c>
      <c r="Q19" s="6">
        <v>1</v>
      </c>
      <c r="Z19" s="55"/>
      <c r="AA19" s="91">
        <f t="shared" ref="AA19:AB19" si="36">P41</f>
        <v>1.4635348551660614E-2</v>
      </c>
      <c r="AB19" s="79">
        <f t="shared" si="36"/>
        <v>1</v>
      </c>
      <c r="AC19" s="92">
        <f>($Y$2*(AA19^2))+($Y$3*AA19)+$Y$4</f>
        <v>1.0017876160688697</v>
      </c>
      <c r="AD19" s="82">
        <f t="shared" si="1"/>
        <v>-1.7876160688696796E-3</v>
      </c>
      <c r="AE19" s="55">
        <f t="shared" si="2"/>
        <v>3.1955712096810869E-6</v>
      </c>
      <c r="AF19" s="55"/>
      <c r="AI19" s="55"/>
      <c r="AJ19" s="91">
        <f t="shared" ref="AJ19:AK19" si="37">P41</f>
        <v>1.4635348551660614E-2</v>
      </c>
      <c r="AK19" s="97">
        <f t="shared" si="37"/>
        <v>1</v>
      </c>
      <c r="AL19" s="92">
        <f t="shared" si="3"/>
        <v>1.0031966095242866</v>
      </c>
      <c r="AM19" s="94">
        <f t="shared" si="4"/>
        <v>-3.1966095242865755E-3</v>
      </c>
      <c r="AN19" s="94">
        <f t="shared" si="5"/>
        <v>1.0218312450759646E-5</v>
      </c>
      <c r="AO19" s="55"/>
    </row>
    <row r="20" spans="2:41">
      <c r="B20" s="55"/>
      <c r="C20" s="77" t="s">
        <v>21</v>
      </c>
      <c r="D20" s="55"/>
      <c r="E20" s="55"/>
      <c r="F20" s="55"/>
      <c r="O20" s="4" t="s">
        <v>21</v>
      </c>
      <c r="Z20" s="55"/>
      <c r="AA20" s="55"/>
      <c r="AB20" s="55"/>
      <c r="AC20" s="55"/>
      <c r="AD20" s="83">
        <f>SUMPRODUCT(AD3:AD19,AD3:AD19)</f>
        <v>1.3678323870190696E-5</v>
      </c>
      <c r="AE20" s="84">
        <f>SUM(AE3:AE19)</f>
        <v>1.3678323870190696E-5</v>
      </c>
      <c r="AF20" s="55"/>
      <c r="AI20" s="55"/>
      <c r="AJ20" s="55"/>
      <c r="AK20" s="55"/>
      <c r="AL20" s="55"/>
      <c r="AM20" s="55"/>
      <c r="AN20" s="55"/>
      <c r="AO20" s="55"/>
    </row>
    <row r="21" spans="2:41">
      <c r="Z21" s="55"/>
      <c r="AA21" s="55"/>
      <c r="AB21" s="55"/>
      <c r="AC21" s="55"/>
      <c r="AD21" s="82"/>
      <c r="AE21" s="55"/>
      <c r="AF21" s="55"/>
      <c r="AI21" s="55"/>
      <c r="AJ21" s="55"/>
      <c r="AK21" s="55"/>
      <c r="AL21" s="55" t="s">
        <v>143</v>
      </c>
      <c r="AM21" s="94">
        <f>SUMPRODUCT(AM3:AM19,AM3:AM19)</f>
        <v>2.9989392314798717E-5</v>
      </c>
      <c r="AN21" s="94">
        <f>SUM(AN3:AN19)</f>
        <v>2.9989392314798717E-5</v>
      </c>
      <c r="AO21" s="55"/>
    </row>
    <row r="22" spans="2:41">
      <c r="AI22" s="55"/>
      <c r="AJ22" s="55"/>
      <c r="AK22" s="55"/>
      <c r="AL22" s="55" t="s">
        <v>144</v>
      </c>
      <c r="AM22" s="55"/>
      <c r="AN22" s="55"/>
      <c r="AO22" s="55"/>
    </row>
    <row r="23" spans="2:41">
      <c r="P23" t="s">
        <v>139</v>
      </c>
    </row>
    <row r="24" spans="2:41">
      <c r="N24" t="s">
        <v>134</v>
      </c>
      <c r="O24">
        <v>71.005147930048096</v>
      </c>
      <c r="P24" t="s">
        <v>99</v>
      </c>
      <c r="Q24" t="s">
        <v>137</v>
      </c>
      <c r="R24" t="s">
        <v>140</v>
      </c>
      <c r="S24" t="s">
        <v>141</v>
      </c>
      <c r="T24" t="s">
        <v>142</v>
      </c>
    </row>
    <row r="25" spans="2:41">
      <c r="N25" t="s">
        <v>135</v>
      </c>
      <c r="O25">
        <v>-1.9831914977446196E-2</v>
      </c>
      <c r="P25">
        <f>P3</f>
        <v>3.3090845689286328E-3</v>
      </c>
      <c r="Q25">
        <f>Q3</f>
        <v>0.2</v>
      </c>
      <c r="R25">
        <f>P25*$O$24+$O$25</f>
        <v>0.21513012435237083</v>
      </c>
      <c r="S25">
        <f>Q25-R25</f>
        <v>-1.5130124352370822E-2</v>
      </c>
      <c r="T25">
        <f>S25^2</f>
        <v>2.2892066291820457E-4</v>
      </c>
    </row>
    <row r="26" spans="2:41">
      <c r="P26">
        <f t="shared" ref="P26:Q26" si="38">P4</f>
        <v>3.944461288936876E-3</v>
      </c>
      <c r="Q26">
        <f t="shared" si="38"/>
        <v>0.25</v>
      </c>
      <c r="R26">
        <f t="shared" ref="R26:R41" si="39">P26*$O$24+$O$25</f>
        <v>0.26024514234786489</v>
      </c>
      <c r="S26">
        <f t="shared" ref="S26:S41" si="40">Q26-R26</f>
        <v>-1.0245142347864888E-2</v>
      </c>
      <c r="T26">
        <f t="shared" ref="T26:T41" si="41">S26^2</f>
        <v>1.0496294172801447E-4</v>
      </c>
    </row>
    <row r="27" spans="2:41">
      <c r="P27">
        <f t="shared" ref="P27:Q27" si="42">P5</f>
        <v>4.5886664825060671E-3</v>
      </c>
      <c r="Q27">
        <f t="shared" si="42"/>
        <v>0.3</v>
      </c>
      <c r="R27">
        <f t="shared" si="39"/>
        <v>0.30598702741455058</v>
      </c>
      <c r="S27">
        <f t="shared" si="40"/>
        <v>-5.9870274145505942E-3</v>
      </c>
      <c r="T27">
        <f t="shared" si="41"/>
        <v>3.5844497262580373E-5</v>
      </c>
    </row>
    <row r="28" spans="2:41">
      <c r="P28">
        <f t="shared" ref="P28:Q28" si="43">P6</f>
        <v>5.2384342110429862E-3</v>
      </c>
      <c r="Q28">
        <f t="shared" si="43"/>
        <v>0.35</v>
      </c>
      <c r="R28">
        <f t="shared" si="39"/>
        <v>0.35212388109948584</v>
      </c>
      <c r="S28">
        <f t="shared" si="40"/>
        <v>-2.1238810994858581E-3</v>
      </c>
      <c r="T28">
        <f t="shared" si="41"/>
        <v>4.5108709247532574E-6</v>
      </c>
    </row>
    <row r="29" spans="2:41">
      <c r="P29">
        <f t="shared" ref="P29:Q29" si="44">P7</f>
        <v>5.8919217115453717E-3</v>
      </c>
      <c r="Q29">
        <f t="shared" si="44"/>
        <v>0.4</v>
      </c>
      <c r="R29">
        <f t="shared" si="39"/>
        <v>0.3985248577430951</v>
      </c>
      <c r="S29">
        <f t="shared" si="40"/>
        <v>1.4751422569049266E-3</v>
      </c>
      <c r="T29">
        <f t="shared" si="41"/>
        <v>2.1760446781065606E-6</v>
      </c>
    </row>
    <row r="30" spans="2:41">
      <c r="P30">
        <f t="shared" ref="P30:Q30" si="45">P8</f>
        <v>6.5479772337418618E-3</v>
      </c>
      <c r="Q30">
        <f t="shared" si="45"/>
        <v>0.45</v>
      </c>
      <c r="R30">
        <f t="shared" si="39"/>
        <v>0.44510817714698181</v>
      </c>
      <c r="S30">
        <f t="shared" si="40"/>
        <v>4.8918228530182017E-3</v>
      </c>
      <c r="T30">
        <f t="shared" si="41"/>
        <v>2.3929930825311138E-5</v>
      </c>
    </row>
    <row r="31" spans="2:41">
      <c r="P31">
        <f t="shared" ref="P31:Q31" si="46">P9</f>
        <v>7.2073045902803223E-3</v>
      </c>
      <c r="Q31">
        <f t="shared" si="46"/>
        <v>0.5</v>
      </c>
      <c r="R31">
        <f t="shared" si="39"/>
        <v>0.49192381363232274</v>
      </c>
      <c r="S31">
        <f t="shared" si="40"/>
        <v>8.0761863676772627E-3</v>
      </c>
      <c r="T31">
        <f t="shared" si="41"/>
        <v>6.5224786245456055E-5</v>
      </c>
    </row>
    <row r="32" spans="2:41">
      <c r="P32">
        <f t="shared" ref="P32:Q32" si="47">P10</f>
        <v>7.8860566484410064E-3</v>
      </c>
      <c r="Q32">
        <f t="shared" si="47"/>
        <v>0.55000000000000004</v>
      </c>
      <c r="R32">
        <f t="shared" si="39"/>
        <v>0.54011870392984673</v>
      </c>
      <c r="S32">
        <f t="shared" si="40"/>
        <v>9.8812960701533115E-3</v>
      </c>
      <c r="T32">
        <f t="shared" si="41"/>
        <v>9.7640012026027276E-5</v>
      </c>
    </row>
    <row r="33" spans="16:20">
      <c r="P33">
        <f t="shared" ref="P33:Q33" si="48">P11</f>
        <v>8.583937257266628E-3</v>
      </c>
      <c r="Q33">
        <f t="shared" si="48"/>
        <v>0.6</v>
      </c>
      <c r="R33">
        <f t="shared" si="39"/>
        <v>0.5896718197970221</v>
      </c>
      <c r="S33">
        <f t="shared" si="40"/>
        <v>1.0328180202977877E-2</v>
      </c>
      <c r="T33">
        <f t="shared" si="41"/>
        <v>1.0667130630518413E-4</v>
      </c>
    </row>
    <row r="34" spans="16:20">
      <c r="P34">
        <f t="shared" ref="P34:Q34" si="49">P12</f>
        <v>9.2977275695626804E-3</v>
      </c>
      <c r="Q34">
        <f t="shared" si="49"/>
        <v>0.65</v>
      </c>
      <c r="R34">
        <f t="shared" si="39"/>
        <v>0.64035460651263854</v>
      </c>
      <c r="S34">
        <f t="shared" si="40"/>
        <v>9.6453934873614866E-3</v>
      </c>
      <c r="T34">
        <f t="shared" si="41"/>
        <v>9.3033615526035376E-5</v>
      </c>
    </row>
    <row r="35" spans="16:20">
      <c r="P35">
        <f t="shared" ref="P35:Q35" si="50">P13</f>
        <v>1.0023377672559173E-2</v>
      </c>
      <c r="Q35">
        <f t="shared" si="50"/>
        <v>0.7</v>
      </c>
      <c r="R35">
        <f t="shared" si="39"/>
        <v>0.69187949942135907</v>
      </c>
      <c r="S35">
        <f t="shared" si="40"/>
        <v>8.1205005786408879E-3</v>
      </c>
      <c r="T35">
        <f t="shared" si="41"/>
        <v>6.5942529647707E-5</v>
      </c>
    </row>
    <row r="36" spans="16:20">
      <c r="P36">
        <f t="shared" ref="P36:Q36" si="51">P14</f>
        <v>1.0758751576759221E-2</v>
      </c>
      <c r="Q36">
        <f t="shared" si="51"/>
        <v>0.75</v>
      </c>
      <c r="R36">
        <f t="shared" si="39"/>
        <v>0.74409483227298046</v>
      </c>
      <c r="S36">
        <f t="shared" si="40"/>
        <v>5.9051677270195446E-3</v>
      </c>
      <c r="T36">
        <f t="shared" si="41"/>
        <v>3.4871005884233176E-5</v>
      </c>
    </row>
    <row r="37" spans="16:20">
      <c r="P37">
        <f t="shared" ref="P37:Q37" si="52">P15</f>
        <v>1.1478799978740168E-2</v>
      </c>
      <c r="Q37">
        <f t="shared" si="52"/>
        <v>0.8</v>
      </c>
      <c r="R37">
        <f t="shared" si="39"/>
        <v>0.79522197557243246</v>
      </c>
      <c r="S37">
        <f t="shared" si="40"/>
        <v>4.7780244275675843E-3</v>
      </c>
      <c r="T37">
        <f t="shared" si="41"/>
        <v>2.282951743043254E-5</v>
      </c>
    </row>
    <row r="38" spans="16:20">
      <c r="P38">
        <f t="shared" ref="P38:Q38" si="53">P16</f>
        <v>1.222240380836387E-2</v>
      </c>
      <c r="Q38">
        <f t="shared" si="53"/>
        <v>0.85</v>
      </c>
      <c r="R38">
        <f t="shared" si="39"/>
        <v>0.84802167549621366</v>
      </c>
      <c r="S38">
        <f t="shared" si="40"/>
        <v>1.9783245037863217E-3</v>
      </c>
      <c r="T38">
        <f t="shared" si="41"/>
        <v>3.9137678422813959E-6</v>
      </c>
    </row>
    <row r="39" spans="16:20">
      <c r="P39">
        <f t="shared" ref="P39:Q39" si="54">P17</f>
        <v>1.2989609597795024E-2</v>
      </c>
      <c r="Q39">
        <f t="shared" si="54"/>
        <v>0.9</v>
      </c>
      <c r="R39">
        <f t="shared" si="39"/>
        <v>0.90249723606756205</v>
      </c>
      <c r="S39">
        <f t="shared" si="40"/>
        <v>-2.4972360675620253E-3</v>
      </c>
      <c r="T39">
        <f t="shared" si="41"/>
        <v>6.2361879771326483E-6</v>
      </c>
    </row>
    <row r="40" spans="16:20">
      <c r="P40">
        <f t="shared" ref="P40:Q40" si="55">P18</f>
        <v>1.3795823204154655E-2</v>
      </c>
      <c r="Q40">
        <f t="shared" si="55"/>
        <v>0.95</v>
      </c>
      <c r="R40">
        <f t="shared" si="39"/>
        <v>0.95974255245034523</v>
      </c>
      <c r="S40">
        <f t="shared" si="40"/>
        <v>-9.7425524503452765E-3</v>
      </c>
      <c r="T40">
        <f t="shared" si="41"/>
        <v>9.4917328247728748E-5</v>
      </c>
    </row>
    <row r="41" spans="16:20">
      <c r="P41">
        <f t="shared" ref="P41:Q41" si="56">P19</f>
        <v>1.4635348551660614E-2</v>
      </c>
      <c r="Q41">
        <f t="shared" si="56"/>
        <v>1</v>
      </c>
      <c r="R41">
        <f t="shared" si="39"/>
        <v>1.0193531739410309</v>
      </c>
      <c r="S41">
        <f t="shared" si="40"/>
        <v>-1.9353173941030866E-2</v>
      </c>
      <c r="T41">
        <f t="shared" si="41"/>
        <v>3.7454534159179619E-4</v>
      </c>
    </row>
    <row r="43" spans="16:20">
      <c r="R43" t="s">
        <v>143</v>
      </c>
      <c r="S43">
        <f>SUMPRODUCT(S25:S41,S25:S41)</f>
        <v>1.3661703470609849E-3</v>
      </c>
    </row>
    <row r="44" spans="16:20">
      <c r="R44" t="s">
        <v>144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6050_MOD6_Data</vt:lpstr>
      <vt:lpstr>Part 1</vt:lpstr>
      <vt:lpstr>Part 2</vt:lpstr>
    </vt:vector>
  </TitlesOfParts>
  <Manager>CPS</Manager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 6 Project</dc:title>
  <dc:subject>Markowitz Optimal portfolio</dc:subject>
  <dc:creator>Dr. Behboudi</dc:creator>
  <cp:keywords>ALY 6050 - Final Project</cp:keywords>
  <dc:description/>
  <cp:lastModifiedBy>John DiSessa</cp:lastModifiedBy>
  <dcterms:created xsi:type="dcterms:W3CDTF">2021-12-10T19:56:05Z</dcterms:created>
  <dcterms:modified xsi:type="dcterms:W3CDTF">2022-04-02T04:22:27Z</dcterms:modified>
  <cp:category>Enterprise Analytics</cp:category>
</cp:coreProperties>
</file>