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\Desktop\Northeastern\Enterprise Analytics 3.0\"/>
    </mc:Choice>
  </mc:AlternateContent>
  <xr:revisionPtr revIDLastSave="0" documentId="13_ncr:1_{E9D142D0-D187-4C45-8965-853772CB735F}" xr6:coauthVersionLast="47" xr6:coauthVersionMax="47" xr10:uidLastSave="{00000000-0000-0000-0000-000000000000}"/>
  <bookViews>
    <workbookView xWindow="-108" yWindow="-108" windowWidth="23256" windowHeight="13176" firstSheet="1" activeTab="1" xr2:uid="{6D99BB35-FAC3-4E44-B984-120485F83F2D}"/>
  </bookViews>
  <sheets>
    <sheet name="Sensitivity Report 1 (2)" sheetId="12" r:id="rId1"/>
    <sheet name="Sheet5" sheetId="11" r:id="rId2"/>
    <sheet name="Sensitivity Report 1" sheetId="2" r:id="rId3"/>
    <sheet name="Sheet1" sheetId="1" r:id="rId4"/>
    <sheet name="Sensitivity Report 2" sheetId="7" r:id="rId5"/>
    <sheet name="Sheet2" sheetId="5" r:id="rId6"/>
    <sheet name="Sensitivity Report 3" sheetId="9" r:id="rId7"/>
    <sheet name="Sheet3" sheetId="8" r:id="rId8"/>
  </sheets>
  <definedNames>
    <definedName name="solver_adj" localSheetId="3" hidden="1">Sheet1!$J$2:$M$2</definedName>
    <definedName name="solver_adj" localSheetId="5" hidden="1">Sheet2!$J$2:$M$2</definedName>
    <definedName name="solver_adj" localSheetId="7" hidden="1">Sheet3!$J$2:$M$2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3" hidden="1">2</definedName>
    <definedName name="solver_eng" localSheetId="5" hidden="1">2</definedName>
    <definedName name="solver_eng" localSheetId="7" hidden="1">2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3" hidden="1">Sheet1!$J$2:$M$2</definedName>
    <definedName name="solver_lhs1" localSheetId="5" hidden="1">Sheet2!$J$2:$M$2</definedName>
    <definedName name="solver_lhs1" localSheetId="7" hidden="1">Sheet3!$J$2:$M$2</definedName>
    <definedName name="solver_lhs2" localSheetId="3" hidden="1">Sheet1!$N$6</definedName>
    <definedName name="solver_lhs2" localSheetId="5" hidden="1">Sheet2!$N$6</definedName>
    <definedName name="solver_lhs2" localSheetId="7" hidden="1">Sheet3!$N$6</definedName>
    <definedName name="solver_lhs3" localSheetId="3" hidden="1">Sheet1!$N$7</definedName>
    <definedName name="solver_lhs3" localSheetId="5" hidden="1">Sheet2!$N$7</definedName>
    <definedName name="solver_lhs3" localSheetId="7" hidden="1">Sheet3!$N$7</definedName>
    <definedName name="solver_lhs4" localSheetId="3" hidden="1">Sheet1!$N$8</definedName>
    <definedName name="solver_lhs4" localSheetId="5" hidden="1">Sheet2!$N$8</definedName>
    <definedName name="solver_lhs4" localSheetId="7" hidden="1">Sheet3!$N$8</definedName>
    <definedName name="solver_lhs5" localSheetId="3" hidden="1">Sheet1!$N$9</definedName>
    <definedName name="solver_lhs5" localSheetId="5" hidden="1">Sheet2!$N$9</definedName>
    <definedName name="solver_lhs5" localSheetId="7" hidden="1">Sheet3!$N$9</definedName>
    <definedName name="solver_lhs6" localSheetId="3" hidden="1">Sheet1!$N$9</definedName>
    <definedName name="solver_lhs6" localSheetId="5" hidden="1">Sheet2!$N$9</definedName>
    <definedName name="solver_lhs6" localSheetId="7" hidden="1">Sheet3!$N$9</definedName>
    <definedName name="solver_lhs7" localSheetId="3" hidden="1">Sheet1!$N$9</definedName>
    <definedName name="solver_lhs7" localSheetId="5" hidden="1">Sheet2!$N$9</definedName>
    <definedName name="solver_lhs7" localSheetId="7" hidden="1">Sheet3!$N$9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3" hidden="1">5</definedName>
    <definedName name="solver_num" localSheetId="5" hidden="1">5</definedName>
    <definedName name="solver_num" localSheetId="7" hidden="1">5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3" hidden="1">Sheet1!$N$2</definedName>
    <definedName name="solver_opt" localSheetId="5" hidden="1">Sheet2!$N$2</definedName>
    <definedName name="solver_opt" localSheetId="7" hidden="1">Sheet3!$N$2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3" hidden="1">4</definedName>
    <definedName name="solver_rel1" localSheetId="5" hidden="1">4</definedName>
    <definedName name="solver_rel1" localSheetId="7" hidden="1">4</definedName>
    <definedName name="solver_rel2" localSheetId="3" hidden="1">1</definedName>
    <definedName name="solver_rel2" localSheetId="5" hidden="1">1</definedName>
    <definedName name="solver_rel2" localSheetId="7" hidden="1">1</definedName>
    <definedName name="solver_rel3" localSheetId="3" hidden="1">1</definedName>
    <definedName name="solver_rel3" localSheetId="5" hidden="1">1</definedName>
    <definedName name="solver_rel3" localSheetId="7" hidden="1">1</definedName>
    <definedName name="solver_rel4" localSheetId="3" hidden="1">1</definedName>
    <definedName name="solver_rel4" localSheetId="5" hidden="1">1</definedName>
    <definedName name="solver_rel4" localSheetId="7" hidden="1">1</definedName>
    <definedName name="solver_rel5" localSheetId="3" hidden="1">1</definedName>
    <definedName name="solver_rel5" localSheetId="5" hidden="1">1</definedName>
    <definedName name="solver_rel5" localSheetId="7" hidden="1">1</definedName>
    <definedName name="solver_rel6" localSheetId="3" hidden="1">1</definedName>
    <definedName name="solver_rel6" localSheetId="5" hidden="1">1</definedName>
    <definedName name="solver_rel6" localSheetId="7" hidden="1">1</definedName>
    <definedName name="solver_rel7" localSheetId="3" hidden="1">1</definedName>
    <definedName name="solver_rel7" localSheetId="5" hidden="1">1</definedName>
    <definedName name="solver_rel7" localSheetId="7" hidden="1">1</definedName>
    <definedName name="solver_rhs1" localSheetId="3" hidden="1">"integer"</definedName>
    <definedName name="solver_rhs1" localSheetId="5" hidden="1">"integer"</definedName>
    <definedName name="solver_rhs1" localSheetId="7" hidden="1">"integer"</definedName>
    <definedName name="solver_rhs2" localSheetId="3" hidden="1">Sheet1!$P$6</definedName>
    <definedName name="solver_rhs2" localSheetId="5" hidden="1">Sheet2!$P$6</definedName>
    <definedName name="solver_rhs2" localSheetId="7" hidden="1">Sheet3!$P$6</definedName>
    <definedName name="solver_rhs3" localSheetId="3" hidden="1">Sheet1!$P$7</definedName>
    <definedName name="solver_rhs3" localSheetId="5" hidden="1">Sheet2!$P$7</definedName>
    <definedName name="solver_rhs3" localSheetId="7" hidden="1">Sheet3!$P$7</definedName>
    <definedName name="solver_rhs4" localSheetId="3" hidden="1">Sheet1!$P$8</definedName>
    <definedName name="solver_rhs4" localSheetId="5" hidden="1">Sheet2!$P$8</definedName>
    <definedName name="solver_rhs4" localSheetId="7" hidden="1">Sheet3!$P$8</definedName>
    <definedName name="solver_rhs5" localSheetId="3" hidden="1">Sheet1!$P$9</definedName>
    <definedName name="solver_rhs5" localSheetId="5" hidden="1">Sheet2!$P$9</definedName>
    <definedName name="solver_rhs5" localSheetId="7" hidden="1">Sheet3!$P$9</definedName>
    <definedName name="solver_rhs6" localSheetId="3" hidden="1">Sheet1!$P$9</definedName>
    <definedName name="solver_rhs6" localSheetId="5" hidden="1">Sheet2!$P$9</definedName>
    <definedName name="solver_rhs6" localSheetId="7" hidden="1">Sheet3!$P$9</definedName>
    <definedName name="solver_rhs7" localSheetId="3" hidden="1">Sheet1!$P$9</definedName>
    <definedName name="solver_rhs7" localSheetId="5" hidden="1">Sheet2!$P$9</definedName>
    <definedName name="solver_rhs7" localSheetId="7" hidden="1">Sheet3!$P$9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2" l="1"/>
  <c r="I20" i="12"/>
  <c r="J19" i="12"/>
  <c r="I19" i="12"/>
  <c r="J18" i="12"/>
  <c r="I18" i="12"/>
  <c r="J17" i="12"/>
  <c r="I17" i="12"/>
  <c r="J12" i="12"/>
  <c r="I12" i="12"/>
  <c r="J11" i="12"/>
  <c r="I11" i="12"/>
  <c r="J10" i="12"/>
  <c r="I10" i="12"/>
  <c r="J9" i="12"/>
  <c r="I9" i="12"/>
  <c r="C5" i="8"/>
  <c r="F5" i="8" s="1"/>
  <c r="N29" i="8" s="1"/>
  <c r="C5" i="5"/>
  <c r="F5" i="5" s="1"/>
  <c r="N29" i="5" s="1"/>
  <c r="C5" i="1"/>
  <c r="M6" i="1" s="1"/>
  <c r="N26" i="8"/>
  <c r="D26" i="8"/>
  <c r="N9" i="8"/>
  <c r="Q9" i="8" s="1"/>
  <c r="N8" i="8"/>
  <c r="N7" i="8"/>
  <c r="L6" i="8"/>
  <c r="K6" i="8"/>
  <c r="J6" i="8"/>
  <c r="D5" i="8"/>
  <c r="F4" i="8"/>
  <c r="N28" i="8" s="1"/>
  <c r="J3" i="8"/>
  <c r="F3" i="8"/>
  <c r="N27" i="8" s="1"/>
  <c r="F2" i="8"/>
  <c r="N26" i="5"/>
  <c r="D26" i="5"/>
  <c r="N9" i="5"/>
  <c r="Q9" i="5" s="1"/>
  <c r="N8" i="5"/>
  <c r="N7" i="5"/>
  <c r="L6" i="5"/>
  <c r="K6" i="5"/>
  <c r="J6" i="5"/>
  <c r="D5" i="5"/>
  <c r="F4" i="5"/>
  <c r="N28" i="5" s="1"/>
  <c r="L3" i="5"/>
  <c r="J3" i="5"/>
  <c r="F3" i="5"/>
  <c r="N27" i="5" s="1"/>
  <c r="F2" i="5"/>
  <c r="I17" i="2"/>
  <c r="J17" i="2"/>
  <c r="I18" i="2"/>
  <c r="J18" i="2"/>
  <c r="I19" i="2"/>
  <c r="J19" i="2"/>
  <c r="I20" i="2"/>
  <c r="J20" i="2"/>
  <c r="I10" i="2"/>
  <c r="J10" i="2"/>
  <c r="I11" i="2"/>
  <c r="J11" i="2"/>
  <c r="I12" i="2"/>
  <c r="J12" i="2"/>
  <c r="J9" i="2"/>
  <c r="I9" i="2"/>
  <c r="F3" i="1"/>
  <c r="K3" i="1" s="1"/>
  <c r="F4" i="1"/>
  <c r="F2" i="1"/>
  <c r="J3" i="1" s="1"/>
  <c r="N28" i="1"/>
  <c r="N8" i="1"/>
  <c r="N9" i="1"/>
  <c r="Q9" i="1" s="1"/>
  <c r="D26" i="1"/>
  <c r="D5" i="1"/>
  <c r="N7" i="1"/>
  <c r="L6" i="1"/>
  <c r="K6" i="1"/>
  <c r="J6" i="1"/>
  <c r="L3" i="1"/>
  <c r="N6" i="1" l="1"/>
  <c r="Q6" i="1" s="1"/>
  <c r="M6" i="8"/>
  <c r="N6" i="8" s="1"/>
  <c r="Q6" i="8" s="1"/>
  <c r="M6" i="5"/>
  <c r="N6" i="5"/>
  <c r="Q6" i="5" s="1"/>
  <c r="F5" i="1"/>
  <c r="N29" i="1" s="1"/>
  <c r="M3" i="1"/>
  <c r="N2" i="1" s="1"/>
  <c r="N30" i="8"/>
  <c r="K3" i="8"/>
  <c r="L3" i="8"/>
  <c r="M3" i="8"/>
  <c r="N2" i="8" s="1"/>
  <c r="N30" i="5"/>
  <c r="N2" i="5"/>
  <c r="K3" i="5"/>
  <c r="M3" i="5"/>
  <c r="N27" i="1"/>
  <c r="N26" i="1"/>
  <c r="N30" i="1" l="1"/>
</calcChain>
</file>

<file path=xl/sharedStrings.xml><?xml version="1.0" encoding="utf-8"?>
<sst xmlns="http://schemas.openxmlformats.org/spreadsheetml/2006/main" count="551" uniqueCount="125">
  <si>
    <t>Product</t>
  </si>
  <si>
    <t>Cost</t>
  </si>
  <si>
    <t>Refrigerator</t>
  </si>
  <si>
    <t>Dishwasher</t>
  </si>
  <si>
    <t>Water heater</t>
  </si>
  <si>
    <t>Pressure Washers</t>
  </si>
  <si>
    <t>Selling Price</t>
  </si>
  <si>
    <t>Purchasing Budget</t>
  </si>
  <si>
    <t>per month</t>
  </si>
  <si>
    <t>X1</t>
  </si>
  <si>
    <t>X2</t>
  </si>
  <si>
    <t>X3</t>
  </si>
  <si>
    <t>X4</t>
  </si>
  <si>
    <t>Z (max)</t>
  </si>
  <si>
    <t>Units</t>
  </si>
  <si>
    <t>(1299-869)*X1 + (659-459)*X2 + (629-357)*X3 + (369-156)*X4</t>
  </si>
  <si>
    <t>Profit Margin</t>
  </si>
  <si>
    <t>&lt;=</t>
  </si>
  <si>
    <t>2* X4</t>
  </si>
  <si>
    <t>Warehouse 30 shelves</t>
  </si>
  <si>
    <t>Each shelf 34 x 5</t>
  </si>
  <si>
    <t>5100 sqft</t>
  </si>
  <si>
    <t>4800 sq ft</t>
  </si>
  <si>
    <t>actual max</t>
  </si>
  <si>
    <t>Dishwashers (2)</t>
  </si>
  <si>
    <t>Water heaters (3)</t>
  </si>
  <si>
    <t>Nonnegativity</t>
  </si>
  <si>
    <t>&gt;=</t>
  </si>
  <si>
    <t>869*X1 + 459*X2 + 357*X3 + 156*X4 &lt;=150000</t>
  </si>
  <si>
    <t>X1,X2,X3,X4</t>
  </si>
  <si>
    <t>Z = 430.4*X1 + 200.4*X2 + 272.4*X3 + 857.37*X4</t>
  </si>
  <si>
    <t>Parameters</t>
  </si>
  <si>
    <t>Constraints</t>
  </si>
  <si>
    <t>Constraint LHS</t>
  </si>
  <si>
    <t>Sign</t>
  </si>
  <si>
    <t>Constraint RHS</t>
  </si>
  <si>
    <t>Purchasing</t>
  </si>
  <si>
    <t>≤</t>
  </si>
  <si>
    <t>Inventory</t>
  </si>
  <si>
    <t>Warehouse</t>
  </si>
  <si>
    <t>≥</t>
  </si>
  <si>
    <t>X3+X4 &lt;= .7*(sum(X1,2,3,4))</t>
  </si>
  <si>
    <t>.3X1+.3X2-.7X2-.7X2</t>
  </si>
  <si>
    <t>=(869*x1)+(459*x2)+(357*x3)+(156*x4)</t>
  </si>
  <si>
    <t>per unit</t>
  </si>
  <si>
    <t>5x5</t>
  </si>
  <si>
    <t>sqft</t>
  </si>
  <si>
    <t>sqft per item</t>
  </si>
  <si>
    <t>8x5</t>
  </si>
  <si>
    <t>9x5</t>
  </si>
  <si>
    <t>Pressure Washers (8)</t>
  </si>
  <si>
    <t>25x1+20X2+15X3+3.125X4</t>
  </si>
  <si>
    <t>=-.7x1+-.7x2+.3x3+.3x4</t>
  </si>
  <si>
    <t>=(25*x1)+(20*x2)+(15*x3)+(3.125*x4)</t>
  </si>
  <si>
    <t>=(2*x4)-x3</t>
  </si>
  <si>
    <t>Integer</t>
  </si>
  <si>
    <t>x1,x2,x3,x4</t>
  </si>
  <si>
    <t>=</t>
  </si>
  <si>
    <t>Integers</t>
  </si>
  <si>
    <t>Solver Solution</t>
  </si>
  <si>
    <t>Monthly Profit</t>
  </si>
  <si>
    <t>Dishwashers</t>
  </si>
  <si>
    <t>Water Heaters</t>
  </si>
  <si>
    <t>Microsoft Excel 16.0 Sensitivity Report</t>
  </si>
  <si>
    <t>Worksheet: [ALY6050_MOD5Project_DiSessaJ.xlsx]Sheet1</t>
  </si>
  <si>
    <t>Report Created: 3/23/2022 4:25:53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</si>
  <si>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</si>
  <si>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</si>
  <si>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</si>
  <si>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</si>
  <si>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</si>
  <si>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</si>
  <si>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</si>
  <si>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</si>
  <si>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</si>
  <si>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</si>
  <si>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</si>
  <si>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</si>
  <si>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</si>
  <si>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</si>
  <si>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</si>
  <si>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$J$2</t>
  </si>
  <si>
    <t>X1 X1</t>
  </si>
  <si>
    <t>$K$2</t>
  </si>
  <si>
    <t>X1 X2</t>
  </si>
  <si>
    <t>$L$2</t>
  </si>
  <si>
    <t>X1 X3</t>
  </si>
  <si>
    <t>$M$2</t>
  </si>
  <si>
    <t>X1 X4</t>
  </si>
  <si>
    <t>$N$6</t>
  </si>
  <si>
    <t>Purchasing Constraint LHS</t>
  </si>
  <si>
    <t>$N$7</t>
  </si>
  <si>
    <t>Inventory Constraint LHS</t>
  </si>
  <si>
    <t>$N$8</t>
  </si>
  <si>
    <t>$N$9</t>
  </si>
  <si>
    <t>Warehouse Constraint LHS</t>
  </si>
  <si>
    <t>Slack</t>
  </si>
  <si>
    <t>How a parameter change will affect the solution</t>
  </si>
  <si>
    <t>Unit Profit Max</t>
  </si>
  <si>
    <t>Unit Profit Min</t>
  </si>
  <si>
    <t>*since there is 0 in optimal solution, it doesn’t matter unit profit</t>
  </si>
  <si>
    <t>Profit ranges, if keep every other variable the same except for one, the range if values that would keep the optimal solution the same for x1,x2,x3,x4</t>
  </si>
  <si>
    <t>although, increasing profit margins would increase total profit</t>
  </si>
  <si>
    <t>Per unit contribution to optimal profit</t>
  </si>
  <si>
    <t>If increase sqft to 4801, there would be a 20.11 increase in optimal profit</t>
  </si>
  <si>
    <t>allowable increase and decrease is the range in which the shadow price is applicable</t>
  </si>
  <si>
    <t>Max</t>
  </si>
  <si>
    <t>Min</t>
  </si>
  <si>
    <t>Worksheet: [ALY6050_MOD5Project_DiSessaJ.xlsx]Sheet2</t>
  </si>
  <si>
    <t>Report Created: 3/24/2022 4:46:05 PM</t>
  </si>
  <si>
    <t>Worksheet: [ALY6050_MOD5Project_DiSessaJ.xlsx]Sheet3</t>
  </si>
  <si>
    <t>Report Created: 3/24/2022 4:54:01 PM</t>
  </si>
  <si>
    <t>Technically largest warehouse would be 6037.98 but restricting to integers 6034 is largest. Anything more doesn't increase profit and just wastes space</t>
  </si>
  <si>
    <t>Water Heater</t>
  </si>
  <si>
    <t>Unit</t>
  </si>
  <si>
    <t>Z = 430.4*X1 + 200.4*X2 + 272.4*X3 + 214.34*X4</t>
  </si>
  <si>
    <t>Pallet</t>
  </si>
  <si>
    <t>Total SqFt</t>
  </si>
  <si>
    <t>SqFt per item</t>
  </si>
  <si>
    <t>SqFt per Item</t>
  </si>
  <si>
    <t>Type</t>
  </si>
  <si>
    <t>=(869.59*X1)+(459.59*X2)+(357.59*X3)+(155.65*X4)</t>
  </si>
  <si>
    <t>=(2*X4)-X3</t>
  </si>
  <si>
    <t>=(25*X1)+(20*X2)+(15*X3)+(3.125*X4)</t>
  </si>
  <si>
    <t>=-.7X1+-.7X2+.3X3+.3X4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</si>
</sst>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quotePrefix="1"/>
    <xf numFmtId="0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4" fontId="0" fillId="0" borderId="0" xfId="1" applyFont="1"/>
    <xf numFmtId="0" fontId="0" fillId="0" borderId="3" xfId="0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411480</xdr:colOff>
      <xdr:row>0</xdr:row>
      <xdr:rowOff>78580</xdr:rowOff>
    </xdr:from>
    <xdr:to>
      <xdr:col>26</xdr:col>
      <xdr:colOff>432054</xdr:colOff>
      <xdr:row>34</xdr:row>
      <xdr:rowOff>44433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8B100-250C-4EB1-B32F-190944D6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7340" y="78580"/>
          <a:ext cx="10993374" cy="6183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000E-DE2F-4210-872A-86052987531E}">
  <dimension ref="A1:N20"/>
  <sheetViews>
    <sheetView showGridLines="0" workbookViewId="0">
      <selection activeCell="K25" sqref="K25"/>
    </sheetView>
  </sheetViews>
  <sheetFormatPr defaultRowHeight="14.4" x14ac:dyDescent="0.3"/>
  <cols>
    <col min="1" max="1" width="2.33203125" customWidth="1"/>
    <col min="2" max="2" width="5.6640625" bestFit="1" customWidth="1"/>
    <col min="3" max="3" width="24" bestFit="1" customWidth="1"/>
    <col min="4" max="5" width="12.6640625" bestFit="1" customWidth="1"/>
    <col min="6" max="6" width="10.5546875" bestFit="1" customWidth="1"/>
    <col min="7" max="8" width="12" bestFit="1" customWidth="1"/>
    <col min="9" max="9" width="13.88671875" bestFit="1" customWidth="1"/>
    <col min="10" max="10" width="13.5546875" bestFit="1" customWidth="1"/>
  </cols>
  <sheetData>
    <row r="1" spans="1:10" x14ac:dyDescent="0.3">
      <c r="A1" s="7" t="s">
        <v>63</v>
      </c>
    </row>
    <row r="2" spans="1:10" x14ac:dyDescent="0.3">
      <c r="A2" s="7" t="s">
        <v>64</v>
      </c>
    </row>
    <row r="3" spans="1:10" x14ac:dyDescent="0.3">
      <c r="A3" s="7" t="s">
        <v>65</v>
      </c>
    </row>
    <row r="6" spans="1:10" ht="15" thickBot="1" x14ac:dyDescent="0.35">
      <c r="A6" t="s">
        <v>66</v>
      </c>
    </row>
    <row r="7" spans="1:10" x14ac:dyDescent="0.3">
      <c r="B7" s="10"/>
      <c r="C7" s="10"/>
      <c r="D7" s="10" t="s">
        <v>69</v>
      </c>
      <c r="E7" s="10" t="s">
        <v>71</v>
      </c>
      <c r="F7" s="10" t="s">
        <v>72</v>
      </c>
      <c r="G7" s="10" t="s">
        <v>74</v>
      </c>
      <c r="H7" s="10" t="s">
        <v>74</v>
      </c>
    </row>
    <row r="8" spans="1:10" ht="15" thickBot="1" x14ac:dyDescent="0.35">
      <c r="B8" s="11" t="s">
        <v>67</v>
      </c>
      <c r="C8" s="11" t="s">
        <v>68</v>
      </c>
      <c r="D8" s="11" t="s">
        <v>70</v>
      </c>
      <c r="E8" s="11" t="s">
        <v>1</v>
      </c>
      <c r="F8" s="11" t="s">
        <v>73</v>
      </c>
      <c r="G8" s="11" t="s">
        <v>75</v>
      </c>
      <c r="H8" s="11" t="s">
        <v>76</v>
      </c>
      <c r="I8" s="12" t="s">
        <v>98</v>
      </c>
      <c r="J8" s="12" t="s">
        <v>99</v>
      </c>
    </row>
    <row r="9" spans="1:10" x14ac:dyDescent="0.3">
      <c r="B9" s="8" t="s">
        <v>81</v>
      </c>
      <c r="C9" s="8" t="s">
        <v>82</v>
      </c>
      <c r="D9" s="8">
        <v>94.555403556771566</v>
      </c>
      <c r="E9" s="8">
        <v>0</v>
      </c>
      <c r="F9" s="8">
        <v>430.4</v>
      </c>
      <c r="G9" s="8">
        <v>142.53584905660364</v>
      </c>
      <c r="H9" s="8">
        <v>143.59538694992432</v>
      </c>
      <c r="I9">
        <f>ROUND(F9+G9,2)</f>
        <v>572.94000000000005</v>
      </c>
      <c r="J9">
        <f>ROUND(F9-H9,2)</f>
        <v>286.8</v>
      </c>
    </row>
    <row r="10" spans="1:10" x14ac:dyDescent="0.3">
      <c r="B10" s="8" t="s">
        <v>83</v>
      </c>
      <c r="C10" s="8" t="s">
        <v>84</v>
      </c>
      <c r="D10" s="8">
        <v>0</v>
      </c>
      <c r="E10" s="8">
        <v>-129.45192886456928</v>
      </c>
      <c r="F10" s="8">
        <v>200.39999999999998</v>
      </c>
      <c r="G10" s="14">
        <v>129.45192886456928</v>
      </c>
      <c r="H10" s="8">
        <v>1E+30</v>
      </c>
      <c r="I10">
        <f t="shared" ref="I10:I12" si="0">ROUND(F10+G10,2)</f>
        <v>329.85</v>
      </c>
      <c r="J10">
        <f t="shared" ref="J10:J12" si="1">ROUND(F10-H10,2)</f>
        <v>-1E+30</v>
      </c>
    </row>
    <row r="11" spans="1:10" x14ac:dyDescent="0.3">
      <c r="B11" s="8" t="s">
        <v>85</v>
      </c>
      <c r="C11" s="8" t="s">
        <v>86</v>
      </c>
      <c r="D11" s="8">
        <v>147.08618331053353</v>
      </c>
      <c r="E11" s="8">
        <v>0</v>
      </c>
      <c r="F11" s="8">
        <v>272.39999999999998</v>
      </c>
      <c r="G11" s="8">
        <v>284.13367741935502</v>
      </c>
      <c r="H11" s="8">
        <v>94.429999999999907</v>
      </c>
      <c r="I11">
        <f t="shared" si="0"/>
        <v>556.53</v>
      </c>
      <c r="J11">
        <f t="shared" si="1"/>
        <v>177.97</v>
      </c>
    </row>
    <row r="12" spans="1:10" ht="15" thickBot="1" x14ac:dyDescent="0.35">
      <c r="B12" s="9" t="s">
        <v>87</v>
      </c>
      <c r="C12" s="9" t="s">
        <v>88</v>
      </c>
      <c r="D12" s="9">
        <v>73.543091655266764</v>
      </c>
      <c r="E12" s="9">
        <v>0</v>
      </c>
      <c r="F12" s="9">
        <v>214.34000000000003</v>
      </c>
      <c r="G12" s="9">
        <v>1689.8100000000047</v>
      </c>
      <c r="H12" s="9">
        <v>152.91916666666677</v>
      </c>
      <c r="I12">
        <f t="shared" si="0"/>
        <v>1904.15</v>
      </c>
      <c r="J12">
        <f t="shared" si="1"/>
        <v>61.42</v>
      </c>
    </row>
    <row r="14" spans="1:10" ht="15" thickBot="1" x14ac:dyDescent="0.35">
      <c r="A14" t="s">
        <v>32</v>
      </c>
    </row>
    <row r="15" spans="1:10" x14ac:dyDescent="0.3">
      <c r="B15" s="10"/>
      <c r="C15" s="10"/>
      <c r="D15" s="10" t="s">
        <v>69</v>
      </c>
      <c r="E15" s="10" t="s">
        <v>77</v>
      </c>
      <c r="F15" s="10" t="s">
        <v>79</v>
      </c>
      <c r="G15" s="10" t="s">
        <v>74</v>
      </c>
      <c r="H15" s="10" t="s">
        <v>74</v>
      </c>
    </row>
    <row r="16" spans="1:10" ht="15" thickBot="1" x14ac:dyDescent="0.35">
      <c r="B16" s="11" t="s">
        <v>67</v>
      </c>
      <c r="C16" s="11" t="s">
        <v>68</v>
      </c>
      <c r="D16" s="11" t="s">
        <v>70</v>
      </c>
      <c r="E16" s="11" t="s">
        <v>78</v>
      </c>
      <c r="F16" s="11" t="s">
        <v>80</v>
      </c>
      <c r="G16" s="11" t="s">
        <v>75</v>
      </c>
      <c r="H16" s="11" t="s">
        <v>76</v>
      </c>
      <c r="I16" s="12" t="s">
        <v>106</v>
      </c>
      <c r="J16" s="12" t="s">
        <v>107</v>
      </c>
    </row>
    <row r="17" spans="2:14" x14ac:dyDescent="0.3">
      <c r="B17" s="8" t="s">
        <v>89</v>
      </c>
      <c r="C17" s="8" t="s">
        <v>90</v>
      </c>
      <c r="D17" s="8">
        <v>146267.78002735978</v>
      </c>
      <c r="E17" s="8">
        <v>0</v>
      </c>
      <c r="F17" s="8">
        <v>150000</v>
      </c>
      <c r="G17" s="8">
        <v>1E+30</v>
      </c>
      <c r="H17" s="8">
        <v>3732.2199726402305</v>
      </c>
      <c r="I17">
        <f t="shared" ref="I17:I20" si="2">ROUND(F17+G17,2)</f>
        <v>1E+30</v>
      </c>
      <c r="J17">
        <f t="shared" ref="J17:J20" si="3">ROUND(F17-H17,2)</f>
        <v>146267.78</v>
      </c>
    </row>
    <row r="18" spans="2:14" x14ac:dyDescent="0.3">
      <c r="B18" s="8" t="s">
        <v>91</v>
      </c>
      <c r="C18" s="8" t="s">
        <v>92</v>
      </c>
      <c r="D18" s="8">
        <v>0</v>
      </c>
      <c r="E18" s="8">
        <v>60.247222982216179</v>
      </c>
      <c r="F18" s="8">
        <v>0</v>
      </c>
      <c r="G18" s="8">
        <v>70.015053894791251</v>
      </c>
      <c r="H18" s="8">
        <v>186.66666666666669</v>
      </c>
      <c r="I18">
        <f t="shared" si="2"/>
        <v>70.02</v>
      </c>
      <c r="J18">
        <f t="shared" si="3"/>
        <v>-186.67</v>
      </c>
    </row>
    <row r="19" spans="2:14" x14ac:dyDescent="0.3">
      <c r="B19" s="8" t="s">
        <v>93</v>
      </c>
      <c r="C19" s="8" t="s">
        <v>92</v>
      </c>
      <c r="D19" s="8">
        <v>-1.0658141036401503E-14</v>
      </c>
      <c r="E19" s="8">
        <v>103.34336525307788</v>
      </c>
      <c r="F19" s="8">
        <v>0</v>
      </c>
      <c r="G19" s="8">
        <v>130.41509433962267</v>
      </c>
      <c r="H19" s="8">
        <v>24.239996374999283</v>
      </c>
      <c r="I19">
        <f t="shared" si="2"/>
        <v>130.41999999999999</v>
      </c>
      <c r="J19">
        <f t="shared" si="3"/>
        <v>-24.24</v>
      </c>
      <c r="N19" s="5"/>
    </row>
    <row r="20" spans="2:14" ht="15" thickBot="1" x14ac:dyDescent="0.35">
      <c r="B20" s="9" t="s">
        <v>94</v>
      </c>
      <c r="C20" s="9" t="s">
        <v>95</v>
      </c>
      <c r="D20" s="9">
        <v>4800.0000000000009</v>
      </c>
      <c r="E20" s="9">
        <v>20.109614227086187</v>
      </c>
      <c r="F20" s="9">
        <v>4800</v>
      </c>
      <c r="G20" s="9">
        <v>122.47848340435688</v>
      </c>
      <c r="H20" s="9">
        <v>4800</v>
      </c>
      <c r="I20">
        <f t="shared" si="2"/>
        <v>4922.4799999999996</v>
      </c>
      <c r="J20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7CE9-7FF6-4ED7-885C-BC1490019A6F}">
  <dimension ref="A1:E31"/>
  <sheetViews>
    <sheetView tabSelected="1" topLeftCell="A13" workbookViewId="0">
      <selection activeCell="A27" sqref="A27:C31"/>
    </sheetView>
  </sheetViews>
  <sheetFormatPr defaultRowHeight="14.4" x14ac:dyDescent="0.3"/>
  <cols>
    <col min="3" max="3" width="9" bestFit="1" customWidth="1"/>
    <col min="4" max="4" width="10.109375" bestFit="1" customWidth="1"/>
    <col min="5" max="5" width="9" bestFit="1" customWidth="1"/>
  </cols>
  <sheetData>
    <row r="1" spans="1:5" x14ac:dyDescent="0.3">
      <c r="A1" t="s">
        <v>114</v>
      </c>
      <c r="B1" t="s">
        <v>0</v>
      </c>
      <c r="C1" t="s">
        <v>1</v>
      </c>
      <c r="D1" t="s">
        <v>6</v>
      </c>
      <c r="E1" t="s">
        <v>16</v>
      </c>
    </row>
    <row r="2" spans="1:5" x14ac:dyDescent="0.3">
      <c r="A2" t="s">
        <v>9</v>
      </c>
      <c r="B2" t="s">
        <v>2</v>
      </c>
      <c r="C2" s="13">
        <v>869.59</v>
      </c>
      <c r="D2" s="13">
        <v>1299.99</v>
      </c>
      <c r="E2" s="13">
        <v>430.4</v>
      </c>
    </row>
    <row r="3" spans="1:5" x14ac:dyDescent="0.3">
      <c r="A3" t="s">
        <v>10</v>
      </c>
      <c r="B3" t="s">
        <v>3</v>
      </c>
      <c r="C3" s="13">
        <v>459.59</v>
      </c>
      <c r="D3" s="13">
        <v>659.99</v>
      </c>
      <c r="E3" s="13">
        <v>200.4</v>
      </c>
    </row>
    <row r="4" spans="1:5" x14ac:dyDescent="0.3">
      <c r="A4" t="s">
        <v>11</v>
      </c>
      <c r="B4" t="s">
        <v>113</v>
      </c>
      <c r="C4" s="13">
        <v>357.59</v>
      </c>
      <c r="D4" s="13">
        <v>629.99</v>
      </c>
      <c r="E4" s="13">
        <v>272.39999999999998</v>
      </c>
    </row>
    <row r="5" spans="1:5" x14ac:dyDescent="0.3">
      <c r="A5" t="s">
        <v>12</v>
      </c>
      <c r="B5" t="s">
        <v>5</v>
      </c>
      <c r="C5" s="13">
        <v>155.65</v>
      </c>
      <c r="D5" s="13">
        <v>369.99</v>
      </c>
      <c r="E5" s="13">
        <v>214.34</v>
      </c>
    </row>
    <row r="7" spans="1:5" x14ac:dyDescent="0.3">
      <c r="A7" t="s">
        <v>0</v>
      </c>
      <c r="B7" t="s">
        <v>116</v>
      </c>
      <c r="C7" t="s">
        <v>117</v>
      </c>
      <c r="D7" t="s">
        <v>119</v>
      </c>
    </row>
    <row r="8" spans="1:5" x14ac:dyDescent="0.3">
      <c r="A8" t="s">
        <v>2</v>
      </c>
      <c r="B8" t="s">
        <v>45</v>
      </c>
      <c r="C8">
        <v>25</v>
      </c>
      <c r="D8">
        <v>25</v>
      </c>
    </row>
    <row r="9" spans="1:5" x14ac:dyDescent="0.3">
      <c r="A9" t="s">
        <v>24</v>
      </c>
      <c r="B9" t="s">
        <v>48</v>
      </c>
      <c r="C9">
        <v>40</v>
      </c>
      <c r="D9">
        <v>20</v>
      </c>
    </row>
    <row r="10" spans="1:5" x14ac:dyDescent="0.3">
      <c r="A10" t="s">
        <v>25</v>
      </c>
      <c r="B10" t="s">
        <v>49</v>
      </c>
      <c r="C10">
        <v>45</v>
      </c>
      <c r="D10">
        <v>15</v>
      </c>
    </row>
    <row r="11" spans="1:5" x14ac:dyDescent="0.3">
      <c r="A11" t="s">
        <v>50</v>
      </c>
      <c r="B11" t="s">
        <v>45</v>
      </c>
      <c r="C11">
        <v>25</v>
      </c>
      <c r="D11">
        <v>3.125</v>
      </c>
    </row>
    <row r="13" spans="1:5" x14ac:dyDescent="0.3">
      <c r="A13" t="s">
        <v>120</v>
      </c>
      <c r="B13" t="s">
        <v>33</v>
      </c>
      <c r="C13" t="s">
        <v>34</v>
      </c>
      <c r="D13" t="s">
        <v>35</v>
      </c>
    </row>
    <row r="14" spans="1:5" x14ac:dyDescent="0.3">
      <c r="A14" t="s">
        <v>36</v>
      </c>
      <c r="B14" s="3" t="s">
        <v>121</v>
      </c>
      <c r="C14" t="s">
        <v>37</v>
      </c>
      <c r="D14">
        <v>150000</v>
      </c>
    </row>
    <row r="15" spans="1:5" x14ac:dyDescent="0.3">
      <c r="A15" t="s">
        <v>38</v>
      </c>
      <c r="B15" s="3" t="s">
        <v>122</v>
      </c>
      <c r="C15" t="s">
        <v>37</v>
      </c>
      <c r="D15">
        <v>0</v>
      </c>
    </row>
    <row r="16" spans="1:5" x14ac:dyDescent="0.3">
      <c r="A16" t="s">
        <v>38</v>
      </c>
      <c r="B16" s="3" t="s">
        <v>124</v>
      </c>
      <c r="C16" t="s">
        <v>37</v>
      </c>
      <c r="D16">
        <v>0</v>
      </c>
    </row>
    <row r="17" spans="1:4" x14ac:dyDescent="0.3">
      <c r="A17" t="s">
        <v>39</v>
      </c>
      <c r="B17" s="3" t="s">
        <v>123</v>
      </c>
      <c r="C17" t="s">
        <v>37</v>
      </c>
      <c r="D17">
        <v>4800</v>
      </c>
    </row>
    <row r="18" spans="1:4" x14ac:dyDescent="0.3">
      <c r="A18" t="s">
        <v>26</v>
      </c>
      <c r="B18" t="s">
        <v>29</v>
      </c>
      <c r="C18" t="s">
        <v>40</v>
      </c>
      <c r="D18">
        <v>0</v>
      </c>
    </row>
    <row r="19" spans="1:4" x14ac:dyDescent="0.3">
      <c r="A19" t="s">
        <v>55</v>
      </c>
      <c r="B19" t="s">
        <v>29</v>
      </c>
      <c r="C19" t="s">
        <v>57</v>
      </c>
      <c r="D19" t="s">
        <v>58</v>
      </c>
    </row>
    <row r="21" spans="1:4" x14ac:dyDescent="0.3">
      <c r="A21" t="s">
        <v>59</v>
      </c>
      <c r="B21" t="s">
        <v>14</v>
      </c>
      <c r="C21" t="s">
        <v>60</v>
      </c>
    </row>
    <row r="22" spans="1:4" x14ac:dyDescent="0.3">
      <c r="A22" t="s">
        <v>2</v>
      </c>
      <c r="B22">
        <v>95</v>
      </c>
      <c r="C22">
        <v>40888</v>
      </c>
    </row>
    <row r="23" spans="1:4" x14ac:dyDescent="0.3">
      <c r="A23" t="s">
        <v>61</v>
      </c>
      <c r="B23">
        <v>0</v>
      </c>
      <c r="C23">
        <v>0</v>
      </c>
    </row>
    <row r="24" spans="1:4" x14ac:dyDescent="0.3">
      <c r="A24" t="s">
        <v>62</v>
      </c>
      <c r="B24">
        <v>146</v>
      </c>
      <c r="C24">
        <v>39770.399999999994</v>
      </c>
    </row>
    <row r="25" spans="1:4" x14ac:dyDescent="0.3">
      <c r="A25" t="s">
        <v>5</v>
      </c>
      <c r="B25">
        <v>73</v>
      </c>
      <c r="C25">
        <v>15646.82</v>
      </c>
    </row>
    <row r="27" spans="1:4" x14ac:dyDescent="0.3">
      <c r="A27" t="s">
        <v>59</v>
      </c>
      <c r="B27" t="s">
        <v>14</v>
      </c>
      <c r="C27" t="s">
        <v>60</v>
      </c>
    </row>
    <row r="28" spans="1:4" x14ac:dyDescent="0.3">
      <c r="A28" t="s">
        <v>2</v>
      </c>
      <c r="B28">
        <v>0</v>
      </c>
      <c r="C28">
        <v>0</v>
      </c>
    </row>
    <row r="29" spans="1:4" x14ac:dyDescent="0.3">
      <c r="A29" t="s">
        <v>61</v>
      </c>
      <c r="B29">
        <v>132</v>
      </c>
      <c r="C29">
        <v>26452.799999999999</v>
      </c>
    </row>
    <row r="30" spans="1:4" x14ac:dyDescent="0.3">
      <c r="A30" t="s">
        <v>62</v>
      </c>
      <c r="B30">
        <v>205</v>
      </c>
      <c r="C30">
        <v>55841.999999999993</v>
      </c>
    </row>
    <row r="31" spans="1:4" x14ac:dyDescent="0.3">
      <c r="A31" t="s">
        <v>5</v>
      </c>
      <c r="B31">
        <v>102</v>
      </c>
      <c r="C31">
        <v>21862.68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FA34-3C82-414D-AC02-9CE8CC41BC17}">
  <dimension ref="A1:N25"/>
  <sheetViews>
    <sheetView showGridLines="0" workbookViewId="0">
      <selection activeCell="O15" sqref="O15"/>
    </sheetView>
  </sheetViews>
  <sheetFormatPr defaultRowHeight="14.4" x14ac:dyDescent="0.3"/>
  <cols>
    <col min="1" max="1" width="2.33203125" customWidth="1"/>
    <col min="2" max="2" width="5.6640625" bestFit="1" customWidth="1"/>
    <col min="3" max="3" width="24" bestFit="1" customWidth="1"/>
    <col min="4" max="5" width="12.6640625" bestFit="1" customWidth="1"/>
    <col min="6" max="6" width="10.5546875" bestFit="1" customWidth="1"/>
    <col min="7" max="8" width="12" bestFit="1" customWidth="1"/>
    <col min="9" max="9" width="13.88671875" bestFit="1" customWidth="1"/>
    <col min="10" max="10" width="13.5546875" bestFit="1" customWidth="1"/>
  </cols>
  <sheetData>
    <row r="1" spans="1:11" x14ac:dyDescent="0.3">
      <c r="A1" s="7" t="s">
        <v>63</v>
      </c>
      <c r="G1" t="s">
        <v>97</v>
      </c>
    </row>
    <row r="2" spans="1:11" x14ac:dyDescent="0.3">
      <c r="A2" s="7" t="s">
        <v>64</v>
      </c>
    </row>
    <row r="3" spans="1:11" x14ac:dyDescent="0.3">
      <c r="A3" s="7" t="s">
        <v>65</v>
      </c>
    </row>
    <row r="5" spans="1:11" x14ac:dyDescent="0.3">
      <c r="I5" t="s">
        <v>101</v>
      </c>
    </row>
    <row r="6" spans="1:11" ht="15" thickBot="1" x14ac:dyDescent="0.35">
      <c r="A6" t="s">
        <v>66</v>
      </c>
      <c r="I6" t="s">
        <v>102</v>
      </c>
    </row>
    <row r="7" spans="1:11" x14ac:dyDescent="0.3">
      <c r="B7" s="10"/>
      <c r="C7" s="10"/>
      <c r="D7" s="10" t="s">
        <v>69</v>
      </c>
      <c r="E7" s="10" t="s">
        <v>71</v>
      </c>
      <c r="F7" s="10" t="s">
        <v>72</v>
      </c>
      <c r="G7" s="10" t="s">
        <v>74</v>
      </c>
      <c r="H7" s="10" t="s">
        <v>74</v>
      </c>
    </row>
    <row r="8" spans="1:11" ht="15" thickBot="1" x14ac:dyDescent="0.35">
      <c r="B8" s="11" t="s">
        <v>67</v>
      </c>
      <c r="C8" s="11" t="s">
        <v>68</v>
      </c>
      <c r="D8" s="11" t="s">
        <v>70</v>
      </c>
      <c r="E8" s="11" t="s">
        <v>1</v>
      </c>
      <c r="F8" s="11" t="s">
        <v>73</v>
      </c>
      <c r="G8" s="11" t="s">
        <v>75</v>
      </c>
      <c r="H8" s="11" t="s">
        <v>76</v>
      </c>
      <c r="I8" s="12" t="s">
        <v>98</v>
      </c>
      <c r="J8" s="12" t="s">
        <v>99</v>
      </c>
    </row>
    <row r="9" spans="1:11" x14ac:dyDescent="0.3">
      <c r="B9" s="8" t="s">
        <v>81</v>
      </c>
      <c r="C9" s="8" t="s">
        <v>82</v>
      </c>
      <c r="D9" s="8">
        <v>94.555403556771566</v>
      </c>
      <c r="E9" s="8">
        <v>0</v>
      </c>
      <c r="F9" s="8">
        <v>430.4</v>
      </c>
      <c r="G9" s="8">
        <v>142.53584905660364</v>
      </c>
      <c r="H9" s="8">
        <v>143.59538694992432</v>
      </c>
      <c r="I9">
        <f>ROUND(F9+G9,2)</f>
        <v>572.94000000000005</v>
      </c>
      <c r="J9">
        <f>ROUND(F9-H9,2)</f>
        <v>286.8</v>
      </c>
    </row>
    <row r="10" spans="1:11" x14ac:dyDescent="0.3">
      <c r="B10" s="8" t="s">
        <v>83</v>
      </c>
      <c r="C10" s="8" t="s">
        <v>84</v>
      </c>
      <c r="D10" s="8">
        <v>0</v>
      </c>
      <c r="E10" s="8">
        <v>-129.45192886456928</v>
      </c>
      <c r="F10" s="8">
        <v>200.39999999999998</v>
      </c>
      <c r="G10" s="14">
        <v>129.45192886456928</v>
      </c>
      <c r="H10" s="8">
        <v>1E+30</v>
      </c>
      <c r="I10">
        <f t="shared" ref="I10:I12" si="0">ROUND(F10+G10,2)</f>
        <v>329.85</v>
      </c>
      <c r="J10">
        <f t="shared" ref="J10:J12" si="1">ROUND(F10-H10,2)</f>
        <v>-1E+30</v>
      </c>
      <c r="K10" t="s">
        <v>100</v>
      </c>
    </row>
    <row r="11" spans="1:11" x14ac:dyDescent="0.3">
      <c r="B11" s="8" t="s">
        <v>85</v>
      </c>
      <c r="C11" s="8" t="s">
        <v>86</v>
      </c>
      <c r="D11" s="8">
        <v>147.08618331053353</v>
      </c>
      <c r="E11" s="8">
        <v>0</v>
      </c>
      <c r="F11" s="8">
        <v>272.39999999999998</v>
      </c>
      <c r="G11" s="8">
        <v>284.13367741935502</v>
      </c>
      <c r="H11" s="8">
        <v>94.429999999999907</v>
      </c>
      <c r="I11">
        <f t="shared" si="0"/>
        <v>556.53</v>
      </c>
      <c r="J11">
        <f t="shared" si="1"/>
        <v>177.97</v>
      </c>
    </row>
    <row r="12" spans="1:11" ht="15" thickBot="1" x14ac:dyDescent="0.35">
      <c r="B12" s="9" t="s">
        <v>87</v>
      </c>
      <c r="C12" s="9" t="s">
        <v>88</v>
      </c>
      <c r="D12" s="9">
        <v>73.543091655266764</v>
      </c>
      <c r="E12" s="9">
        <v>0</v>
      </c>
      <c r="F12" s="9">
        <v>214.34000000000003</v>
      </c>
      <c r="G12" s="9">
        <v>1689.8100000000047</v>
      </c>
      <c r="H12" s="9">
        <v>152.91916666666677</v>
      </c>
      <c r="I12">
        <f t="shared" si="0"/>
        <v>1904.15</v>
      </c>
      <c r="J12">
        <f t="shared" si="1"/>
        <v>61.42</v>
      </c>
    </row>
    <row r="14" spans="1:11" ht="15" thickBot="1" x14ac:dyDescent="0.35">
      <c r="A14" t="s">
        <v>32</v>
      </c>
    </row>
    <row r="15" spans="1:11" x14ac:dyDescent="0.3">
      <c r="B15" s="10"/>
      <c r="C15" s="10"/>
      <c r="D15" s="10" t="s">
        <v>69</v>
      </c>
      <c r="E15" s="10" t="s">
        <v>77</v>
      </c>
      <c r="F15" s="10" t="s">
        <v>79</v>
      </c>
      <c r="G15" s="10" t="s">
        <v>74</v>
      </c>
      <c r="H15" s="10" t="s">
        <v>74</v>
      </c>
    </row>
    <row r="16" spans="1:11" ht="15" thickBot="1" x14ac:dyDescent="0.35">
      <c r="B16" s="11" t="s">
        <v>67</v>
      </c>
      <c r="C16" s="11" t="s">
        <v>68</v>
      </c>
      <c r="D16" s="11" t="s">
        <v>70</v>
      </c>
      <c r="E16" s="11" t="s">
        <v>78</v>
      </c>
      <c r="F16" s="11" t="s">
        <v>80</v>
      </c>
      <c r="G16" s="11" t="s">
        <v>75</v>
      </c>
      <c r="H16" s="11" t="s">
        <v>76</v>
      </c>
      <c r="I16" s="12" t="s">
        <v>106</v>
      </c>
      <c r="J16" s="12" t="s">
        <v>107</v>
      </c>
    </row>
    <row r="17" spans="2:14" x14ac:dyDescent="0.3">
      <c r="B17" s="8" t="s">
        <v>89</v>
      </c>
      <c r="C17" s="8" t="s">
        <v>90</v>
      </c>
      <c r="D17" s="8">
        <v>146267.78002735978</v>
      </c>
      <c r="E17" s="8">
        <v>0</v>
      </c>
      <c r="F17" s="8">
        <v>150000</v>
      </c>
      <c r="G17" s="8">
        <v>1E+30</v>
      </c>
      <c r="H17" s="8">
        <v>3732.2199726402305</v>
      </c>
      <c r="I17">
        <f t="shared" ref="I17:I20" si="2">ROUND(F17+G17,2)</f>
        <v>1E+30</v>
      </c>
      <c r="J17">
        <f t="shared" ref="J17:J20" si="3">ROUND(F17-H17,2)</f>
        <v>146267.78</v>
      </c>
    </row>
    <row r="18" spans="2:14" x14ac:dyDescent="0.3">
      <c r="B18" s="8" t="s">
        <v>91</v>
      </c>
      <c r="C18" s="8" t="s">
        <v>92</v>
      </c>
      <c r="D18" s="8">
        <v>0</v>
      </c>
      <c r="E18" s="8">
        <v>60.247222982216179</v>
      </c>
      <c r="F18" s="8">
        <v>0</v>
      </c>
      <c r="G18" s="8">
        <v>70.015053894791251</v>
      </c>
      <c r="H18" s="8">
        <v>186.66666666666669</v>
      </c>
      <c r="I18">
        <f t="shared" si="2"/>
        <v>70.02</v>
      </c>
      <c r="J18">
        <f t="shared" si="3"/>
        <v>-186.67</v>
      </c>
    </row>
    <row r="19" spans="2:14" x14ac:dyDescent="0.3">
      <c r="B19" s="8" t="s">
        <v>93</v>
      </c>
      <c r="C19" s="8" t="s">
        <v>92</v>
      </c>
      <c r="D19" s="8">
        <v>-1.0658141036401503E-14</v>
      </c>
      <c r="E19" s="8">
        <v>103.34336525307788</v>
      </c>
      <c r="F19" s="8">
        <v>0</v>
      </c>
      <c r="G19" s="8">
        <v>130.41509433962267</v>
      </c>
      <c r="H19" s="8">
        <v>24.239996374999283</v>
      </c>
      <c r="I19">
        <f t="shared" si="2"/>
        <v>130.41999999999999</v>
      </c>
      <c r="J19">
        <f t="shared" si="3"/>
        <v>-24.24</v>
      </c>
      <c r="N19" s="5"/>
    </row>
    <row r="20" spans="2:14" ht="15" thickBot="1" x14ac:dyDescent="0.35">
      <c r="B20" s="9" t="s">
        <v>94</v>
      </c>
      <c r="C20" s="9" t="s">
        <v>95</v>
      </c>
      <c r="D20" s="9">
        <v>4800.0000000000009</v>
      </c>
      <c r="E20" s="9">
        <v>20.109614227086187</v>
      </c>
      <c r="F20" s="9">
        <v>4800</v>
      </c>
      <c r="G20" s="9">
        <v>122.47848340435688</v>
      </c>
      <c r="H20" s="9">
        <v>4800</v>
      </c>
      <c r="I20">
        <f t="shared" si="2"/>
        <v>4922.4799999999996</v>
      </c>
      <c r="J20">
        <f t="shared" si="3"/>
        <v>0</v>
      </c>
    </row>
    <row r="22" spans="2:14" x14ac:dyDescent="0.3">
      <c r="E22" t="s">
        <v>103</v>
      </c>
    </row>
    <row r="24" spans="2:14" x14ac:dyDescent="0.3">
      <c r="E24" t="s">
        <v>104</v>
      </c>
    </row>
    <row r="25" spans="2:14" x14ac:dyDescent="0.3">
      <c r="E25" t="s">
        <v>105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8F21-9CB5-4963-A225-C76C4BDC6ED9}">
  <dimension ref="A1:Q32"/>
  <sheetViews>
    <sheetView workbookViewId="0">
      <selection activeCell="J12" sqref="J12"/>
    </sheetView>
  </sheetViews>
  <sheetFormatPr defaultRowHeight="14.4" x14ac:dyDescent="0.3"/>
  <cols>
    <col min="1" max="1" width="23.6640625" customWidth="1"/>
    <col min="14" max="14" width="15.77734375" customWidth="1"/>
  </cols>
  <sheetData>
    <row r="1" spans="1:17" x14ac:dyDescent="0.3">
      <c r="B1" t="s">
        <v>0</v>
      </c>
      <c r="C1" t="s">
        <v>1</v>
      </c>
      <c r="D1" t="s">
        <v>6</v>
      </c>
      <c r="E1" t="s">
        <v>14</v>
      </c>
      <c r="F1" t="s">
        <v>16</v>
      </c>
      <c r="J1" t="s">
        <v>9</v>
      </c>
      <c r="K1" t="s">
        <v>10</v>
      </c>
      <c r="L1" t="s">
        <v>11</v>
      </c>
      <c r="M1" t="s">
        <v>12</v>
      </c>
      <c r="N1" t="s">
        <v>115</v>
      </c>
    </row>
    <row r="2" spans="1:17" x14ac:dyDescent="0.3">
      <c r="B2" t="s">
        <v>2</v>
      </c>
      <c r="C2">
        <v>869.59</v>
      </c>
      <c r="D2">
        <v>1299.99</v>
      </c>
      <c r="E2" t="s">
        <v>9</v>
      </c>
      <c r="F2">
        <f>ROUND(D2-C2,2)</f>
        <v>430.4</v>
      </c>
      <c r="J2">
        <v>95</v>
      </c>
      <c r="K2">
        <v>0</v>
      </c>
      <c r="L2">
        <v>146</v>
      </c>
      <c r="M2">
        <v>73</v>
      </c>
      <c r="N2">
        <f>SUMPRODUCT(J2:M2,J3:M3)</f>
        <v>96305.22</v>
      </c>
    </row>
    <row r="3" spans="1:17" x14ac:dyDescent="0.3">
      <c r="B3" t="s">
        <v>3</v>
      </c>
      <c r="C3">
        <v>459.59</v>
      </c>
      <c r="D3">
        <v>659.99</v>
      </c>
      <c r="E3" t="s">
        <v>10</v>
      </c>
      <c r="F3">
        <f t="shared" ref="F3:F5" si="0">ROUND(D3-C3,2)</f>
        <v>200.4</v>
      </c>
      <c r="I3" t="s">
        <v>31</v>
      </c>
      <c r="J3">
        <f>F2</f>
        <v>430.4</v>
      </c>
      <c r="K3">
        <f>F3</f>
        <v>200.4</v>
      </c>
      <c r="L3">
        <f>F4</f>
        <v>272.39999999999998</v>
      </c>
      <c r="M3">
        <f>F5</f>
        <v>214.34</v>
      </c>
    </row>
    <row r="4" spans="1:17" x14ac:dyDescent="0.3">
      <c r="B4" t="s">
        <v>113</v>
      </c>
      <c r="C4">
        <v>357.59</v>
      </c>
      <c r="D4">
        <v>629.99</v>
      </c>
      <c r="E4" t="s">
        <v>11</v>
      </c>
      <c r="F4">
        <f t="shared" si="0"/>
        <v>272.39999999999998</v>
      </c>
    </row>
    <row r="5" spans="1:17" x14ac:dyDescent="0.3">
      <c r="B5" t="s">
        <v>5</v>
      </c>
      <c r="C5">
        <f>ROUND(622.59/4,2)</f>
        <v>155.65</v>
      </c>
      <c r="D5">
        <f>369.99</f>
        <v>369.99</v>
      </c>
      <c r="E5" t="s">
        <v>12</v>
      </c>
      <c r="F5">
        <f t="shared" si="0"/>
        <v>214.34</v>
      </c>
      <c r="G5" t="s">
        <v>44</v>
      </c>
      <c r="I5" t="s">
        <v>32</v>
      </c>
      <c r="N5" t="s">
        <v>33</v>
      </c>
      <c r="O5" t="s">
        <v>34</v>
      </c>
      <c r="P5" t="s">
        <v>35</v>
      </c>
      <c r="Q5" t="s">
        <v>96</v>
      </c>
    </row>
    <row r="6" spans="1:17" x14ac:dyDescent="0.3">
      <c r="I6" t="s">
        <v>36</v>
      </c>
      <c r="J6">
        <f>C2</f>
        <v>869.59</v>
      </c>
      <c r="K6">
        <f>C3</f>
        <v>459.59</v>
      </c>
      <c r="L6">
        <f>C4</f>
        <v>357.59</v>
      </c>
      <c r="M6">
        <f>C5</f>
        <v>155.65</v>
      </c>
      <c r="N6">
        <f>SUMPRODUCT(J6:M6,J2:M2)</f>
        <v>146181.64000000001</v>
      </c>
      <c r="O6" s="1" t="s">
        <v>37</v>
      </c>
      <c r="P6">
        <v>150000</v>
      </c>
      <c r="Q6">
        <f>P6-N6</f>
        <v>3818.359999999986</v>
      </c>
    </row>
    <row r="7" spans="1:17" x14ac:dyDescent="0.3">
      <c r="I7" t="s">
        <v>38</v>
      </c>
      <c r="M7">
        <v>2</v>
      </c>
      <c r="N7">
        <f>(2*M2)-L2</f>
        <v>0</v>
      </c>
      <c r="O7" s="1" t="s">
        <v>37</v>
      </c>
      <c r="P7">
        <v>0</v>
      </c>
    </row>
    <row r="8" spans="1:17" x14ac:dyDescent="0.3">
      <c r="A8" t="s">
        <v>13</v>
      </c>
      <c r="B8" t="s">
        <v>15</v>
      </c>
      <c r="I8" t="s">
        <v>38</v>
      </c>
      <c r="J8">
        <v>-0.7</v>
      </c>
      <c r="K8">
        <v>-0.7</v>
      </c>
      <c r="L8">
        <v>0.3</v>
      </c>
      <c r="M8">
        <v>0.3</v>
      </c>
      <c r="N8">
        <f>SUMPRODUCT(J2:M2,J8:M8)</f>
        <v>-0.80000000000000426</v>
      </c>
      <c r="O8" s="1" t="s">
        <v>37</v>
      </c>
      <c r="P8">
        <v>0</v>
      </c>
    </row>
    <row r="9" spans="1:17" x14ac:dyDescent="0.3">
      <c r="I9" t="s">
        <v>39</v>
      </c>
      <c r="J9" s="2">
        <v>25</v>
      </c>
      <c r="K9" s="2">
        <v>20</v>
      </c>
      <c r="L9" s="2">
        <v>15</v>
      </c>
      <c r="M9" s="2">
        <v>3.125</v>
      </c>
      <c r="N9" s="2">
        <f>SUMPRODUCT(J9:M9,J2:M2)</f>
        <v>4793.125</v>
      </c>
      <c r="O9" s="1" t="s">
        <v>37</v>
      </c>
      <c r="P9" s="4">
        <v>4800</v>
      </c>
      <c r="Q9">
        <f>P9-N9</f>
        <v>6.875</v>
      </c>
    </row>
    <row r="10" spans="1:17" x14ac:dyDescent="0.3">
      <c r="A10" t="s">
        <v>7</v>
      </c>
      <c r="K10" s="2"/>
      <c r="L10" s="2"/>
      <c r="M10" s="2"/>
      <c r="N10" s="2"/>
      <c r="O10" s="1" t="s">
        <v>37</v>
      </c>
      <c r="P10" s="2"/>
    </row>
    <row r="11" spans="1:17" x14ac:dyDescent="0.3">
      <c r="A11">
        <v>150000</v>
      </c>
      <c r="B11" t="s">
        <v>8</v>
      </c>
      <c r="J11" s="2"/>
      <c r="K11" s="2"/>
      <c r="L11" s="2"/>
      <c r="M11" s="2"/>
      <c r="N11" s="2"/>
      <c r="O11" s="1" t="s">
        <v>37</v>
      </c>
      <c r="P11" s="2"/>
    </row>
    <row r="12" spans="1:17" x14ac:dyDescent="0.3">
      <c r="A12" t="s">
        <v>28</v>
      </c>
      <c r="J12" s="2"/>
      <c r="K12" s="2"/>
      <c r="L12" s="2"/>
      <c r="M12" s="2"/>
      <c r="N12" s="2"/>
      <c r="O12" s="1" t="s">
        <v>37</v>
      </c>
      <c r="P12" s="2"/>
    </row>
    <row r="14" spans="1:17" x14ac:dyDescent="0.3">
      <c r="A14" t="s">
        <v>18</v>
      </c>
      <c r="B14" t="s">
        <v>17</v>
      </c>
      <c r="C14" t="s">
        <v>11</v>
      </c>
    </row>
    <row r="15" spans="1:17" x14ac:dyDescent="0.3">
      <c r="M15" t="s">
        <v>32</v>
      </c>
      <c r="N15" t="s">
        <v>33</v>
      </c>
      <c r="O15" t="s">
        <v>34</v>
      </c>
      <c r="P15" t="s">
        <v>35</v>
      </c>
    </row>
    <row r="16" spans="1:17" x14ac:dyDescent="0.3">
      <c r="A16" t="s">
        <v>42</v>
      </c>
      <c r="B16" t="s">
        <v>17</v>
      </c>
      <c r="C16">
        <v>0</v>
      </c>
      <c r="M16" t="s">
        <v>36</v>
      </c>
      <c r="N16" s="3" t="s">
        <v>43</v>
      </c>
      <c r="O16" t="s">
        <v>37</v>
      </c>
      <c r="P16">
        <v>150000</v>
      </c>
    </row>
    <row r="17" spans="1:16" x14ac:dyDescent="0.3">
      <c r="A17" t="s">
        <v>41</v>
      </c>
      <c r="M17" t="s">
        <v>38</v>
      </c>
      <c r="N17" s="3" t="s">
        <v>54</v>
      </c>
      <c r="O17" t="s">
        <v>37</v>
      </c>
      <c r="P17">
        <v>0</v>
      </c>
    </row>
    <row r="18" spans="1:16" x14ac:dyDescent="0.3">
      <c r="M18" t="s">
        <v>38</v>
      </c>
      <c r="N18" s="3" t="s">
        <v>52</v>
      </c>
      <c r="O18" t="s">
        <v>37</v>
      </c>
      <c r="P18">
        <v>0</v>
      </c>
    </row>
    <row r="19" spans="1:16" x14ac:dyDescent="0.3">
      <c r="A19" t="s">
        <v>19</v>
      </c>
      <c r="B19" t="s">
        <v>21</v>
      </c>
      <c r="M19" t="s">
        <v>39</v>
      </c>
      <c r="N19" s="3" t="s">
        <v>53</v>
      </c>
      <c r="O19" t="s">
        <v>37</v>
      </c>
      <c r="P19">
        <v>4800</v>
      </c>
    </row>
    <row r="20" spans="1:16" x14ac:dyDescent="0.3">
      <c r="A20" t="s">
        <v>20</v>
      </c>
      <c r="B20" t="s">
        <v>22</v>
      </c>
      <c r="C20" t="s">
        <v>23</v>
      </c>
      <c r="M20" t="s">
        <v>26</v>
      </c>
      <c r="N20" s="3" t="s">
        <v>56</v>
      </c>
      <c r="O20" s="1" t="s">
        <v>40</v>
      </c>
      <c r="P20">
        <v>0</v>
      </c>
    </row>
    <row r="21" spans="1:16" x14ac:dyDescent="0.3">
      <c r="M21" t="s">
        <v>55</v>
      </c>
      <c r="N21" s="3" t="s">
        <v>56</v>
      </c>
      <c r="O21" t="s">
        <v>57</v>
      </c>
      <c r="P21" t="s">
        <v>58</v>
      </c>
    </row>
    <row r="22" spans="1:16" x14ac:dyDescent="0.3">
      <c r="A22" t="s">
        <v>0</v>
      </c>
      <c r="B22" t="s">
        <v>116</v>
      </c>
      <c r="C22" t="s">
        <v>117</v>
      </c>
      <c r="D22" t="s">
        <v>118</v>
      </c>
      <c r="N22" s="3"/>
    </row>
    <row r="23" spans="1:16" x14ac:dyDescent="0.3">
      <c r="A23" t="s">
        <v>2</v>
      </c>
      <c r="B23" t="s">
        <v>45</v>
      </c>
      <c r="C23">
        <v>25</v>
      </c>
      <c r="D23">
        <v>25</v>
      </c>
    </row>
    <row r="24" spans="1:16" x14ac:dyDescent="0.3">
      <c r="A24" t="s">
        <v>24</v>
      </c>
      <c r="B24" t="s">
        <v>48</v>
      </c>
      <c r="C24">
        <v>40</v>
      </c>
      <c r="D24">
        <v>20</v>
      </c>
    </row>
    <row r="25" spans="1:16" x14ac:dyDescent="0.3">
      <c r="A25" t="s">
        <v>25</v>
      </c>
      <c r="B25" t="s">
        <v>49</v>
      </c>
      <c r="C25">
        <v>45</v>
      </c>
      <c r="D25">
        <v>15</v>
      </c>
      <c r="L25" t="s">
        <v>59</v>
      </c>
      <c r="M25" t="s">
        <v>14</v>
      </c>
      <c r="N25" t="s">
        <v>60</v>
      </c>
    </row>
    <row r="26" spans="1:16" x14ac:dyDescent="0.3">
      <c r="A26" t="s">
        <v>50</v>
      </c>
      <c r="B26" t="s">
        <v>45</v>
      </c>
      <c r="C26">
        <v>25</v>
      </c>
      <c r="D26">
        <f>25/8</f>
        <v>3.125</v>
      </c>
      <c r="L26" t="s">
        <v>2</v>
      </c>
      <c r="M26">
        <v>95</v>
      </c>
      <c r="N26" s="5">
        <f>F2*M26</f>
        <v>40888</v>
      </c>
    </row>
    <row r="27" spans="1:16" x14ac:dyDescent="0.3">
      <c r="L27" t="s">
        <v>61</v>
      </c>
      <c r="M27">
        <v>0</v>
      </c>
      <c r="N27" s="5">
        <f t="shared" ref="N27:N29" si="1">F3*M27</f>
        <v>0</v>
      </c>
    </row>
    <row r="28" spans="1:16" x14ac:dyDescent="0.3">
      <c r="A28" t="s">
        <v>51</v>
      </c>
      <c r="B28" t="s">
        <v>17</v>
      </c>
      <c r="C28">
        <v>4800</v>
      </c>
      <c r="L28" t="s">
        <v>62</v>
      </c>
      <c r="M28">
        <v>146</v>
      </c>
      <c r="N28" s="5">
        <f t="shared" si="1"/>
        <v>39770.399999999994</v>
      </c>
    </row>
    <row r="29" spans="1:16" x14ac:dyDescent="0.3">
      <c r="L29" t="s">
        <v>5</v>
      </c>
      <c r="M29">
        <v>73</v>
      </c>
      <c r="N29" s="5">
        <f t="shared" si="1"/>
        <v>15646.82</v>
      </c>
    </row>
    <row r="30" spans="1:16" x14ac:dyDescent="0.3">
      <c r="N30" s="6">
        <f>SUM(N26:N29)</f>
        <v>96305.22</v>
      </c>
    </row>
    <row r="31" spans="1:16" x14ac:dyDescent="0.3">
      <c r="A31" t="s">
        <v>26</v>
      </c>
    </row>
    <row r="32" spans="1:16" x14ac:dyDescent="0.3">
      <c r="A32" t="s">
        <v>29</v>
      </c>
      <c r="B32" t="s">
        <v>27</v>
      </c>
      <c r="C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1E50-FFA4-46EC-BBF2-5E265C2EFBF1}">
  <dimension ref="A1:H20"/>
  <sheetViews>
    <sheetView showGridLines="0" workbookViewId="0">
      <selection activeCell="C28" sqref="C28"/>
    </sheetView>
  </sheetViews>
  <sheetFormatPr defaultRowHeight="14.4" x14ac:dyDescent="0.3"/>
  <cols>
    <col min="1" max="1" width="2.33203125" customWidth="1"/>
    <col min="2" max="2" width="5.6640625" bestFit="1" customWidth="1"/>
    <col min="3" max="3" width="23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7" t="s">
        <v>63</v>
      </c>
    </row>
    <row r="2" spans="1:8" x14ac:dyDescent="0.3">
      <c r="A2" s="7" t="s">
        <v>108</v>
      </c>
    </row>
    <row r="3" spans="1:8" x14ac:dyDescent="0.3">
      <c r="A3" s="7" t="s">
        <v>109</v>
      </c>
    </row>
    <row r="6" spans="1:8" ht="15" thickBot="1" x14ac:dyDescent="0.35">
      <c r="A6" t="s">
        <v>66</v>
      </c>
    </row>
    <row r="7" spans="1:8" x14ac:dyDescent="0.3">
      <c r="B7" s="10"/>
      <c r="C7" s="10"/>
      <c r="D7" s="10" t="s">
        <v>69</v>
      </c>
      <c r="E7" s="10" t="s">
        <v>71</v>
      </c>
      <c r="F7" s="10" t="s">
        <v>72</v>
      </c>
      <c r="G7" s="10" t="s">
        <v>74</v>
      </c>
      <c r="H7" s="10" t="s">
        <v>74</v>
      </c>
    </row>
    <row r="8" spans="1:8" ht="15" thickBot="1" x14ac:dyDescent="0.35">
      <c r="B8" s="11" t="s">
        <v>67</v>
      </c>
      <c r="C8" s="11" t="s">
        <v>68</v>
      </c>
      <c r="D8" s="11" t="s">
        <v>70</v>
      </c>
      <c r="E8" s="11" t="s">
        <v>1</v>
      </c>
      <c r="F8" s="11" t="s">
        <v>73</v>
      </c>
      <c r="G8" s="11" t="s">
        <v>75</v>
      </c>
      <c r="H8" s="11" t="s">
        <v>76</v>
      </c>
    </row>
    <row r="9" spans="1:8" x14ac:dyDescent="0.3">
      <c r="B9" s="8" t="s">
        <v>81</v>
      </c>
      <c r="C9" s="8" t="s">
        <v>82</v>
      </c>
      <c r="D9" s="8">
        <v>96.958686730506173</v>
      </c>
      <c r="E9" s="8">
        <v>0</v>
      </c>
      <c r="F9" s="8">
        <v>430.4</v>
      </c>
      <c r="G9" s="8">
        <v>142.53584905660364</v>
      </c>
      <c r="H9" s="8">
        <v>143.59538694992432</v>
      </c>
    </row>
    <row r="10" spans="1:8" x14ac:dyDescent="0.3">
      <c r="B10" s="8" t="s">
        <v>83</v>
      </c>
      <c r="C10" s="8" t="s">
        <v>84</v>
      </c>
      <c r="D10" s="8">
        <v>0</v>
      </c>
      <c r="E10" s="8">
        <v>-129.45192886456928</v>
      </c>
      <c r="F10" s="8">
        <v>200.39999999999998</v>
      </c>
      <c r="G10" s="8">
        <v>129.45192886456928</v>
      </c>
      <c r="H10" s="8">
        <v>1E+30</v>
      </c>
    </row>
    <row r="11" spans="1:8" x14ac:dyDescent="0.3">
      <c r="B11" s="8" t="s">
        <v>85</v>
      </c>
      <c r="C11" s="8" t="s">
        <v>86</v>
      </c>
      <c r="D11" s="8">
        <v>150.82462380300959</v>
      </c>
      <c r="E11" s="8">
        <v>0</v>
      </c>
      <c r="F11" s="8">
        <v>272.39999999999998</v>
      </c>
      <c r="G11" s="8">
        <v>284.13367741935502</v>
      </c>
      <c r="H11" s="8">
        <v>94.429999999999907</v>
      </c>
    </row>
    <row r="12" spans="1:8" ht="15" thickBot="1" x14ac:dyDescent="0.35">
      <c r="B12" s="9" t="s">
        <v>87</v>
      </c>
      <c r="C12" s="9" t="s">
        <v>88</v>
      </c>
      <c r="D12" s="9">
        <v>75.412311901504793</v>
      </c>
      <c r="E12" s="9">
        <v>0</v>
      </c>
      <c r="F12" s="9">
        <v>214.34000000000003</v>
      </c>
      <c r="G12" s="9">
        <v>1689.8100000000047</v>
      </c>
      <c r="H12" s="9">
        <v>152.91916666666677</v>
      </c>
    </row>
    <row r="14" spans="1:8" ht="15" thickBot="1" x14ac:dyDescent="0.35">
      <c r="A14" t="s">
        <v>32</v>
      </c>
    </row>
    <row r="15" spans="1:8" x14ac:dyDescent="0.3">
      <c r="B15" s="10"/>
      <c r="C15" s="10"/>
      <c r="D15" s="10" t="s">
        <v>69</v>
      </c>
      <c r="E15" s="10" t="s">
        <v>77</v>
      </c>
      <c r="F15" s="10" t="s">
        <v>79</v>
      </c>
      <c r="G15" s="10" t="s">
        <v>74</v>
      </c>
      <c r="H15" s="10" t="s">
        <v>74</v>
      </c>
    </row>
    <row r="16" spans="1:8" ht="15" thickBot="1" x14ac:dyDescent="0.35">
      <c r="B16" s="11" t="s">
        <v>67</v>
      </c>
      <c r="C16" s="11" t="s">
        <v>68</v>
      </c>
      <c r="D16" s="11" t="s">
        <v>70</v>
      </c>
      <c r="E16" s="11" t="s">
        <v>78</v>
      </c>
      <c r="F16" s="11" t="s">
        <v>80</v>
      </c>
      <c r="G16" s="11" t="s">
        <v>75</v>
      </c>
      <c r="H16" s="11" t="s">
        <v>76</v>
      </c>
    </row>
    <row r="17" spans="2:8" x14ac:dyDescent="0.3">
      <c r="B17" s="8" t="s">
        <v>89</v>
      </c>
      <c r="C17" s="8" t="s">
        <v>90</v>
      </c>
      <c r="D17" s="8">
        <v>149985.41943638853</v>
      </c>
      <c r="E17" s="8">
        <v>0</v>
      </c>
      <c r="F17" s="8">
        <v>150000</v>
      </c>
      <c r="G17" s="8">
        <v>1E+30</v>
      </c>
      <c r="H17" s="8">
        <v>14.580563611496473</v>
      </c>
    </row>
    <row r="18" spans="2:8" x14ac:dyDescent="0.3">
      <c r="B18" s="8" t="s">
        <v>91</v>
      </c>
      <c r="C18" s="8" t="s">
        <v>92</v>
      </c>
      <c r="D18" s="8">
        <v>0</v>
      </c>
      <c r="E18" s="8">
        <v>60.247222982216179</v>
      </c>
      <c r="F18" s="8">
        <v>0</v>
      </c>
      <c r="G18" s="8">
        <v>0.27352593216878002</v>
      </c>
      <c r="H18" s="8">
        <v>191.41111111111113</v>
      </c>
    </row>
    <row r="19" spans="2:8" x14ac:dyDescent="0.3">
      <c r="B19" s="8" t="s">
        <v>93</v>
      </c>
      <c r="C19" s="8" t="s">
        <v>92</v>
      </c>
      <c r="D19" s="8">
        <v>0</v>
      </c>
      <c r="E19" s="8">
        <v>103.34336525307788</v>
      </c>
      <c r="F19" s="8">
        <v>0</v>
      </c>
      <c r="G19" s="8">
        <v>133.72981132075472</v>
      </c>
      <c r="H19" s="8">
        <v>9.4697743348202787E-2</v>
      </c>
    </row>
    <row r="20" spans="2:8" ht="15" thickBot="1" x14ac:dyDescent="0.35">
      <c r="B20" s="9" t="s">
        <v>94</v>
      </c>
      <c r="C20" s="9" t="s">
        <v>95</v>
      </c>
      <c r="D20" s="9">
        <v>4922.0000000000009</v>
      </c>
      <c r="E20" s="9">
        <v>20.109614227086187</v>
      </c>
      <c r="F20" s="9">
        <v>4922</v>
      </c>
      <c r="G20" s="9">
        <v>0.47848340435666609</v>
      </c>
      <c r="H20" s="9">
        <v>4922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3C31-04C2-4D64-9699-EA52975E88CC}">
  <dimension ref="A1:Q32"/>
  <sheetViews>
    <sheetView topLeftCell="A4" workbookViewId="0">
      <selection activeCell="C6" sqref="C6"/>
    </sheetView>
  </sheetViews>
  <sheetFormatPr defaultRowHeight="14.4" x14ac:dyDescent="0.3"/>
  <cols>
    <col min="1" max="1" width="23.6640625" customWidth="1"/>
    <col min="14" max="14" width="15.77734375" customWidth="1"/>
  </cols>
  <sheetData>
    <row r="1" spans="1:17" x14ac:dyDescent="0.3">
      <c r="B1" t="s">
        <v>0</v>
      </c>
      <c r="C1" t="s">
        <v>1</v>
      </c>
      <c r="D1" t="s">
        <v>6</v>
      </c>
      <c r="E1" t="s">
        <v>14</v>
      </c>
      <c r="F1" t="s">
        <v>16</v>
      </c>
      <c r="J1" t="s">
        <v>9</v>
      </c>
      <c r="K1" t="s">
        <v>10</v>
      </c>
      <c r="L1" t="s">
        <v>11</v>
      </c>
      <c r="M1" t="s">
        <v>12</v>
      </c>
      <c r="N1" t="s">
        <v>30</v>
      </c>
    </row>
    <row r="2" spans="1:17" x14ac:dyDescent="0.3">
      <c r="B2" t="s">
        <v>2</v>
      </c>
      <c r="C2">
        <v>869.59</v>
      </c>
      <c r="D2">
        <v>1299.99</v>
      </c>
      <c r="E2" t="s">
        <v>9</v>
      </c>
      <c r="F2">
        <f>ROUND(D2-C2,2)</f>
        <v>430.4</v>
      </c>
      <c r="J2">
        <v>97</v>
      </c>
      <c r="K2">
        <v>0</v>
      </c>
      <c r="L2">
        <v>150</v>
      </c>
      <c r="M2">
        <v>75</v>
      </c>
      <c r="N2">
        <f>SUMPRODUCT(J2:M2,J3:M3)</f>
        <v>98684.299999999988</v>
      </c>
    </row>
    <row r="3" spans="1:17" x14ac:dyDescent="0.3">
      <c r="B3" t="s">
        <v>3</v>
      </c>
      <c r="C3">
        <v>459.59</v>
      </c>
      <c r="D3">
        <v>659.99</v>
      </c>
      <c r="E3" t="s">
        <v>10</v>
      </c>
      <c r="F3">
        <f t="shared" ref="F3:F5" si="0">ROUND(D3-C3,2)</f>
        <v>200.4</v>
      </c>
      <c r="I3" t="s">
        <v>31</v>
      </c>
      <c r="J3">
        <f>F2</f>
        <v>430.4</v>
      </c>
      <c r="K3">
        <f>F3</f>
        <v>200.4</v>
      </c>
      <c r="L3">
        <f>F4</f>
        <v>272.39999999999998</v>
      </c>
      <c r="M3">
        <f>F5</f>
        <v>214.34</v>
      </c>
    </row>
    <row r="4" spans="1:17" x14ac:dyDescent="0.3">
      <c r="B4" t="s">
        <v>4</v>
      </c>
      <c r="C4">
        <v>357.59</v>
      </c>
      <c r="D4">
        <v>629.99</v>
      </c>
      <c r="E4" t="s">
        <v>11</v>
      </c>
      <c r="F4">
        <f t="shared" si="0"/>
        <v>272.39999999999998</v>
      </c>
    </row>
    <row r="5" spans="1:17" x14ac:dyDescent="0.3">
      <c r="B5" t="s">
        <v>5</v>
      </c>
      <c r="C5">
        <f>ROUND(622.59/4,2)</f>
        <v>155.65</v>
      </c>
      <c r="D5">
        <f>369.99</f>
        <v>369.99</v>
      </c>
      <c r="E5" t="s">
        <v>12</v>
      </c>
      <c r="F5">
        <f t="shared" si="0"/>
        <v>214.34</v>
      </c>
      <c r="G5" t="s">
        <v>44</v>
      </c>
      <c r="I5" t="s">
        <v>32</v>
      </c>
      <c r="N5" t="s">
        <v>33</v>
      </c>
      <c r="O5" t="s">
        <v>34</v>
      </c>
      <c r="P5" t="s">
        <v>35</v>
      </c>
      <c r="Q5" t="s">
        <v>96</v>
      </c>
    </row>
    <row r="6" spans="1:17" x14ac:dyDescent="0.3">
      <c r="I6" t="s">
        <v>36</v>
      </c>
      <c r="J6">
        <f>C2</f>
        <v>869.59</v>
      </c>
      <c r="K6">
        <f>C3</f>
        <v>459.59</v>
      </c>
      <c r="L6">
        <f>C4</f>
        <v>357.59</v>
      </c>
      <c r="M6">
        <f>C5</f>
        <v>155.65</v>
      </c>
      <c r="N6">
        <f>SUMPRODUCT(J6:M6,J2:M2)</f>
        <v>149662.47999999998</v>
      </c>
      <c r="O6" s="1" t="s">
        <v>37</v>
      </c>
      <c r="P6">
        <v>150000</v>
      </c>
      <c r="Q6">
        <f>P6-N6</f>
        <v>337.52000000001863</v>
      </c>
    </row>
    <row r="7" spans="1:17" x14ac:dyDescent="0.3">
      <c r="I7" t="s">
        <v>38</v>
      </c>
      <c r="M7">
        <v>2</v>
      </c>
      <c r="N7">
        <f>(2*M2)-L2</f>
        <v>0</v>
      </c>
      <c r="O7" s="1" t="s">
        <v>37</v>
      </c>
      <c r="P7">
        <v>0</v>
      </c>
    </row>
    <row r="8" spans="1:17" x14ac:dyDescent="0.3">
      <c r="A8" t="s">
        <v>13</v>
      </c>
      <c r="B8" t="s">
        <v>15</v>
      </c>
      <c r="I8" t="s">
        <v>38</v>
      </c>
      <c r="J8">
        <v>-0.7</v>
      </c>
      <c r="K8">
        <v>-0.7</v>
      </c>
      <c r="L8">
        <v>0.3</v>
      </c>
      <c r="M8">
        <v>0.3</v>
      </c>
      <c r="N8">
        <f>SUMPRODUCT(J2:M2,J8:M8)</f>
        <v>-0.39999999999999147</v>
      </c>
      <c r="O8" s="1" t="s">
        <v>37</v>
      </c>
      <c r="P8">
        <v>0</v>
      </c>
    </row>
    <row r="9" spans="1:17" x14ac:dyDescent="0.3">
      <c r="I9" t="s">
        <v>39</v>
      </c>
      <c r="J9" s="2">
        <v>25</v>
      </c>
      <c r="K9" s="2">
        <v>20</v>
      </c>
      <c r="L9" s="2">
        <v>15</v>
      </c>
      <c r="M9" s="2">
        <v>3.125</v>
      </c>
      <c r="N9" s="2">
        <f>SUMPRODUCT(J9:M9,J2:M2)</f>
        <v>4909.375</v>
      </c>
      <c r="O9" s="1" t="s">
        <v>37</v>
      </c>
      <c r="P9" s="4">
        <v>4922</v>
      </c>
      <c r="Q9">
        <f>P9-N9</f>
        <v>12.625</v>
      </c>
    </row>
    <row r="10" spans="1:17" x14ac:dyDescent="0.3">
      <c r="A10" t="s">
        <v>7</v>
      </c>
      <c r="K10" s="2"/>
      <c r="L10" s="2"/>
      <c r="M10" s="2"/>
      <c r="N10" s="2"/>
      <c r="O10" s="1" t="s">
        <v>37</v>
      </c>
      <c r="P10" s="2"/>
    </row>
    <row r="11" spans="1:17" x14ac:dyDescent="0.3">
      <c r="A11">
        <v>150000</v>
      </c>
      <c r="B11" t="s">
        <v>8</v>
      </c>
      <c r="J11" s="2"/>
      <c r="K11" s="2"/>
      <c r="L11" s="2"/>
      <c r="M11" s="2"/>
      <c r="N11" s="2"/>
      <c r="O11" s="1" t="s">
        <v>37</v>
      </c>
      <c r="P11" s="2"/>
    </row>
    <row r="12" spans="1:17" x14ac:dyDescent="0.3">
      <c r="A12" t="s">
        <v>28</v>
      </c>
      <c r="J12" s="2"/>
      <c r="K12" s="2"/>
      <c r="L12" s="2"/>
      <c r="M12" s="2"/>
      <c r="N12" s="2"/>
      <c r="O12" s="1" t="s">
        <v>37</v>
      </c>
      <c r="P12" s="2"/>
    </row>
    <row r="14" spans="1:17" x14ac:dyDescent="0.3">
      <c r="A14" t="s">
        <v>18</v>
      </c>
      <c r="B14" t="s">
        <v>17</v>
      </c>
      <c r="C14" t="s">
        <v>11</v>
      </c>
    </row>
    <row r="15" spans="1:17" x14ac:dyDescent="0.3">
      <c r="M15" t="s">
        <v>32</v>
      </c>
      <c r="N15" t="s">
        <v>33</v>
      </c>
      <c r="O15" t="s">
        <v>34</v>
      </c>
      <c r="P15" t="s">
        <v>35</v>
      </c>
    </row>
    <row r="16" spans="1:17" x14ac:dyDescent="0.3">
      <c r="A16" t="s">
        <v>42</v>
      </c>
      <c r="B16" t="s">
        <v>17</v>
      </c>
      <c r="C16">
        <v>0</v>
      </c>
      <c r="M16" t="s">
        <v>36</v>
      </c>
      <c r="N16" s="3" t="s">
        <v>43</v>
      </c>
      <c r="O16" t="s">
        <v>37</v>
      </c>
      <c r="P16">
        <v>150000</v>
      </c>
    </row>
    <row r="17" spans="1:16" x14ac:dyDescent="0.3">
      <c r="A17" t="s">
        <v>41</v>
      </c>
      <c r="M17" t="s">
        <v>38</v>
      </c>
      <c r="N17" s="3" t="s">
        <v>54</v>
      </c>
      <c r="O17" t="s">
        <v>37</v>
      </c>
      <c r="P17">
        <v>0</v>
      </c>
    </row>
    <row r="18" spans="1:16" x14ac:dyDescent="0.3">
      <c r="M18" t="s">
        <v>38</v>
      </c>
      <c r="N18" s="3" t="s">
        <v>52</v>
      </c>
      <c r="O18" t="s">
        <v>37</v>
      </c>
      <c r="P18">
        <v>0</v>
      </c>
    </row>
    <row r="19" spans="1:16" x14ac:dyDescent="0.3">
      <c r="A19" t="s">
        <v>19</v>
      </c>
      <c r="B19" t="s">
        <v>21</v>
      </c>
      <c r="M19" t="s">
        <v>39</v>
      </c>
      <c r="N19" s="3" t="s">
        <v>53</v>
      </c>
      <c r="O19" t="s">
        <v>37</v>
      </c>
      <c r="P19">
        <v>4922</v>
      </c>
    </row>
    <row r="20" spans="1:16" x14ac:dyDescent="0.3">
      <c r="A20" t="s">
        <v>20</v>
      </c>
      <c r="B20" t="s">
        <v>22</v>
      </c>
      <c r="C20" t="s">
        <v>23</v>
      </c>
      <c r="M20" t="s">
        <v>26</v>
      </c>
      <c r="N20" s="3" t="s">
        <v>56</v>
      </c>
      <c r="O20" s="1" t="s">
        <v>40</v>
      </c>
      <c r="P20">
        <v>0</v>
      </c>
    </row>
    <row r="21" spans="1:16" x14ac:dyDescent="0.3">
      <c r="M21" t="s">
        <v>55</v>
      </c>
      <c r="N21" s="3" t="s">
        <v>56</v>
      </c>
      <c r="O21" t="s">
        <v>57</v>
      </c>
      <c r="P21" t="s">
        <v>58</v>
      </c>
    </row>
    <row r="22" spans="1:16" x14ac:dyDescent="0.3">
      <c r="C22" t="s">
        <v>46</v>
      </c>
      <c r="D22" t="s">
        <v>47</v>
      </c>
      <c r="N22" s="3"/>
    </row>
    <row r="23" spans="1:16" x14ac:dyDescent="0.3">
      <c r="A23" t="s">
        <v>2</v>
      </c>
      <c r="B23" t="s">
        <v>45</v>
      </c>
      <c r="C23">
        <v>25</v>
      </c>
      <c r="D23">
        <v>25</v>
      </c>
    </row>
    <row r="24" spans="1:16" x14ac:dyDescent="0.3">
      <c r="A24" t="s">
        <v>24</v>
      </c>
      <c r="B24" t="s">
        <v>48</v>
      </c>
      <c r="C24">
        <v>40</v>
      </c>
      <c r="D24">
        <v>20</v>
      </c>
      <c r="M24" t="s">
        <v>59</v>
      </c>
    </row>
    <row r="25" spans="1:16" x14ac:dyDescent="0.3">
      <c r="A25" t="s">
        <v>25</v>
      </c>
      <c r="B25" t="s">
        <v>49</v>
      </c>
      <c r="C25">
        <v>45</v>
      </c>
      <c r="D25">
        <v>15</v>
      </c>
      <c r="M25" t="s">
        <v>14</v>
      </c>
      <c r="N25" t="s">
        <v>60</v>
      </c>
    </row>
    <row r="26" spans="1:16" x14ac:dyDescent="0.3">
      <c r="A26" t="s">
        <v>50</v>
      </c>
      <c r="B26" t="s">
        <v>45</v>
      </c>
      <c r="C26">
        <v>25</v>
      </c>
      <c r="D26">
        <f>25/8</f>
        <v>3.125</v>
      </c>
      <c r="L26" t="s">
        <v>2</v>
      </c>
      <c r="M26">
        <v>97</v>
      </c>
      <c r="N26" s="5">
        <f>F2*M26</f>
        <v>41748.799999999996</v>
      </c>
    </row>
    <row r="27" spans="1:16" x14ac:dyDescent="0.3">
      <c r="L27" t="s">
        <v>61</v>
      </c>
      <c r="M27">
        <v>0</v>
      </c>
      <c r="N27" s="5">
        <f t="shared" ref="N27:N29" si="1">F3*M27</f>
        <v>0</v>
      </c>
    </row>
    <row r="28" spans="1:16" x14ac:dyDescent="0.3">
      <c r="A28" t="s">
        <v>51</v>
      </c>
      <c r="B28" t="s">
        <v>17</v>
      </c>
      <c r="C28">
        <v>4800</v>
      </c>
      <c r="L28" t="s">
        <v>62</v>
      </c>
      <c r="M28">
        <v>150</v>
      </c>
      <c r="N28" s="5">
        <f t="shared" si="1"/>
        <v>40860</v>
      </c>
    </row>
    <row r="29" spans="1:16" x14ac:dyDescent="0.3">
      <c r="L29" t="s">
        <v>5</v>
      </c>
      <c r="M29">
        <v>75</v>
      </c>
      <c r="N29" s="5">
        <f t="shared" si="1"/>
        <v>16075.5</v>
      </c>
    </row>
    <row r="30" spans="1:16" x14ac:dyDescent="0.3">
      <c r="N30" s="6">
        <f>SUM(N26:N29)</f>
        <v>98684.299999999988</v>
      </c>
    </row>
    <row r="31" spans="1:16" x14ac:dyDescent="0.3">
      <c r="A31" t="s">
        <v>26</v>
      </c>
    </row>
    <row r="32" spans="1:16" x14ac:dyDescent="0.3">
      <c r="A32" t="s">
        <v>29</v>
      </c>
      <c r="B32" t="s">
        <v>27</v>
      </c>
      <c r="C32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4F73-99A4-455A-A288-C92EBAA7ABB9}">
  <dimension ref="A1:H22"/>
  <sheetViews>
    <sheetView showGridLines="0" workbookViewId="0">
      <selection activeCell="G23" sqref="G23"/>
    </sheetView>
  </sheetViews>
  <sheetFormatPr defaultRowHeight="14.4" x14ac:dyDescent="0.3"/>
  <cols>
    <col min="1" max="1" width="2.33203125" customWidth="1"/>
    <col min="2" max="2" width="5.6640625" bestFit="1" customWidth="1"/>
    <col min="3" max="3" width="23" bestFit="1" customWidth="1"/>
    <col min="4" max="4" width="12.6640625" bestFit="1" customWidth="1"/>
    <col min="5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7" t="s">
        <v>63</v>
      </c>
    </row>
    <row r="2" spans="1:8" x14ac:dyDescent="0.3">
      <c r="A2" s="7" t="s">
        <v>110</v>
      </c>
    </row>
    <row r="3" spans="1:8" x14ac:dyDescent="0.3">
      <c r="A3" s="7" t="s">
        <v>111</v>
      </c>
    </row>
    <row r="6" spans="1:8" ht="15" thickBot="1" x14ac:dyDescent="0.35">
      <c r="A6" t="s">
        <v>66</v>
      </c>
    </row>
    <row r="7" spans="1:8" x14ac:dyDescent="0.3">
      <c r="B7" s="10"/>
      <c r="C7" s="10"/>
      <c r="D7" s="10" t="s">
        <v>69</v>
      </c>
      <c r="E7" s="10" t="s">
        <v>71</v>
      </c>
      <c r="F7" s="10" t="s">
        <v>72</v>
      </c>
      <c r="G7" s="10" t="s">
        <v>74</v>
      </c>
      <c r="H7" s="10" t="s">
        <v>74</v>
      </c>
    </row>
    <row r="8" spans="1:8" ht="15" thickBot="1" x14ac:dyDescent="0.35">
      <c r="B8" s="11" t="s">
        <v>67</v>
      </c>
      <c r="C8" s="11" t="s">
        <v>68</v>
      </c>
      <c r="D8" s="11" t="s">
        <v>70</v>
      </c>
      <c r="E8" s="11" t="s">
        <v>1</v>
      </c>
      <c r="F8" s="11" t="s">
        <v>73</v>
      </c>
      <c r="G8" s="11" t="s">
        <v>75</v>
      </c>
      <c r="H8" s="11" t="s">
        <v>76</v>
      </c>
    </row>
    <row r="9" spans="1:8" x14ac:dyDescent="0.3">
      <c r="B9" s="8" t="s">
        <v>81</v>
      </c>
      <c r="C9" s="8" t="s">
        <v>82</v>
      </c>
      <c r="D9" s="8">
        <v>0.34613987827327719</v>
      </c>
      <c r="E9" s="8">
        <v>0</v>
      </c>
      <c r="F9" s="8">
        <v>430.4</v>
      </c>
      <c r="G9" s="8">
        <v>55.201189100675947</v>
      </c>
      <c r="H9" s="8">
        <v>143.59538694992415</v>
      </c>
    </row>
    <row r="10" spans="1:8" x14ac:dyDescent="0.3">
      <c r="B10" s="8" t="s">
        <v>83</v>
      </c>
      <c r="C10" s="8" t="s">
        <v>84</v>
      </c>
      <c r="D10" s="8">
        <v>131.46672496051934</v>
      </c>
      <c r="E10" s="8">
        <v>0</v>
      </c>
      <c r="F10" s="8">
        <v>200.39999999999998</v>
      </c>
      <c r="G10" s="8">
        <v>129.45192886456911</v>
      </c>
      <c r="H10" s="8">
        <v>40.570325135876502</v>
      </c>
    </row>
    <row r="11" spans="1:8" x14ac:dyDescent="0.3">
      <c r="B11" s="8" t="s">
        <v>85</v>
      </c>
      <c r="C11" s="8" t="s">
        <v>86</v>
      </c>
      <c r="D11" s="8">
        <v>205.04223419367739</v>
      </c>
      <c r="E11" s="8">
        <v>0</v>
      </c>
      <c r="F11" s="8">
        <v>272.39999999999998</v>
      </c>
      <c r="G11" s="8">
        <v>185.55881894664819</v>
      </c>
      <c r="H11" s="8">
        <v>98.401432926829102</v>
      </c>
    </row>
    <row r="12" spans="1:8" ht="15" thickBot="1" x14ac:dyDescent="0.35">
      <c r="B12" s="9" t="s">
        <v>87</v>
      </c>
      <c r="C12" s="9" t="s">
        <v>88</v>
      </c>
      <c r="D12" s="9">
        <v>102.52111709683871</v>
      </c>
      <c r="E12" s="9">
        <v>0</v>
      </c>
      <c r="F12" s="9">
        <v>214.34000000000003</v>
      </c>
      <c r="G12" s="9">
        <v>1689.8099999999984</v>
      </c>
      <c r="H12" s="9">
        <v>81.651332801276936</v>
      </c>
    </row>
    <row r="14" spans="1:8" ht="15" thickBot="1" x14ac:dyDescent="0.35">
      <c r="A14" t="s">
        <v>32</v>
      </c>
    </row>
    <row r="15" spans="1:8" x14ac:dyDescent="0.3">
      <c r="B15" s="10"/>
      <c r="C15" s="10"/>
      <c r="D15" s="10" t="s">
        <v>69</v>
      </c>
      <c r="E15" s="10" t="s">
        <v>77</v>
      </c>
      <c r="F15" s="10" t="s">
        <v>79</v>
      </c>
      <c r="G15" s="10" t="s">
        <v>74</v>
      </c>
      <c r="H15" s="10" t="s">
        <v>74</v>
      </c>
    </row>
    <row r="16" spans="1:8" ht="15" thickBot="1" x14ac:dyDescent="0.35">
      <c r="B16" s="11" t="s">
        <v>67</v>
      </c>
      <c r="C16" s="11" t="s">
        <v>68</v>
      </c>
      <c r="D16" s="11" t="s">
        <v>70</v>
      </c>
      <c r="E16" s="11" t="s">
        <v>78</v>
      </c>
      <c r="F16" s="11" t="s">
        <v>80</v>
      </c>
      <c r="G16" s="11" t="s">
        <v>75</v>
      </c>
      <c r="H16" s="11" t="s">
        <v>76</v>
      </c>
    </row>
    <row r="17" spans="2:8" x14ac:dyDescent="0.3">
      <c r="B17" s="8" t="s">
        <v>89</v>
      </c>
      <c r="C17" s="8" t="s">
        <v>90</v>
      </c>
      <c r="D17" s="8">
        <v>150000.00000000003</v>
      </c>
      <c r="E17" s="8">
        <v>0.5024571878412506</v>
      </c>
      <c r="F17" s="8">
        <v>150000</v>
      </c>
      <c r="G17" s="8">
        <v>33870.788476060152</v>
      </c>
      <c r="H17" s="8">
        <v>98.922039453746848</v>
      </c>
    </row>
    <row r="18" spans="2:8" x14ac:dyDescent="0.3">
      <c r="B18" s="8" t="s">
        <v>91</v>
      </c>
      <c r="C18" s="8" t="s">
        <v>92</v>
      </c>
      <c r="D18" s="8">
        <v>0</v>
      </c>
      <c r="E18" s="8">
        <v>33.463257998404742</v>
      </c>
      <c r="F18" s="8">
        <v>0</v>
      </c>
      <c r="G18" s="8">
        <v>3.1888045362593052</v>
      </c>
      <c r="H18" s="8">
        <v>250.15453819923096</v>
      </c>
    </row>
    <row r="19" spans="2:8" x14ac:dyDescent="0.3">
      <c r="B19" s="8" t="s">
        <v>93</v>
      </c>
      <c r="C19" s="8" t="s">
        <v>92</v>
      </c>
      <c r="D19" s="8">
        <v>-1.0658141036401503E-14</v>
      </c>
      <c r="E19" s="8">
        <v>180.70644414329962</v>
      </c>
      <c r="F19" s="8">
        <v>0</v>
      </c>
      <c r="G19" s="8">
        <v>1.8582018750308338</v>
      </c>
      <c r="H19" s="8">
        <v>204.46421158749922</v>
      </c>
    </row>
    <row r="20" spans="2:8" ht="15" thickBot="1" x14ac:dyDescent="0.35">
      <c r="B20" s="9" t="s">
        <v>94</v>
      </c>
      <c r="C20" s="9" t="s">
        <v>95</v>
      </c>
      <c r="D20" s="9">
        <v>6034.0000000000009</v>
      </c>
      <c r="E20" s="9">
        <v>4.7985105970174713</v>
      </c>
      <c r="F20" s="9">
        <v>6034</v>
      </c>
      <c r="G20" s="9">
        <v>3.9819299112779598</v>
      </c>
      <c r="H20" s="9">
        <v>1111.5215165956424</v>
      </c>
    </row>
    <row r="22" spans="2:8" x14ac:dyDescent="0.3">
      <c r="G22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D9CF-D6A1-426F-9978-FC3D09046302}">
  <dimension ref="A1:Q32"/>
  <sheetViews>
    <sheetView topLeftCell="A4" workbookViewId="0">
      <selection activeCell="L25" sqref="L25:N29"/>
    </sheetView>
  </sheetViews>
  <sheetFormatPr defaultRowHeight="14.4" x14ac:dyDescent="0.3"/>
  <cols>
    <col min="1" max="1" width="23.6640625" customWidth="1"/>
    <col min="14" max="14" width="15.77734375" customWidth="1"/>
  </cols>
  <sheetData>
    <row r="1" spans="1:17" x14ac:dyDescent="0.3">
      <c r="B1" t="s">
        <v>0</v>
      </c>
      <c r="C1" t="s">
        <v>1</v>
      </c>
      <c r="D1" t="s">
        <v>6</v>
      </c>
      <c r="E1" t="s">
        <v>14</v>
      </c>
      <c r="F1" t="s">
        <v>16</v>
      </c>
      <c r="J1" t="s">
        <v>9</v>
      </c>
      <c r="K1" t="s">
        <v>10</v>
      </c>
      <c r="L1" t="s">
        <v>11</v>
      </c>
      <c r="M1" t="s">
        <v>12</v>
      </c>
      <c r="N1" t="s">
        <v>30</v>
      </c>
    </row>
    <row r="2" spans="1:17" x14ac:dyDescent="0.3">
      <c r="B2" t="s">
        <v>2</v>
      </c>
      <c r="C2">
        <v>869.59</v>
      </c>
      <c r="D2">
        <v>1299.99</v>
      </c>
      <c r="E2" t="s">
        <v>9</v>
      </c>
      <c r="F2">
        <f>ROUND(D2-C2,2)</f>
        <v>430.4</v>
      </c>
      <c r="J2">
        <v>0</v>
      </c>
      <c r="K2">
        <v>132</v>
      </c>
      <c r="L2">
        <v>205</v>
      </c>
      <c r="M2">
        <v>102</v>
      </c>
      <c r="N2">
        <f>SUMPRODUCT(J2:M2,J3:M3)</f>
        <v>104157.47999999998</v>
      </c>
    </row>
    <row r="3" spans="1:17" x14ac:dyDescent="0.3">
      <c r="B3" t="s">
        <v>3</v>
      </c>
      <c r="C3">
        <v>459.59</v>
      </c>
      <c r="D3">
        <v>659.99</v>
      </c>
      <c r="E3" t="s">
        <v>10</v>
      </c>
      <c r="F3">
        <f t="shared" ref="F3:F5" si="0">ROUND(D3-C3,2)</f>
        <v>200.4</v>
      </c>
      <c r="I3" t="s">
        <v>31</v>
      </c>
      <c r="J3">
        <f>F2</f>
        <v>430.4</v>
      </c>
      <c r="K3">
        <f>F3</f>
        <v>200.4</v>
      </c>
      <c r="L3">
        <f>F4</f>
        <v>272.39999999999998</v>
      </c>
      <c r="M3">
        <f>F5</f>
        <v>214.34</v>
      </c>
    </row>
    <row r="4" spans="1:17" x14ac:dyDescent="0.3">
      <c r="B4" t="s">
        <v>4</v>
      </c>
      <c r="C4">
        <v>357.59</v>
      </c>
      <c r="D4">
        <v>629.99</v>
      </c>
      <c r="E4" t="s">
        <v>11</v>
      </c>
      <c r="F4">
        <f t="shared" si="0"/>
        <v>272.39999999999998</v>
      </c>
    </row>
    <row r="5" spans="1:17" x14ac:dyDescent="0.3">
      <c r="B5" t="s">
        <v>5</v>
      </c>
      <c r="C5">
        <f>ROUND(622.59/4,2)</f>
        <v>155.65</v>
      </c>
      <c r="D5">
        <f>369.99</f>
        <v>369.99</v>
      </c>
      <c r="E5" t="s">
        <v>12</v>
      </c>
      <c r="F5">
        <f t="shared" si="0"/>
        <v>214.34</v>
      </c>
      <c r="G5" t="s">
        <v>44</v>
      </c>
      <c r="I5" t="s">
        <v>32</v>
      </c>
      <c r="N5" t="s">
        <v>33</v>
      </c>
      <c r="O5" t="s">
        <v>34</v>
      </c>
      <c r="P5" t="s">
        <v>35</v>
      </c>
      <c r="Q5" t="s">
        <v>96</v>
      </c>
    </row>
    <row r="6" spans="1:17" x14ac:dyDescent="0.3">
      <c r="I6" t="s">
        <v>36</v>
      </c>
      <c r="J6">
        <f>C2</f>
        <v>869.59</v>
      </c>
      <c r="K6">
        <f>C3</f>
        <v>459.59</v>
      </c>
      <c r="L6">
        <f>C4</f>
        <v>357.59</v>
      </c>
      <c r="M6">
        <f>C5</f>
        <v>155.65</v>
      </c>
      <c r="N6">
        <f>SUMPRODUCT(J6:M6,J2:M2)</f>
        <v>149848.12999999998</v>
      </c>
      <c r="O6" s="1" t="s">
        <v>37</v>
      </c>
      <c r="P6">
        <v>150000</v>
      </c>
      <c r="Q6">
        <f>P6-N6</f>
        <v>151.87000000002445</v>
      </c>
    </row>
    <row r="7" spans="1:17" x14ac:dyDescent="0.3">
      <c r="I7" t="s">
        <v>38</v>
      </c>
      <c r="M7">
        <v>2</v>
      </c>
      <c r="N7">
        <f>(2*M2)-L2</f>
        <v>-1</v>
      </c>
      <c r="O7" s="1" t="s">
        <v>37</v>
      </c>
      <c r="P7">
        <v>0</v>
      </c>
    </row>
    <row r="8" spans="1:17" x14ac:dyDescent="0.3">
      <c r="A8" t="s">
        <v>13</v>
      </c>
      <c r="B8" t="s">
        <v>15</v>
      </c>
      <c r="I8" t="s">
        <v>38</v>
      </c>
      <c r="J8">
        <v>-0.7</v>
      </c>
      <c r="K8">
        <v>-0.7</v>
      </c>
      <c r="L8">
        <v>0.3</v>
      </c>
      <c r="M8">
        <v>0.3</v>
      </c>
      <c r="N8">
        <f>SUMPRODUCT(J2:M2,J8:M8)</f>
        <v>-0.29999999999999361</v>
      </c>
      <c r="O8" s="1" t="s">
        <v>37</v>
      </c>
      <c r="P8">
        <v>0</v>
      </c>
    </row>
    <row r="9" spans="1:17" x14ac:dyDescent="0.3">
      <c r="I9" t="s">
        <v>39</v>
      </c>
      <c r="J9" s="2">
        <v>25</v>
      </c>
      <c r="K9" s="2">
        <v>20</v>
      </c>
      <c r="L9" s="2">
        <v>15</v>
      </c>
      <c r="M9" s="2">
        <v>3.125</v>
      </c>
      <c r="N9" s="2">
        <f>SUMPRODUCT(J9:M9,J2:M2)</f>
        <v>6033.75</v>
      </c>
      <c r="O9" s="1" t="s">
        <v>37</v>
      </c>
      <c r="P9" s="4">
        <v>6034</v>
      </c>
      <c r="Q9">
        <f>P9-N9</f>
        <v>0.25</v>
      </c>
    </row>
    <row r="10" spans="1:17" x14ac:dyDescent="0.3">
      <c r="A10" t="s">
        <v>7</v>
      </c>
      <c r="K10" s="2"/>
      <c r="L10" s="2"/>
      <c r="M10" s="2"/>
      <c r="N10" s="2"/>
      <c r="O10" s="1" t="s">
        <v>37</v>
      </c>
      <c r="P10" s="2"/>
    </row>
    <row r="11" spans="1:17" x14ac:dyDescent="0.3">
      <c r="A11">
        <v>150000</v>
      </c>
      <c r="B11" t="s">
        <v>8</v>
      </c>
      <c r="J11" s="2"/>
      <c r="K11" s="2"/>
      <c r="L11" s="2"/>
      <c r="M11" s="2"/>
      <c r="N11" s="2"/>
      <c r="O11" s="1" t="s">
        <v>37</v>
      </c>
      <c r="P11" s="2"/>
    </row>
    <row r="12" spans="1:17" x14ac:dyDescent="0.3">
      <c r="A12" t="s">
        <v>28</v>
      </c>
      <c r="J12" s="2"/>
      <c r="K12" s="2"/>
      <c r="L12" s="2"/>
      <c r="M12" s="2"/>
      <c r="N12" s="2"/>
      <c r="O12" s="1" t="s">
        <v>37</v>
      </c>
      <c r="P12" s="2"/>
    </row>
    <row r="14" spans="1:17" x14ac:dyDescent="0.3">
      <c r="A14" t="s">
        <v>18</v>
      </c>
      <c r="B14" t="s">
        <v>17</v>
      </c>
      <c r="C14" t="s">
        <v>11</v>
      </c>
    </row>
    <row r="15" spans="1:17" x14ac:dyDescent="0.3">
      <c r="M15" t="s">
        <v>32</v>
      </c>
      <c r="N15" t="s">
        <v>33</v>
      </c>
      <c r="O15" t="s">
        <v>34</v>
      </c>
      <c r="P15" t="s">
        <v>35</v>
      </c>
    </row>
    <row r="16" spans="1:17" x14ac:dyDescent="0.3">
      <c r="A16" t="s">
        <v>42</v>
      </c>
      <c r="B16" t="s">
        <v>17</v>
      </c>
      <c r="C16">
        <v>0</v>
      </c>
      <c r="M16" t="s">
        <v>36</v>
      </c>
      <c r="N16" s="3" t="s">
        <v>43</v>
      </c>
      <c r="O16" t="s">
        <v>37</v>
      </c>
      <c r="P16">
        <v>150000</v>
      </c>
    </row>
    <row r="17" spans="1:16" x14ac:dyDescent="0.3">
      <c r="A17" t="s">
        <v>41</v>
      </c>
      <c r="M17" t="s">
        <v>38</v>
      </c>
      <c r="N17" s="3" t="s">
        <v>54</v>
      </c>
      <c r="O17" t="s">
        <v>37</v>
      </c>
      <c r="P17">
        <v>0</v>
      </c>
    </row>
    <row r="18" spans="1:16" x14ac:dyDescent="0.3">
      <c r="M18" t="s">
        <v>38</v>
      </c>
      <c r="N18" s="3" t="s">
        <v>52</v>
      </c>
      <c r="O18" t="s">
        <v>37</v>
      </c>
      <c r="P18">
        <v>0</v>
      </c>
    </row>
    <row r="19" spans="1:16" x14ac:dyDescent="0.3">
      <c r="A19" t="s">
        <v>19</v>
      </c>
      <c r="B19" t="s">
        <v>21</v>
      </c>
      <c r="M19" t="s">
        <v>39</v>
      </c>
      <c r="N19" s="3" t="s">
        <v>53</v>
      </c>
      <c r="O19" t="s">
        <v>37</v>
      </c>
      <c r="P19">
        <v>4922</v>
      </c>
    </row>
    <row r="20" spans="1:16" x14ac:dyDescent="0.3">
      <c r="A20" t="s">
        <v>20</v>
      </c>
      <c r="B20" t="s">
        <v>22</v>
      </c>
      <c r="C20" t="s">
        <v>23</v>
      </c>
      <c r="M20" t="s">
        <v>26</v>
      </c>
      <c r="N20" s="3" t="s">
        <v>56</v>
      </c>
      <c r="O20" s="1" t="s">
        <v>40</v>
      </c>
      <c r="P20">
        <v>0</v>
      </c>
    </row>
    <row r="21" spans="1:16" x14ac:dyDescent="0.3">
      <c r="M21" t="s">
        <v>55</v>
      </c>
      <c r="N21" s="3" t="s">
        <v>56</v>
      </c>
      <c r="O21" t="s">
        <v>57</v>
      </c>
      <c r="P21" t="s">
        <v>58</v>
      </c>
    </row>
    <row r="22" spans="1:16" x14ac:dyDescent="0.3">
      <c r="C22" t="s">
        <v>46</v>
      </c>
      <c r="D22" t="s">
        <v>47</v>
      </c>
      <c r="N22" s="3"/>
    </row>
    <row r="23" spans="1:16" x14ac:dyDescent="0.3">
      <c r="A23" t="s">
        <v>2</v>
      </c>
      <c r="B23" t="s">
        <v>45</v>
      </c>
      <c r="C23">
        <v>25</v>
      </c>
      <c r="D23">
        <v>25</v>
      </c>
    </row>
    <row r="24" spans="1:16" x14ac:dyDescent="0.3">
      <c r="A24" t="s">
        <v>24</v>
      </c>
      <c r="B24" t="s">
        <v>48</v>
      </c>
      <c r="C24">
        <v>40</v>
      </c>
      <c r="D24">
        <v>20</v>
      </c>
      <c r="M24" t="s">
        <v>59</v>
      </c>
    </row>
    <row r="25" spans="1:16" x14ac:dyDescent="0.3">
      <c r="A25" t="s">
        <v>25</v>
      </c>
      <c r="B25" t="s">
        <v>49</v>
      </c>
      <c r="C25">
        <v>45</v>
      </c>
      <c r="D25">
        <v>15</v>
      </c>
      <c r="M25" t="s">
        <v>14</v>
      </c>
      <c r="N25" t="s">
        <v>60</v>
      </c>
    </row>
    <row r="26" spans="1:16" x14ac:dyDescent="0.3">
      <c r="A26" t="s">
        <v>50</v>
      </c>
      <c r="B26" t="s">
        <v>45</v>
      </c>
      <c r="C26">
        <v>25</v>
      </c>
      <c r="D26">
        <f>25/8</f>
        <v>3.125</v>
      </c>
      <c r="L26" t="s">
        <v>2</v>
      </c>
      <c r="M26">
        <v>0</v>
      </c>
      <c r="N26" s="5">
        <f>F2*M26</f>
        <v>0</v>
      </c>
    </row>
    <row r="27" spans="1:16" x14ac:dyDescent="0.3">
      <c r="L27" t="s">
        <v>61</v>
      </c>
      <c r="M27">
        <v>132</v>
      </c>
      <c r="N27" s="5">
        <f t="shared" ref="N27:N29" si="1">F3*M27</f>
        <v>26452.799999999999</v>
      </c>
    </row>
    <row r="28" spans="1:16" x14ac:dyDescent="0.3">
      <c r="A28" t="s">
        <v>51</v>
      </c>
      <c r="B28" t="s">
        <v>17</v>
      </c>
      <c r="C28">
        <v>4800</v>
      </c>
      <c r="L28" t="s">
        <v>62</v>
      </c>
      <c r="M28">
        <v>205</v>
      </c>
      <c r="N28" s="5">
        <f t="shared" si="1"/>
        <v>55841.999999999993</v>
      </c>
    </row>
    <row r="29" spans="1:16" x14ac:dyDescent="0.3">
      <c r="L29" t="s">
        <v>5</v>
      </c>
      <c r="M29">
        <v>102</v>
      </c>
      <c r="N29" s="5">
        <f t="shared" si="1"/>
        <v>21862.68</v>
      </c>
    </row>
    <row r="30" spans="1:16" x14ac:dyDescent="0.3">
      <c r="N30" s="6">
        <f>SUM(N26:N29)</f>
        <v>104157.47999999998</v>
      </c>
    </row>
    <row r="31" spans="1:16" x14ac:dyDescent="0.3">
      <c r="A31" t="s">
        <v>26</v>
      </c>
    </row>
    <row r="32" spans="1:16" x14ac:dyDescent="0.3">
      <c r="A32" t="s">
        <v>29</v>
      </c>
      <c r="B32" t="s">
        <v>27</v>
      </c>
      <c r="C3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Sensitivity Report 1 (2)</vt:lpstr>
      <vt:lpstr>Sheet5</vt:lpstr>
      <vt:lpstr>Sensitivity Report 1</vt:lpstr>
      <vt:lpstr>Sheet1</vt:lpstr>
      <vt:lpstr>Sensitivity Report 2</vt:lpstr>
      <vt:lpstr>Sheet2</vt:lpstr>
      <vt:lpstr>Sensitivity Report 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DiSessa</dc:creator>
  <cp:lastModifiedBy>John DiSessa</cp:lastModifiedBy>
  <dcterms:created xsi:type="dcterms:W3CDTF">2022-03-22T19:36:48Z</dcterms:created>
  <dcterms:modified xsi:type="dcterms:W3CDTF">2022-03-28T01:14:52Z</dcterms:modified>
</cp:coreProperties>
</file>