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hnd\Desktop\Northeastern\Enterprise Analytics 3.0\"/>
    </mc:Choice>
  </mc:AlternateContent>
  <xr:revisionPtr revIDLastSave="0" documentId="13_ncr:1_{F735A43C-EC96-40D5-9C04-5171C56B5377}" xr6:coauthVersionLast="47" xr6:coauthVersionMax="47" xr10:uidLastSave="{00000000-0000-0000-0000-000000000000}"/>
  <workbookProtection workbookAlgorithmName="SHA-512" workbookHashValue="U1EpSvlDybEPoBwO6sw2+9KhTOVaM492aBt2T3WeZ2tA1PwDpIn8/7sRVLUZ3YeOHRHbTQ0D0UzCxV3OsVHZFQ==" workbookSaltValue="uXoXmbt62lSNONyzWFea1g==" workbookSpinCount="100000" lockStructure="1"/>
  <bookViews>
    <workbookView xWindow="-108" yWindow="-108" windowWidth="23256" windowHeight="13176" activeTab="3" xr2:uid="{00000000-000D-0000-FFFF-FFFF00000000}"/>
  </bookViews>
  <sheets>
    <sheet name="6050_Module3Project_Data" sheetId="2" r:id="rId1"/>
    <sheet name="Part 1" sheetId="5" r:id="rId2"/>
    <sheet name="Part 2" sheetId="6" r:id="rId3"/>
    <sheet name="Part 3" sheetId="7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R4" i="7" l="1"/>
  <c r="CR6" i="7"/>
  <c r="CR8" i="7"/>
  <c r="CR12" i="7"/>
  <c r="CR14" i="7"/>
  <c r="CR16" i="7"/>
  <c r="CR3" i="7"/>
  <c r="CQ4" i="7"/>
  <c r="CQ5" i="7"/>
  <c r="CQ6" i="7"/>
  <c r="CQ7" i="7"/>
  <c r="CQ8" i="7"/>
  <c r="CQ9" i="7"/>
  <c r="CQ10" i="7"/>
  <c r="CQ11" i="7"/>
  <c r="CQ12" i="7"/>
  <c r="CQ13" i="7"/>
  <c r="CQ14" i="7"/>
  <c r="CQ15" i="7"/>
  <c r="CQ16" i="7"/>
  <c r="CQ17" i="7"/>
  <c r="CQ18" i="7"/>
  <c r="CQ3" i="7"/>
  <c r="I160" i="6"/>
  <c r="M156" i="6"/>
  <c r="I153" i="6"/>
  <c r="I149" i="6"/>
  <c r="I145" i="6"/>
  <c r="I141" i="6"/>
  <c r="I137" i="6"/>
  <c r="I133" i="6"/>
  <c r="I129" i="6"/>
  <c r="I125" i="6"/>
  <c r="I121" i="6"/>
  <c r="I117" i="6"/>
  <c r="I113" i="6"/>
  <c r="I109" i="6"/>
  <c r="I105" i="6"/>
  <c r="M102" i="6" a="1"/>
  <c r="M161" i="6" s="1"/>
  <c r="M102" i="6"/>
  <c r="I102" i="6" a="1"/>
  <c r="I161" i="6" s="1"/>
  <c r="M101" i="6"/>
  <c r="K101" i="6"/>
  <c r="J101" i="6"/>
  <c r="I101" i="6"/>
  <c r="O100" i="6"/>
  <c r="N100" i="6"/>
  <c r="M100" i="6"/>
  <c r="J100" i="6"/>
  <c r="I100" i="6"/>
  <c r="K100" i="6" s="1"/>
  <c r="M99" i="6"/>
  <c r="K99" i="6"/>
  <c r="I99" i="6"/>
  <c r="J99" i="6" s="1"/>
  <c r="O98" i="6"/>
  <c r="N98" i="6"/>
  <c r="M98" i="6"/>
  <c r="J98" i="6"/>
  <c r="I98" i="6"/>
  <c r="K98" i="6" s="1"/>
  <c r="M97" i="6"/>
  <c r="K97" i="6"/>
  <c r="J97" i="6"/>
  <c r="I97" i="6"/>
  <c r="O96" i="6"/>
  <c r="M96" i="6"/>
  <c r="N96" i="6" s="1"/>
  <c r="J96" i="6"/>
  <c r="I96" i="6"/>
  <c r="K96" i="6" s="1"/>
  <c r="M95" i="6"/>
  <c r="K95" i="6"/>
  <c r="J95" i="6"/>
  <c r="I95" i="6"/>
  <c r="O94" i="6"/>
  <c r="N94" i="6"/>
  <c r="M94" i="6"/>
  <c r="J94" i="6"/>
  <c r="I94" i="6"/>
  <c r="K94" i="6" s="1"/>
  <c r="M93" i="6"/>
  <c r="N93" i="6" s="1"/>
  <c r="K93" i="6"/>
  <c r="J93" i="6"/>
  <c r="I93" i="6"/>
  <c r="O92" i="6"/>
  <c r="M92" i="6"/>
  <c r="N92" i="6" s="1"/>
  <c r="J92" i="6"/>
  <c r="I92" i="6"/>
  <c r="K92" i="6" s="1"/>
  <c r="M91" i="6"/>
  <c r="K91" i="6"/>
  <c r="J91" i="6"/>
  <c r="I91" i="6"/>
  <c r="O90" i="6"/>
  <c r="N90" i="6"/>
  <c r="M90" i="6"/>
  <c r="J90" i="6"/>
  <c r="I90" i="6"/>
  <c r="K90" i="6" s="1"/>
  <c r="M89" i="6"/>
  <c r="N89" i="6" s="1"/>
  <c r="K89" i="6"/>
  <c r="J89" i="6"/>
  <c r="I89" i="6"/>
  <c r="M88" i="6"/>
  <c r="N88" i="6" s="1"/>
  <c r="J88" i="6"/>
  <c r="I88" i="6"/>
  <c r="K88" i="6" s="1"/>
  <c r="M87" i="6"/>
  <c r="K87" i="6"/>
  <c r="J87" i="6"/>
  <c r="I87" i="6"/>
  <c r="O86" i="6"/>
  <c r="N86" i="6"/>
  <c r="M86" i="6"/>
  <c r="I86" i="6"/>
  <c r="K86" i="6" s="1"/>
  <c r="M85" i="6"/>
  <c r="N85" i="6" s="1"/>
  <c r="K85" i="6"/>
  <c r="J85" i="6"/>
  <c r="I85" i="6"/>
  <c r="M84" i="6"/>
  <c r="N84" i="6" s="1"/>
  <c r="I84" i="6"/>
  <c r="K84" i="6" s="1"/>
  <c r="M83" i="6"/>
  <c r="K83" i="6"/>
  <c r="J83" i="6"/>
  <c r="I83" i="6"/>
  <c r="O82" i="6"/>
  <c r="N82" i="6"/>
  <c r="M82" i="6"/>
  <c r="J82" i="6"/>
  <c r="I82" i="6"/>
  <c r="K82" i="6" s="1"/>
  <c r="M81" i="6"/>
  <c r="N81" i="6" s="1"/>
  <c r="K81" i="6"/>
  <c r="J81" i="6"/>
  <c r="I81" i="6"/>
  <c r="N80" i="6"/>
  <c r="M80" i="6"/>
  <c r="O80" i="6" s="1"/>
  <c r="I80" i="6"/>
  <c r="K80" i="6" s="1"/>
  <c r="M79" i="6"/>
  <c r="K79" i="6"/>
  <c r="J79" i="6"/>
  <c r="I79" i="6"/>
  <c r="O78" i="6"/>
  <c r="N78" i="6"/>
  <c r="M78" i="6"/>
  <c r="I78" i="6"/>
  <c r="K78" i="6" s="1"/>
  <c r="M77" i="6"/>
  <c r="N77" i="6" s="1"/>
  <c r="K77" i="6"/>
  <c r="J77" i="6"/>
  <c r="I77" i="6"/>
  <c r="M76" i="6"/>
  <c r="O76" i="6" s="1"/>
  <c r="I76" i="6"/>
  <c r="K76" i="6" s="1"/>
  <c r="M75" i="6"/>
  <c r="K75" i="6"/>
  <c r="J75" i="6"/>
  <c r="I75" i="6"/>
  <c r="O74" i="6"/>
  <c r="N74" i="6"/>
  <c r="M74" i="6"/>
  <c r="J74" i="6"/>
  <c r="I74" i="6"/>
  <c r="K74" i="6" s="1"/>
  <c r="O73" i="6"/>
  <c r="M73" i="6"/>
  <c r="N73" i="6" s="1"/>
  <c r="K73" i="6"/>
  <c r="J73" i="6"/>
  <c r="I73" i="6"/>
  <c r="O72" i="6"/>
  <c r="N72" i="6"/>
  <c r="M72" i="6"/>
  <c r="J72" i="6"/>
  <c r="I72" i="6"/>
  <c r="K72" i="6" s="1"/>
  <c r="M71" i="6"/>
  <c r="K71" i="6"/>
  <c r="J71" i="6"/>
  <c r="I71" i="6"/>
  <c r="O70" i="6"/>
  <c r="N70" i="6"/>
  <c r="M70" i="6"/>
  <c r="J70" i="6"/>
  <c r="I70" i="6"/>
  <c r="K70" i="6" s="1"/>
  <c r="M69" i="6"/>
  <c r="N69" i="6" s="1"/>
  <c r="K69" i="6"/>
  <c r="J69" i="6"/>
  <c r="I69" i="6"/>
  <c r="O68" i="6"/>
  <c r="N68" i="6"/>
  <c r="M68" i="6"/>
  <c r="I68" i="6"/>
  <c r="K68" i="6" s="1"/>
  <c r="M67" i="6"/>
  <c r="K67" i="6"/>
  <c r="J67" i="6"/>
  <c r="I67" i="6"/>
  <c r="O66" i="6"/>
  <c r="N66" i="6"/>
  <c r="M66" i="6"/>
  <c r="J66" i="6"/>
  <c r="I66" i="6"/>
  <c r="K66" i="6" s="1"/>
  <c r="O65" i="6"/>
  <c r="M65" i="6"/>
  <c r="N65" i="6" s="1"/>
  <c r="K65" i="6"/>
  <c r="J65" i="6"/>
  <c r="I65" i="6"/>
  <c r="N64" i="6"/>
  <c r="M64" i="6"/>
  <c r="O64" i="6" s="1"/>
  <c r="J64" i="6"/>
  <c r="I64" i="6"/>
  <c r="K64" i="6" s="1"/>
  <c r="M63" i="6"/>
  <c r="K63" i="6"/>
  <c r="J63" i="6"/>
  <c r="I63" i="6"/>
  <c r="O62" i="6"/>
  <c r="N62" i="6"/>
  <c r="M62" i="6"/>
  <c r="I62" i="6"/>
  <c r="K62" i="6" s="1"/>
  <c r="O61" i="6"/>
  <c r="M61" i="6"/>
  <c r="N61" i="6" s="1"/>
  <c r="K61" i="6"/>
  <c r="J61" i="6"/>
  <c r="I61" i="6"/>
  <c r="O60" i="6"/>
  <c r="M60" i="6"/>
  <c r="N60" i="6" s="1"/>
  <c r="K60" i="6"/>
  <c r="J60" i="6"/>
  <c r="I60" i="6"/>
  <c r="M59" i="6"/>
  <c r="K59" i="6"/>
  <c r="J59" i="6"/>
  <c r="I59" i="6"/>
  <c r="O58" i="6"/>
  <c r="N58" i="6"/>
  <c r="M58" i="6"/>
  <c r="I58" i="6"/>
  <c r="K58" i="6" s="1"/>
  <c r="O57" i="6"/>
  <c r="N57" i="6"/>
  <c r="M57" i="6"/>
  <c r="K57" i="6"/>
  <c r="J57" i="6"/>
  <c r="I57" i="6"/>
  <c r="N56" i="6"/>
  <c r="M56" i="6"/>
  <c r="O56" i="6" s="1"/>
  <c r="K56" i="6"/>
  <c r="I56" i="6"/>
  <c r="J56" i="6" s="1"/>
  <c r="M55" i="6"/>
  <c r="I55" i="6"/>
  <c r="K55" i="6" s="1"/>
  <c r="O54" i="6"/>
  <c r="N54" i="6"/>
  <c r="M54" i="6"/>
  <c r="J54" i="6"/>
  <c r="I54" i="6"/>
  <c r="K54" i="6" s="1"/>
  <c r="M53" i="6"/>
  <c r="O53" i="6" s="1"/>
  <c r="K53" i="6"/>
  <c r="J53" i="6"/>
  <c r="I53" i="6"/>
  <c r="O52" i="6"/>
  <c r="N52" i="6"/>
  <c r="M52" i="6"/>
  <c r="J52" i="6"/>
  <c r="I52" i="6"/>
  <c r="K52" i="6" s="1"/>
  <c r="M51" i="6"/>
  <c r="J51" i="6"/>
  <c r="I51" i="6"/>
  <c r="K51" i="6" s="1"/>
  <c r="O50" i="6"/>
  <c r="N50" i="6"/>
  <c r="M50" i="6"/>
  <c r="I50" i="6"/>
  <c r="K50" i="6" s="1"/>
  <c r="N49" i="6"/>
  <c r="M49" i="6"/>
  <c r="O49" i="6" s="1"/>
  <c r="K49" i="6"/>
  <c r="J49" i="6"/>
  <c r="I49" i="6"/>
  <c r="O48" i="6"/>
  <c r="N48" i="6"/>
  <c r="M48" i="6"/>
  <c r="K48" i="6"/>
  <c r="J48" i="6"/>
  <c r="I48" i="6"/>
  <c r="M47" i="6"/>
  <c r="N47" i="6" s="1"/>
  <c r="K47" i="6"/>
  <c r="J47" i="6"/>
  <c r="I47" i="6"/>
  <c r="O46" i="6"/>
  <c r="N46" i="6"/>
  <c r="M46" i="6"/>
  <c r="I46" i="6"/>
  <c r="K46" i="6" s="1"/>
  <c r="O45" i="6"/>
  <c r="N45" i="6"/>
  <c r="M45" i="6"/>
  <c r="K45" i="6"/>
  <c r="J45" i="6"/>
  <c r="I45" i="6"/>
  <c r="N44" i="6"/>
  <c r="M44" i="6"/>
  <c r="O44" i="6" s="1"/>
  <c r="I44" i="6"/>
  <c r="J44" i="6" s="1"/>
  <c r="O43" i="6"/>
  <c r="M43" i="6"/>
  <c r="N43" i="6" s="1"/>
  <c r="J43" i="6"/>
  <c r="I43" i="6"/>
  <c r="K43" i="6" s="1"/>
  <c r="M42" i="6"/>
  <c r="O42" i="6" s="1"/>
  <c r="J42" i="6"/>
  <c r="I42" i="6"/>
  <c r="K42" i="6" s="1"/>
  <c r="N41" i="6"/>
  <c r="M41" i="6"/>
  <c r="O41" i="6" s="1"/>
  <c r="K41" i="6"/>
  <c r="J41" i="6"/>
  <c r="I41" i="6"/>
  <c r="O40" i="6"/>
  <c r="N40" i="6"/>
  <c r="M40" i="6"/>
  <c r="I40" i="6"/>
  <c r="J40" i="6" s="1"/>
  <c r="M39" i="6"/>
  <c r="N39" i="6" s="1"/>
  <c r="K39" i="6"/>
  <c r="J39" i="6"/>
  <c r="I39" i="6"/>
  <c r="M38" i="6"/>
  <c r="N38" i="6" s="1"/>
  <c r="I38" i="6"/>
  <c r="K38" i="6" s="1"/>
  <c r="O37" i="6"/>
  <c r="N37" i="6"/>
  <c r="M37" i="6"/>
  <c r="K37" i="6"/>
  <c r="J37" i="6"/>
  <c r="I37" i="6"/>
  <c r="N36" i="6"/>
  <c r="M36" i="6"/>
  <c r="O36" i="6" s="1"/>
  <c r="I36" i="6"/>
  <c r="K36" i="6" s="1"/>
  <c r="M35" i="6"/>
  <c r="N35" i="6" s="1"/>
  <c r="J35" i="6"/>
  <c r="I35" i="6"/>
  <c r="K35" i="6" s="1"/>
  <c r="M34" i="6"/>
  <c r="O34" i="6" s="1"/>
  <c r="I34" i="6"/>
  <c r="K34" i="6" s="1"/>
  <c r="N33" i="6"/>
  <c r="M33" i="6"/>
  <c r="O33" i="6" s="1"/>
  <c r="K33" i="6"/>
  <c r="J33" i="6"/>
  <c r="I33" i="6"/>
  <c r="O32" i="6"/>
  <c r="N32" i="6"/>
  <c r="M32" i="6"/>
  <c r="K32" i="6"/>
  <c r="J32" i="6"/>
  <c r="I32" i="6"/>
  <c r="M31" i="6"/>
  <c r="N31" i="6" s="1"/>
  <c r="K31" i="6"/>
  <c r="J31" i="6"/>
  <c r="I31" i="6"/>
  <c r="O30" i="6"/>
  <c r="N30" i="6"/>
  <c r="M30" i="6"/>
  <c r="I30" i="6"/>
  <c r="K30" i="6" s="1"/>
  <c r="O29" i="6"/>
  <c r="N29" i="6"/>
  <c r="M29" i="6"/>
  <c r="K29" i="6"/>
  <c r="J29" i="6"/>
  <c r="I29" i="6"/>
  <c r="N28" i="6"/>
  <c r="M28" i="6"/>
  <c r="O28" i="6" s="1"/>
  <c r="I28" i="6"/>
  <c r="K28" i="6" s="1"/>
  <c r="O27" i="6"/>
  <c r="M27" i="6"/>
  <c r="N27" i="6" s="1"/>
  <c r="J27" i="6"/>
  <c r="I27" i="6"/>
  <c r="K27" i="6" s="1"/>
  <c r="M26" i="6"/>
  <c r="N26" i="6" s="1"/>
  <c r="J26" i="6"/>
  <c r="I26" i="6"/>
  <c r="K26" i="6" s="1"/>
  <c r="N25" i="6"/>
  <c r="M25" i="6"/>
  <c r="O25" i="6" s="1"/>
  <c r="K25" i="6"/>
  <c r="J25" i="6"/>
  <c r="I25" i="6"/>
  <c r="O24" i="6"/>
  <c r="N24" i="6"/>
  <c r="M24" i="6"/>
  <c r="I24" i="6"/>
  <c r="J24" i="6" s="1"/>
  <c r="M23" i="6"/>
  <c r="N23" i="6" s="1"/>
  <c r="K23" i="6"/>
  <c r="J23" i="6"/>
  <c r="I23" i="6"/>
  <c r="M22" i="6"/>
  <c r="N22" i="6" s="1"/>
  <c r="I22" i="6"/>
  <c r="K22" i="6" s="1"/>
  <c r="O21" i="6"/>
  <c r="N21" i="6"/>
  <c r="M21" i="6"/>
  <c r="K21" i="6"/>
  <c r="J21" i="6"/>
  <c r="I21" i="6"/>
  <c r="N20" i="6"/>
  <c r="M20" i="6"/>
  <c r="O20" i="6" s="1"/>
  <c r="I20" i="6"/>
  <c r="K20" i="6" s="1"/>
  <c r="M19" i="6"/>
  <c r="N19" i="6" s="1"/>
  <c r="J19" i="6"/>
  <c r="I19" i="6"/>
  <c r="K19" i="6" s="1"/>
  <c r="M18" i="6"/>
  <c r="O18" i="6" s="1"/>
  <c r="I18" i="6"/>
  <c r="K18" i="6" s="1"/>
  <c r="S17" i="6"/>
  <c r="O17" i="6"/>
  <c r="N17" i="6"/>
  <c r="M17" i="6"/>
  <c r="I17" i="6"/>
  <c r="J17" i="6" s="1"/>
  <c r="O16" i="6"/>
  <c r="N16" i="6"/>
  <c r="M16" i="6"/>
  <c r="K16" i="6"/>
  <c r="J16" i="6"/>
  <c r="I16" i="6"/>
  <c r="N15" i="6"/>
  <c r="M15" i="6"/>
  <c r="O15" i="6" s="1"/>
  <c r="I15" i="6"/>
  <c r="J15" i="6" s="1"/>
  <c r="O14" i="6"/>
  <c r="N14" i="6"/>
  <c r="M14" i="6"/>
  <c r="I14" i="6"/>
  <c r="J14" i="6" s="1"/>
  <c r="N13" i="6"/>
  <c r="M13" i="6"/>
  <c r="O13" i="6" s="1"/>
  <c r="I13" i="6"/>
  <c r="K13" i="6" s="1"/>
  <c r="O12" i="6"/>
  <c r="N12" i="6"/>
  <c r="M12" i="6"/>
  <c r="K12" i="6"/>
  <c r="J12" i="6"/>
  <c r="I12" i="6"/>
  <c r="N11" i="6"/>
  <c r="M11" i="6"/>
  <c r="O11" i="6" s="1"/>
  <c r="I11" i="6"/>
  <c r="J11" i="6" s="1"/>
  <c r="O10" i="6"/>
  <c r="N10" i="6"/>
  <c r="M10" i="6"/>
  <c r="I10" i="6"/>
  <c r="J10" i="6" s="1"/>
  <c r="N9" i="6"/>
  <c r="M9" i="6"/>
  <c r="O9" i="6" s="1"/>
  <c r="I9" i="6"/>
  <c r="K9" i="6" s="1"/>
  <c r="O8" i="6"/>
  <c r="N8" i="6"/>
  <c r="M8" i="6"/>
  <c r="K8" i="6"/>
  <c r="J8" i="6"/>
  <c r="I8" i="6"/>
  <c r="N7" i="6"/>
  <c r="M7" i="6"/>
  <c r="O7" i="6" s="1"/>
  <c r="I7" i="6"/>
  <c r="J7" i="6" s="1"/>
  <c r="O6" i="6"/>
  <c r="N6" i="6"/>
  <c r="M6" i="6"/>
  <c r="I6" i="6"/>
  <c r="J6" i="6" s="1"/>
  <c r="N5" i="6"/>
  <c r="M5" i="6"/>
  <c r="O5" i="6" s="1"/>
  <c r="I5" i="6"/>
  <c r="K5" i="6" s="1"/>
  <c r="O4" i="6"/>
  <c r="N4" i="6"/>
  <c r="M4" i="6"/>
  <c r="K4" i="6"/>
  <c r="J4" i="6"/>
  <c r="I4" i="6"/>
  <c r="N3" i="6"/>
  <c r="M3" i="6"/>
  <c r="O3" i="6" s="1"/>
  <c r="I3" i="6"/>
  <c r="J3" i="6" s="1"/>
  <c r="M2" i="6"/>
  <c r="I2" i="6"/>
  <c r="CN4" i="7"/>
  <c r="CN5" i="7"/>
  <c r="CR5" i="7" s="1"/>
  <c r="CN6" i="7"/>
  <c r="CN7" i="7"/>
  <c r="CR7" i="7" s="1"/>
  <c r="CN8" i="7"/>
  <c r="CN9" i="7"/>
  <c r="CR9" i="7" s="1"/>
  <c r="CN10" i="7"/>
  <c r="CR10" i="7" s="1"/>
  <c r="CN11" i="7"/>
  <c r="CR11" i="7" s="1"/>
  <c r="CN12" i="7"/>
  <c r="CN13" i="7"/>
  <c r="CR13" i="7" s="1"/>
  <c r="CN14" i="7"/>
  <c r="CN15" i="7"/>
  <c r="CR15" i="7" s="1"/>
  <c r="CN16" i="7"/>
  <c r="CN17" i="7"/>
  <c r="CR17" i="7" s="1"/>
  <c r="CN18" i="7"/>
  <c r="CR18" i="7" s="1"/>
  <c r="CN3" i="7"/>
  <c r="BW3" i="7" a="1"/>
  <c r="BW3" i="7" s="1"/>
  <c r="BM4" i="7"/>
  <c r="BM5" i="7"/>
  <c r="BM6" i="7"/>
  <c r="BM7" i="7"/>
  <c r="BM8" i="7"/>
  <c r="BM9" i="7"/>
  <c r="BM10" i="7"/>
  <c r="BM11" i="7"/>
  <c r="BM12" i="7"/>
  <c r="BM13" i="7"/>
  <c r="BM14" i="7"/>
  <c r="BM15" i="7"/>
  <c r="BM16" i="7"/>
  <c r="BM17" i="7"/>
  <c r="BM18" i="7"/>
  <c r="BM3" i="7"/>
  <c r="M123" i="7"/>
  <c r="M122" i="7"/>
  <c r="M121" i="7"/>
  <c r="M120" i="7"/>
  <c r="L117" i="7" a="1"/>
  <c r="L117" i="7" s="1"/>
  <c r="H133" i="7"/>
  <c r="G132" i="7"/>
  <c r="H132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17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16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17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16" i="7"/>
  <c r="B119" i="7"/>
  <c r="B118" i="7"/>
  <c r="B117" i="7"/>
  <c r="B116" i="7"/>
  <c r="AA70" i="7"/>
  <c r="AA69" i="7"/>
  <c r="AA68" i="7"/>
  <c r="Z69" i="7"/>
  <c r="Z68" i="7"/>
  <c r="Z67" i="7"/>
  <c r="W69" i="7"/>
  <c r="W70" i="7"/>
  <c r="W71" i="7"/>
  <c r="W68" i="7"/>
  <c r="V72" i="7"/>
  <c r="V69" i="7"/>
  <c r="V70" i="7"/>
  <c r="V71" i="7"/>
  <c r="V68" i="7"/>
  <c r="U72" i="7"/>
  <c r="U71" i="7"/>
  <c r="U70" i="7"/>
  <c r="U69" i="7"/>
  <c r="U68" i="7"/>
  <c r="T72" i="7"/>
  <c r="T71" i="7"/>
  <c r="T70" i="7"/>
  <c r="T69" i="7"/>
  <c r="T68" i="7"/>
  <c r="S69" i="7"/>
  <c r="S70" i="7"/>
  <c r="S71" i="7"/>
  <c r="S68" i="7"/>
  <c r="Q70" i="7"/>
  <c r="R70" i="7"/>
  <c r="Q71" i="7"/>
  <c r="R71" i="7" s="1"/>
  <c r="R69" i="7"/>
  <c r="Q69" i="7"/>
  <c r="R68" i="7"/>
  <c r="Q68" i="7"/>
  <c r="O73" i="7"/>
  <c r="O72" i="7"/>
  <c r="O71" i="7"/>
  <c r="O70" i="7"/>
  <c r="O69" i="7"/>
  <c r="O68" i="7"/>
  <c r="O67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68" i="7"/>
  <c r="E69" i="7"/>
  <c r="D69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68" i="7"/>
  <c r="M17" i="7"/>
  <c r="L17" i="7"/>
  <c r="M16" i="7"/>
  <c r="L16" i="7"/>
  <c r="F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4" i="7"/>
  <c r="L4" i="7"/>
  <c r="M3" i="7"/>
  <c r="L3" i="7"/>
  <c r="M2" i="7"/>
  <c r="L2" i="7"/>
  <c r="AE1" i="7"/>
  <c r="CO4" i="7" l="1"/>
  <c r="CO16" i="7"/>
  <c r="BM20" i="7"/>
  <c r="CO14" i="7"/>
  <c r="CO6" i="7"/>
  <c r="CO13" i="7"/>
  <c r="CO5" i="7"/>
  <c r="CO18" i="7"/>
  <c r="CO10" i="7"/>
  <c r="CO8" i="7"/>
  <c r="CO15" i="7"/>
  <c r="CO7" i="7"/>
  <c r="O26" i="6"/>
  <c r="K44" i="6"/>
  <c r="K6" i="6"/>
  <c r="K10" i="6"/>
  <c r="K14" i="6"/>
  <c r="O22" i="6"/>
  <c r="K105" i="6"/>
  <c r="J105" i="6"/>
  <c r="J5" i="6"/>
  <c r="J9" i="6"/>
  <c r="J13" i="6"/>
  <c r="K17" i="6"/>
  <c r="N18" i="6"/>
  <c r="J20" i="6"/>
  <c r="J30" i="6"/>
  <c r="O31" i="6"/>
  <c r="N34" i="6"/>
  <c r="J36" i="6"/>
  <c r="J46" i="6"/>
  <c r="O47" i="6"/>
  <c r="N53" i="6"/>
  <c r="J55" i="6"/>
  <c r="J58" i="6"/>
  <c r="J68" i="6"/>
  <c r="O69" i="6"/>
  <c r="N76" i="6"/>
  <c r="J78" i="6"/>
  <c r="O93" i="6"/>
  <c r="K117" i="6"/>
  <c r="J117" i="6"/>
  <c r="K149" i="6"/>
  <c r="J149" i="6"/>
  <c r="K3" i="6"/>
  <c r="K11" i="6"/>
  <c r="O51" i="6"/>
  <c r="N51" i="6"/>
  <c r="K24" i="6"/>
  <c r="O38" i="6"/>
  <c r="K40" i="6"/>
  <c r="O59" i="6"/>
  <c r="N59" i="6"/>
  <c r="O79" i="6"/>
  <c r="N79" i="6"/>
  <c r="O84" i="6"/>
  <c r="O91" i="6"/>
  <c r="N91" i="6"/>
  <c r="K137" i="6"/>
  <c r="J137" i="6"/>
  <c r="O71" i="6"/>
  <c r="N71" i="6"/>
  <c r="J80" i="6"/>
  <c r="O81" i="6"/>
  <c r="O88" i="6"/>
  <c r="O95" i="6"/>
  <c r="N95" i="6"/>
  <c r="O97" i="6"/>
  <c r="N97" i="6"/>
  <c r="O99" i="6"/>
  <c r="N99" i="6"/>
  <c r="K129" i="6"/>
  <c r="J129" i="6"/>
  <c r="K7" i="6"/>
  <c r="K15" i="6"/>
  <c r="O55" i="6"/>
  <c r="N55" i="6"/>
  <c r="O83" i="6"/>
  <c r="N83" i="6"/>
  <c r="O101" i="6"/>
  <c r="N101" i="6"/>
  <c r="K109" i="6"/>
  <c r="J109" i="6"/>
  <c r="K141" i="6"/>
  <c r="J141" i="6"/>
  <c r="K121" i="6"/>
  <c r="J121" i="6"/>
  <c r="K153" i="6"/>
  <c r="J153" i="6"/>
  <c r="O63" i="6"/>
  <c r="N63" i="6"/>
  <c r="J22" i="6"/>
  <c r="O23" i="6"/>
  <c r="J28" i="6"/>
  <c r="J38" i="6"/>
  <c r="O39" i="6"/>
  <c r="N42" i="6"/>
  <c r="J62" i="6"/>
  <c r="O75" i="6"/>
  <c r="N75" i="6"/>
  <c r="J84" i="6"/>
  <c r="O85" i="6"/>
  <c r="O102" i="6"/>
  <c r="N102" i="6"/>
  <c r="K133" i="6"/>
  <c r="J133" i="6"/>
  <c r="O87" i="6"/>
  <c r="N87" i="6"/>
  <c r="K113" i="6"/>
  <c r="J113" i="6"/>
  <c r="K145" i="6"/>
  <c r="J145" i="6"/>
  <c r="J18" i="6"/>
  <c r="O19" i="6"/>
  <c r="J34" i="6"/>
  <c r="O35" i="6"/>
  <c r="J50" i="6"/>
  <c r="O67" i="6"/>
  <c r="N67" i="6"/>
  <c r="J76" i="6"/>
  <c r="O77" i="6"/>
  <c r="J86" i="6"/>
  <c r="O89" i="6"/>
  <c r="K125" i="6"/>
  <c r="J125" i="6"/>
  <c r="I102" i="6"/>
  <c r="I103" i="6"/>
  <c r="I107" i="6"/>
  <c r="I111" i="6"/>
  <c r="I115" i="6"/>
  <c r="I119" i="6"/>
  <c r="I123" i="6"/>
  <c r="I127" i="6"/>
  <c r="I131" i="6"/>
  <c r="I135" i="6"/>
  <c r="I139" i="6"/>
  <c r="I143" i="6"/>
  <c r="I147" i="6"/>
  <c r="I151" i="6"/>
  <c r="I155" i="6"/>
  <c r="I158" i="6"/>
  <c r="M104" i="6"/>
  <c r="M108" i="6"/>
  <c r="M112" i="6"/>
  <c r="M116" i="6"/>
  <c r="M120" i="6"/>
  <c r="M124" i="6"/>
  <c r="M128" i="6"/>
  <c r="M132" i="6"/>
  <c r="M136" i="6"/>
  <c r="M140" i="6"/>
  <c r="M144" i="6"/>
  <c r="M148" i="6"/>
  <c r="M152" i="6"/>
  <c r="M155" i="6"/>
  <c r="M158" i="6"/>
  <c r="I106" i="6"/>
  <c r="I110" i="6"/>
  <c r="I114" i="6"/>
  <c r="I118" i="6"/>
  <c r="I122" i="6"/>
  <c r="I126" i="6"/>
  <c r="I130" i="6"/>
  <c r="I134" i="6"/>
  <c r="I138" i="6"/>
  <c r="I142" i="6"/>
  <c r="I146" i="6"/>
  <c r="I150" i="6"/>
  <c r="I154" i="6"/>
  <c r="I156" i="6"/>
  <c r="I159" i="6"/>
  <c r="M103" i="6"/>
  <c r="M107" i="6"/>
  <c r="M111" i="6"/>
  <c r="M115" i="6"/>
  <c r="M119" i="6"/>
  <c r="M123" i="6"/>
  <c r="M127" i="6"/>
  <c r="M131" i="6"/>
  <c r="M135" i="6"/>
  <c r="M139" i="6"/>
  <c r="M143" i="6"/>
  <c r="M147" i="6"/>
  <c r="M151" i="6"/>
  <c r="M159" i="6"/>
  <c r="M106" i="6"/>
  <c r="M110" i="6"/>
  <c r="M114" i="6"/>
  <c r="M118" i="6"/>
  <c r="M122" i="6"/>
  <c r="M126" i="6"/>
  <c r="M130" i="6"/>
  <c r="M134" i="6"/>
  <c r="M138" i="6"/>
  <c r="M142" i="6"/>
  <c r="M146" i="6"/>
  <c r="M150" i="6"/>
  <c r="M154" i="6"/>
  <c r="M160" i="6"/>
  <c r="I104" i="6"/>
  <c r="I108" i="6"/>
  <c r="I112" i="6"/>
  <c r="I116" i="6"/>
  <c r="I120" i="6"/>
  <c r="I124" i="6"/>
  <c r="I128" i="6"/>
  <c r="I132" i="6"/>
  <c r="I136" i="6"/>
  <c r="I140" i="6"/>
  <c r="I144" i="6"/>
  <c r="I148" i="6"/>
  <c r="I152" i="6"/>
  <c r="I157" i="6"/>
  <c r="M105" i="6"/>
  <c r="M109" i="6"/>
  <c r="M113" i="6"/>
  <c r="M117" i="6"/>
  <c r="M121" i="6"/>
  <c r="M125" i="6"/>
  <c r="M129" i="6"/>
  <c r="M133" i="6"/>
  <c r="M137" i="6"/>
  <c r="M141" i="6"/>
  <c r="M145" i="6"/>
  <c r="M149" i="6"/>
  <c r="M153" i="6"/>
  <c r="M157" i="6"/>
  <c r="CO12" i="7"/>
  <c r="CO11" i="7"/>
  <c r="CO9" i="7"/>
  <c r="CO17" i="7"/>
  <c r="CO3" i="7"/>
  <c r="BW18" i="7"/>
  <c r="CE16" i="7"/>
  <c r="CE11" i="7"/>
  <c r="CD18" i="7"/>
  <c r="CD17" i="7"/>
  <c r="CL15" i="7"/>
  <c r="CL14" i="7"/>
  <c r="CL13" i="7"/>
  <c r="CL12" i="7"/>
  <c r="CL11" i="7"/>
  <c r="CD11" i="7"/>
  <c r="CD10" i="7"/>
  <c r="CD9" i="7"/>
  <c r="CD8" i="7"/>
  <c r="CL6" i="7"/>
  <c r="CL4" i="7"/>
  <c r="CD3" i="7"/>
  <c r="CC18" i="7"/>
  <c r="CC17" i="7"/>
  <c r="CC16" i="7"/>
  <c r="CC15" i="7"/>
  <c r="CK14" i="7"/>
  <c r="CK13" i="7"/>
  <c r="CK12" i="7"/>
  <c r="CK11" i="7"/>
  <c r="CC11" i="7"/>
  <c r="CK10" i="7"/>
  <c r="CC10" i="7"/>
  <c r="CK9" i="7"/>
  <c r="CC9" i="7"/>
  <c r="CC8" i="7"/>
  <c r="CK7" i="7"/>
  <c r="CK6" i="7"/>
  <c r="CC6" i="7"/>
  <c r="CK5" i="7"/>
  <c r="CC5" i="7"/>
  <c r="CK4" i="7"/>
  <c r="CC4" i="7"/>
  <c r="CC3" i="7"/>
  <c r="CJ18" i="7"/>
  <c r="CB18" i="7"/>
  <c r="CJ17" i="7"/>
  <c r="CB17" i="7"/>
  <c r="CJ16" i="7"/>
  <c r="CB16" i="7"/>
  <c r="CJ15" i="7"/>
  <c r="CB15" i="7"/>
  <c r="CJ14" i="7"/>
  <c r="CB14" i="7"/>
  <c r="CJ13" i="7"/>
  <c r="CB13" i="7"/>
  <c r="CJ12" i="7"/>
  <c r="CB12" i="7"/>
  <c r="CJ11" i="7"/>
  <c r="CB11" i="7"/>
  <c r="CJ10" i="7"/>
  <c r="CB10" i="7"/>
  <c r="CJ9" i="7"/>
  <c r="CB9" i="7"/>
  <c r="CJ8" i="7"/>
  <c r="CB8" i="7"/>
  <c r="CJ7" i="7"/>
  <c r="CB7" i="7"/>
  <c r="CJ6" i="7"/>
  <c r="CB6" i="7"/>
  <c r="CJ5" i="7"/>
  <c r="CB5" i="7"/>
  <c r="CJ4" i="7"/>
  <c r="CB4" i="7"/>
  <c r="CJ3" i="7"/>
  <c r="CB3" i="7"/>
  <c r="CE13" i="7"/>
  <c r="CD7" i="7"/>
  <c r="CK17" i="7"/>
  <c r="CK16" i="7"/>
  <c r="CK15" i="7"/>
  <c r="CC14" i="7"/>
  <c r="CC12" i="7"/>
  <c r="CK8" i="7"/>
  <c r="CC7" i="7"/>
  <c r="CK3" i="7"/>
  <c r="CI18" i="7"/>
  <c r="CA18" i="7"/>
  <c r="CI17" i="7"/>
  <c r="CA17" i="7"/>
  <c r="CI16" i="7"/>
  <c r="CA16" i="7"/>
  <c r="CI15" i="7"/>
  <c r="CA15" i="7"/>
  <c r="CI14" i="7"/>
  <c r="CA14" i="7"/>
  <c r="CI13" i="7"/>
  <c r="CA13" i="7"/>
  <c r="CI12" i="7"/>
  <c r="CA12" i="7"/>
  <c r="CI11" i="7"/>
  <c r="CA11" i="7"/>
  <c r="CI10" i="7"/>
  <c r="CA10" i="7"/>
  <c r="CI9" i="7"/>
  <c r="CA9" i="7"/>
  <c r="CI8" i="7"/>
  <c r="CA8" i="7"/>
  <c r="CI7" i="7"/>
  <c r="CA7" i="7"/>
  <c r="CI6" i="7"/>
  <c r="CA6" i="7"/>
  <c r="CI5" i="7"/>
  <c r="CA5" i="7"/>
  <c r="CI4" i="7"/>
  <c r="CA4" i="7"/>
  <c r="CI3" i="7"/>
  <c r="CA3" i="7"/>
  <c r="CE18" i="7"/>
  <c r="CE12" i="7"/>
  <c r="CL5" i="7"/>
  <c r="CH18" i="7"/>
  <c r="BZ18" i="7"/>
  <c r="CH17" i="7"/>
  <c r="BZ17" i="7"/>
  <c r="CH16" i="7"/>
  <c r="BZ16" i="7"/>
  <c r="CH15" i="7"/>
  <c r="BZ15" i="7"/>
  <c r="CH14" i="7"/>
  <c r="BZ14" i="7"/>
  <c r="CH13" i="7"/>
  <c r="BZ13" i="7"/>
  <c r="CH12" i="7"/>
  <c r="BZ12" i="7"/>
  <c r="CH11" i="7"/>
  <c r="BZ11" i="7"/>
  <c r="CH10" i="7"/>
  <c r="BZ10" i="7"/>
  <c r="CH9" i="7"/>
  <c r="BZ9" i="7"/>
  <c r="CH8" i="7"/>
  <c r="BZ8" i="7"/>
  <c r="CH7" i="7"/>
  <c r="BZ7" i="7"/>
  <c r="CH6" i="7"/>
  <c r="BZ6" i="7"/>
  <c r="CH5" i="7"/>
  <c r="BZ5" i="7"/>
  <c r="CH4" i="7"/>
  <c r="BZ4" i="7"/>
  <c r="CH3" i="7"/>
  <c r="BZ3" i="7"/>
  <c r="BW17" i="7"/>
  <c r="BW11" i="7"/>
  <c r="CL18" i="7"/>
  <c r="CL17" i="7"/>
  <c r="CL16" i="7"/>
  <c r="CD16" i="7"/>
  <c r="CD15" i="7"/>
  <c r="CD14" i="7"/>
  <c r="CD13" i="7"/>
  <c r="CD12" i="7"/>
  <c r="CL10" i="7"/>
  <c r="CL9" i="7"/>
  <c r="CL8" i="7"/>
  <c r="CL7" i="7"/>
  <c r="CD6" i="7"/>
  <c r="CD5" i="7"/>
  <c r="CD4" i="7"/>
  <c r="CL3" i="7"/>
  <c r="CK18" i="7"/>
  <c r="CC13" i="7"/>
  <c r="CG18" i="7"/>
  <c r="BY18" i="7"/>
  <c r="CG17" i="7"/>
  <c r="BY17" i="7"/>
  <c r="CG16" i="7"/>
  <c r="BY16" i="7"/>
  <c r="CG15" i="7"/>
  <c r="BY15" i="7"/>
  <c r="CG14" i="7"/>
  <c r="BY14" i="7"/>
  <c r="CG13" i="7"/>
  <c r="BY13" i="7"/>
  <c r="CG12" i="7"/>
  <c r="BY12" i="7"/>
  <c r="CG11" i="7"/>
  <c r="BY11" i="7"/>
  <c r="CG10" i="7"/>
  <c r="BY10" i="7"/>
  <c r="CG9" i="7"/>
  <c r="BY9" i="7"/>
  <c r="CG8" i="7"/>
  <c r="BY8" i="7"/>
  <c r="CG7" i="7"/>
  <c r="BY7" i="7"/>
  <c r="CG6" i="7"/>
  <c r="BY6" i="7"/>
  <c r="CG5" i="7"/>
  <c r="BY5" i="7"/>
  <c r="CG4" i="7"/>
  <c r="BY4" i="7"/>
  <c r="CG3" i="7"/>
  <c r="BY3" i="7"/>
  <c r="CF18" i="7"/>
  <c r="BX18" i="7"/>
  <c r="CF17" i="7"/>
  <c r="BX17" i="7"/>
  <c r="CF16" i="7"/>
  <c r="BX16" i="7"/>
  <c r="CF15" i="7"/>
  <c r="BX15" i="7"/>
  <c r="CF14" i="7"/>
  <c r="BX14" i="7"/>
  <c r="CF13" i="7"/>
  <c r="BX13" i="7"/>
  <c r="CF12" i="7"/>
  <c r="BX12" i="7"/>
  <c r="CF11" i="7"/>
  <c r="BX11" i="7"/>
  <c r="CF10" i="7"/>
  <c r="BX10" i="7"/>
  <c r="CF9" i="7"/>
  <c r="BX9" i="7"/>
  <c r="CF8" i="7"/>
  <c r="BX8" i="7"/>
  <c r="CF7" i="7"/>
  <c r="BX7" i="7"/>
  <c r="CF6" i="7"/>
  <c r="BX6" i="7"/>
  <c r="CF5" i="7"/>
  <c r="BX5" i="7"/>
  <c r="CF4" i="7"/>
  <c r="BX4" i="7"/>
  <c r="CF3" i="7"/>
  <c r="BX3" i="7"/>
  <c r="CE17" i="7"/>
  <c r="BW16" i="7"/>
  <c r="CE15" i="7"/>
  <c r="BW15" i="7"/>
  <c r="CE14" i="7"/>
  <c r="BW14" i="7"/>
  <c r="BW13" i="7"/>
  <c r="BW12" i="7"/>
  <c r="CE10" i="7"/>
  <c r="BW10" i="7"/>
  <c r="CE9" i="7"/>
  <c r="BW9" i="7"/>
  <c r="CE8" i="7"/>
  <c r="BW8" i="7"/>
  <c r="CE7" i="7"/>
  <c r="BW7" i="7"/>
  <c r="CE6" i="7"/>
  <c r="BW6" i="7"/>
  <c r="CE5" i="7"/>
  <c r="BW5" i="7"/>
  <c r="CE4" i="7"/>
  <c r="BW4" i="7"/>
  <c r="CE3" i="7"/>
  <c r="BN16" i="7"/>
  <c r="BN15" i="7"/>
  <c r="BN14" i="7"/>
  <c r="BN13" i="7"/>
  <c r="BN8" i="7"/>
  <c r="BN7" i="7"/>
  <c r="BN6" i="7"/>
  <c r="BN4" i="7"/>
  <c r="BN12" i="7"/>
  <c r="BN17" i="7"/>
  <c r="BN11" i="7"/>
  <c r="BN9" i="7"/>
  <c r="BN3" i="7"/>
  <c r="BN18" i="7"/>
  <c r="BN10" i="7"/>
  <c r="BN5" i="7"/>
  <c r="M118" i="7"/>
  <c r="L118" i="7"/>
  <c r="M117" i="7"/>
  <c r="P2" i="7" a="1"/>
  <c r="P2" i="7" s="1"/>
  <c r="Q3" i="7"/>
  <c r="P3" i="7"/>
  <c r="CO20" i="7" l="1"/>
  <c r="J116" i="6"/>
  <c r="K116" i="6"/>
  <c r="K151" i="6"/>
  <c r="J151" i="6"/>
  <c r="O153" i="6"/>
  <c r="N153" i="6"/>
  <c r="O121" i="6"/>
  <c r="N121" i="6"/>
  <c r="J144" i="6"/>
  <c r="K144" i="6"/>
  <c r="J112" i="6"/>
  <c r="K112" i="6"/>
  <c r="O138" i="6"/>
  <c r="N138" i="6"/>
  <c r="O106" i="6"/>
  <c r="N106" i="6"/>
  <c r="O127" i="6"/>
  <c r="N127" i="6"/>
  <c r="J126" i="6"/>
  <c r="K126" i="6"/>
  <c r="O152" i="6"/>
  <c r="N152" i="6"/>
  <c r="O120" i="6"/>
  <c r="N120" i="6"/>
  <c r="K147" i="6"/>
  <c r="J147" i="6"/>
  <c r="K115" i="6"/>
  <c r="J115" i="6"/>
  <c r="O131" i="6"/>
  <c r="N131" i="6"/>
  <c r="K119" i="6"/>
  <c r="J119" i="6"/>
  <c r="O149" i="6"/>
  <c r="N149" i="6"/>
  <c r="O117" i="6"/>
  <c r="N117" i="6"/>
  <c r="J140" i="6"/>
  <c r="K140" i="6"/>
  <c r="J108" i="6"/>
  <c r="K108" i="6"/>
  <c r="O134" i="6"/>
  <c r="N134" i="6"/>
  <c r="O123" i="6"/>
  <c r="N123" i="6"/>
  <c r="J154" i="6"/>
  <c r="K154" i="6"/>
  <c r="J122" i="6"/>
  <c r="K122" i="6"/>
  <c r="O148" i="6"/>
  <c r="N148" i="6"/>
  <c r="O116" i="6"/>
  <c r="N116" i="6"/>
  <c r="K143" i="6"/>
  <c r="J143" i="6"/>
  <c r="K111" i="6"/>
  <c r="J111" i="6"/>
  <c r="O125" i="6"/>
  <c r="N125" i="6"/>
  <c r="O145" i="6"/>
  <c r="N145" i="6"/>
  <c r="O113" i="6"/>
  <c r="N113" i="6"/>
  <c r="J136" i="6"/>
  <c r="K136" i="6"/>
  <c r="J104" i="6"/>
  <c r="K104" i="6"/>
  <c r="O130" i="6"/>
  <c r="N130" i="6"/>
  <c r="O151" i="6"/>
  <c r="N151" i="6"/>
  <c r="O119" i="6"/>
  <c r="N119" i="6"/>
  <c r="J150" i="6"/>
  <c r="K150" i="6"/>
  <c r="J118" i="6"/>
  <c r="K118" i="6"/>
  <c r="O144" i="6"/>
  <c r="N144" i="6"/>
  <c r="O112" i="6"/>
  <c r="N112" i="6"/>
  <c r="K139" i="6"/>
  <c r="J139" i="6"/>
  <c r="K107" i="6"/>
  <c r="J107" i="6"/>
  <c r="O142" i="6"/>
  <c r="N142" i="6"/>
  <c r="O124" i="6"/>
  <c r="N124" i="6"/>
  <c r="O141" i="6"/>
  <c r="N141" i="6"/>
  <c r="O109" i="6"/>
  <c r="N109" i="6"/>
  <c r="J132" i="6"/>
  <c r="K132" i="6"/>
  <c r="O126" i="6"/>
  <c r="N126" i="6"/>
  <c r="O147" i="6"/>
  <c r="N147" i="6"/>
  <c r="O115" i="6"/>
  <c r="N115" i="6"/>
  <c r="J146" i="6"/>
  <c r="K146" i="6"/>
  <c r="J114" i="6"/>
  <c r="K114" i="6"/>
  <c r="O140" i="6"/>
  <c r="N140" i="6"/>
  <c r="O108" i="6"/>
  <c r="N108" i="6"/>
  <c r="K135" i="6"/>
  <c r="J135" i="6"/>
  <c r="K103" i="6"/>
  <c r="J103" i="6"/>
  <c r="J130" i="6"/>
  <c r="K130" i="6"/>
  <c r="O137" i="6"/>
  <c r="N137" i="6"/>
  <c r="O105" i="6"/>
  <c r="N105" i="6"/>
  <c r="J128" i="6"/>
  <c r="K128" i="6"/>
  <c r="O154" i="6"/>
  <c r="N154" i="6"/>
  <c r="O122" i="6"/>
  <c r="N122" i="6"/>
  <c r="O143" i="6"/>
  <c r="N143" i="6"/>
  <c r="O111" i="6"/>
  <c r="N111" i="6"/>
  <c r="J142" i="6"/>
  <c r="K142" i="6"/>
  <c r="J110" i="6"/>
  <c r="K110" i="6"/>
  <c r="K156" i="6" s="1"/>
  <c r="O136" i="6"/>
  <c r="N136" i="6"/>
  <c r="O104" i="6"/>
  <c r="N104" i="6"/>
  <c r="K131" i="6"/>
  <c r="J131" i="6"/>
  <c r="K102" i="6"/>
  <c r="J102" i="6"/>
  <c r="J148" i="6"/>
  <c r="K148" i="6"/>
  <c r="O133" i="6"/>
  <c r="N133" i="6"/>
  <c r="J124" i="6"/>
  <c r="K124" i="6"/>
  <c r="O150" i="6"/>
  <c r="N150" i="6"/>
  <c r="O118" i="6"/>
  <c r="N118" i="6"/>
  <c r="O139" i="6"/>
  <c r="N139" i="6"/>
  <c r="O107" i="6"/>
  <c r="O156" i="6" s="1"/>
  <c r="N107" i="6"/>
  <c r="J138" i="6"/>
  <c r="K138" i="6"/>
  <c r="J106" i="6"/>
  <c r="K106" i="6"/>
  <c r="O132" i="6"/>
  <c r="N132" i="6"/>
  <c r="K127" i="6"/>
  <c r="J127" i="6"/>
  <c r="O110" i="6"/>
  <c r="N110" i="6"/>
  <c r="O129" i="6"/>
  <c r="N129" i="6"/>
  <c r="J152" i="6"/>
  <c r="K152" i="6"/>
  <c r="J120" i="6"/>
  <c r="K120" i="6"/>
  <c r="O146" i="6"/>
  <c r="N146" i="6"/>
  <c r="O114" i="6"/>
  <c r="N114" i="6"/>
  <c r="O135" i="6"/>
  <c r="N135" i="6"/>
  <c r="O103" i="6"/>
  <c r="N103" i="6"/>
  <c r="J134" i="6"/>
  <c r="K134" i="6"/>
  <c r="O128" i="6"/>
  <c r="N128" i="6"/>
  <c r="K123" i="6"/>
  <c r="J123" i="6"/>
  <c r="BN19" i="7"/>
  <c r="Q2" i="7"/>
  <c r="U2" i="7" s="1" a="1"/>
  <c r="U3" i="7" l="1"/>
  <c r="V2" i="7"/>
  <c r="V3" i="7"/>
  <c r="U2" i="7"/>
  <c r="BG3" i="5"/>
  <c r="BS2" i="5"/>
  <c r="BO2" i="5"/>
  <c r="BO3" i="5" s="1"/>
  <c r="BK2" i="5"/>
  <c r="BG2" i="5"/>
  <c r="AY3" i="5"/>
  <c r="AY2" i="5"/>
  <c r="BC2" i="5" s="1"/>
  <c r="AQ2" i="5"/>
  <c r="AU2" i="5" s="1"/>
  <c r="AI2" i="5"/>
  <c r="T3" i="5"/>
  <c r="S4" i="5"/>
  <c r="S3" i="5"/>
  <c r="U3" i="5" s="1"/>
  <c r="S2" i="5"/>
  <c r="AE2" i="5"/>
  <c r="AA2" i="5"/>
  <c r="AA3" i="5" s="1"/>
  <c r="AD3" i="5" s="1"/>
  <c r="K2" i="5"/>
  <c r="K3" i="5"/>
  <c r="W2" i="5"/>
  <c r="K26" i="7" l="1" a="1"/>
  <c r="Z3" i="7" a="1"/>
  <c r="M3" i="5"/>
  <c r="L3" i="5"/>
  <c r="K4" i="5"/>
  <c r="BR3" i="5"/>
  <c r="BS3" i="5" s="1"/>
  <c r="BO4" i="5"/>
  <c r="BJ3" i="5"/>
  <c r="BG4" i="5"/>
  <c r="BH4" i="5" s="1"/>
  <c r="BI3" i="5"/>
  <c r="BH3" i="5"/>
  <c r="AQ3" i="5"/>
  <c r="AS3" i="5" s="1"/>
  <c r="AY4" i="5"/>
  <c r="BA3" i="5"/>
  <c r="BB3" i="5"/>
  <c r="AM2" i="5"/>
  <c r="AI3" i="5"/>
  <c r="AA4" i="5"/>
  <c r="S5" i="5"/>
  <c r="U4" i="5"/>
  <c r="T4" i="5"/>
  <c r="BP3" i="5"/>
  <c r="BQ3" i="5"/>
  <c r="BI4" i="5"/>
  <c r="BC3" i="5"/>
  <c r="AR3" i="5"/>
  <c r="AZ3" i="5"/>
  <c r="AJ3" i="5"/>
  <c r="AB4" i="5"/>
  <c r="AB3" i="5"/>
  <c r="AC3" i="5"/>
  <c r="N3" i="5"/>
  <c r="O3" i="5" s="1"/>
  <c r="O2" i="5"/>
  <c r="K27" i="7" l="1"/>
  <c r="K26" i="7"/>
  <c r="F26" i="7" s="1" a="1"/>
  <c r="Z15" i="7"/>
  <c r="Z11" i="7"/>
  <c r="Z7" i="7"/>
  <c r="Z3" i="7"/>
  <c r="AA6" i="7"/>
  <c r="Z14" i="7"/>
  <c r="Z6" i="7"/>
  <c r="AA18" i="7"/>
  <c r="AA14" i="7"/>
  <c r="AA10" i="7"/>
  <c r="Z18" i="7"/>
  <c r="Z10" i="7"/>
  <c r="AA16" i="7"/>
  <c r="AA12" i="7"/>
  <c r="AA8" i="7"/>
  <c r="AA4" i="7"/>
  <c r="Z16" i="7"/>
  <c r="Z12" i="7"/>
  <c r="Z8" i="7"/>
  <c r="Z4" i="7"/>
  <c r="AA9" i="7"/>
  <c r="AA7" i="7"/>
  <c r="AA5" i="7"/>
  <c r="Z9" i="7"/>
  <c r="AA17" i="7"/>
  <c r="Z5" i="7"/>
  <c r="AA3" i="7"/>
  <c r="AA11" i="7"/>
  <c r="Z17" i="7"/>
  <c r="AA15" i="7"/>
  <c r="AA13" i="7"/>
  <c r="Z13" i="7"/>
  <c r="BB4" i="5"/>
  <c r="AY5" i="5"/>
  <c r="AY6" i="5" s="1"/>
  <c r="AY7" i="5" s="1"/>
  <c r="AY8" i="5" s="1"/>
  <c r="AY9" i="5" s="1"/>
  <c r="AY10" i="5" s="1"/>
  <c r="AY11" i="5" s="1"/>
  <c r="AY12" i="5" s="1"/>
  <c r="AY13" i="5" s="1"/>
  <c r="AY14" i="5" s="1"/>
  <c r="AY15" i="5" s="1"/>
  <c r="AY16" i="5" s="1"/>
  <c r="AY17" i="5" s="1"/>
  <c r="AY18" i="5" s="1"/>
  <c r="AY19" i="5" s="1"/>
  <c r="AY20" i="5" s="1"/>
  <c r="AY21" i="5" s="1"/>
  <c r="AY22" i="5" s="1"/>
  <c r="AY23" i="5" s="1"/>
  <c r="AY24" i="5" s="1"/>
  <c r="AY25" i="5" s="1"/>
  <c r="AY26" i="5" s="1"/>
  <c r="AY27" i="5" s="1"/>
  <c r="AY28" i="5" s="1"/>
  <c r="AY29" i="5" s="1"/>
  <c r="AY30" i="5" s="1"/>
  <c r="AY31" i="5" s="1"/>
  <c r="AY32" i="5" s="1"/>
  <c r="AY33" i="5" s="1"/>
  <c r="AY34" i="5" s="1"/>
  <c r="AY35" i="5" s="1"/>
  <c r="AY36" i="5" s="1"/>
  <c r="AY37" i="5" s="1"/>
  <c r="AY38" i="5" s="1"/>
  <c r="AY39" i="5" s="1"/>
  <c r="AY40" i="5" s="1"/>
  <c r="AY41" i="5" s="1"/>
  <c r="AY42" i="5" s="1"/>
  <c r="AY43" i="5" s="1"/>
  <c r="AY44" i="5" s="1"/>
  <c r="AY45" i="5" s="1"/>
  <c r="AY46" i="5" s="1"/>
  <c r="AY47" i="5" s="1"/>
  <c r="AY48" i="5" s="1"/>
  <c r="AY49" i="5" s="1"/>
  <c r="AY50" i="5" s="1"/>
  <c r="AY51" i="5" s="1"/>
  <c r="AY52" i="5" s="1"/>
  <c r="AY53" i="5" s="1"/>
  <c r="AY54" i="5" s="1"/>
  <c r="AY55" i="5" s="1"/>
  <c r="AY56" i="5" s="1"/>
  <c r="AY57" i="5" s="1"/>
  <c r="AY58" i="5" s="1"/>
  <c r="AY59" i="5" s="1"/>
  <c r="AY60" i="5" s="1"/>
  <c r="AY61" i="5" s="1"/>
  <c r="AY62" i="5" s="1"/>
  <c r="AY63" i="5" s="1"/>
  <c r="AY64" i="5" s="1"/>
  <c r="AY65" i="5" s="1"/>
  <c r="AY66" i="5" s="1"/>
  <c r="AY67" i="5" s="1"/>
  <c r="AY68" i="5" s="1"/>
  <c r="AY69" i="5" s="1"/>
  <c r="AY70" i="5" s="1"/>
  <c r="AY71" i="5" s="1"/>
  <c r="AY72" i="5" s="1"/>
  <c r="AY73" i="5" s="1"/>
  <c r="AY74" i="5" s="1"/>
  <c r="AY75" i="5" s="1"/>
  <c r="AY76" i="5" s="1"/>
  <c r="AY77" i="5" s="1"/>
  <c r="AY78" i="5" s="1"/>
  <c r="AY79" i="5" s="1"/>
  <c r="AY80" i="5" s="1"/>
  <c r="AY81" i="5" s="1"/>
  <c r="AY82" i="5" s="1"/>
  <c r="AY83" i="5" s="1"/>
  <c r="AY84" i="5" s="1"/>
  <c r="AY85" i="5" s="1"/>
  <c r="AY86" i="5" s="1"/>
  <c r="AY87" i="5" s="1"/>
  <c r="AY88" i="5" s="1"/>
  <c r="AY89" i="5" s="1"/>
  <c r="AY90" i="5" s="1"/>
  <c r="AY91" i="5" s="1"/>
  <c r="AY92" i="5" s="1"/>
  <c r="AY93" i="5" s="1"/>
  <c r="AY94" i="5" s="1"/>
  <c r="AY95" i="5" s="1"/>
  <c r="AY96" i="5" s="1"/>
  <c r="AY97" i="5" s="1"/>
  <c r="AY98" i="5" s="1"/>
  <c r="AY99" i="5" s="1"/>
  <c r="AY100" i="5" s="1"/>
  <c r="AY101" i="5" s="1"/>
  <c r="AY102" i="5" s="1"/>
  <c r="AY103" i="5" s="1"/>
  <c r="AY104" i="5" s="1"/>
  <c r="AY105" i="5" s="1"/>
  <c r="AY106" i="5" s="1"/>
  <c r="AY107" i="5" s="1"/>
  <c r="AY108" i="5" s="1"/>
  <c r="AY109" i="5" s="1"/>
  <c r="AY110" i="5" s="1"/>
  <c r="AY111" i="5" s="1"/>
  <c r="AY112" i="5" s="1"/>
  <c r="AY113" i="5" s="1"/>
  <c r="AY114" i="5" s="1"/>
  <c r="AY115" i="5" s="1"/>
  <c r="AY116" i="5" s="1"/>
  <c r="AY117" i="5" s="1"/>
  <c r="AY118" i="5" s="1"/>
  <c r="AY119" i="5" s="1"/>
  <c r="AY120" i="5" s="1"/>
  <c r="AY121" i="5" s="1"/>
  <c r="AY122" i="5" s="1"/>
  <c r="AY123" i="5" s="1"/>
  <c r="AY124" i="5" s="1"/>
  <c r="AY125" i="5" s="1"/>
  <c r="AY126" i="5" s="1"/>
  <c r="AY127" i="5" s="1"/>
  <c r="AY128" i="5" s="1"/>
  <c r="AY129" i="5" s="1"/>
  <c r="AY130" i="5" s="1"/>
  <c r="AY131" i="5" s="1"/>
  <c r="AY132" i="5" s="1"/>
  <c r="AY133" i="5" s="1"/>
  <c r="AY134" i="5" s="1"/>
  <c r="AY135" i="5" s="1"/>
  <c r="AY136" i="5" s="1"/>
  <c r="AY137" i="5" s="1"/>
  <c r="AY138" i="5" s="1"/>
  <c r="AY139" i="5" s="1"/>
  <c r="AY140" i="5" s="1"/>
  <c r="AY141" i="5" s="1"/>
  <c r="AY142" i="5" s="1"/>
  <c r="AY143" i="5" s="1"/>
  <c r="AY144" i="5" s="1"/>
  <c r="AY145" i="5" s="1"/>
  <c r="AY146" i="5" s="1"/>
  <c r="AY147" i="5" s="1"/>
  <c r="AY148" i="5" s="1"/>
  <c r="AY149" i="5" s="1"/>
  <c r="AY150" i="5" s="1"/>
  <c r="AY151" i="5" s="1"/>
  <c r="AY152" i="5" s="1"/>
  <c r="AY153" i="5" s="1"/>
  <c r="AY154" i="5" s="1"/>
  <c r="AY155" i="5" s="1"/>
  <c r="M4" i="5"/>
  <c r="L4" i="5"/>
  <c r="K5" i="5"/>
  <c r="S6" i="5"/>
  <c r="U5" i="5"/>
  <c r="T5" i="5"/>
  <c r="AA5" i="5"/>
  <c r="AD4" i="5"/>
  <c r="Q3" i="5"/>
  <c r="P3" i="5"/>
  <c r="AL3" i="5"/>
  <c r="AM3" i="5" s="1"/>
  <c r="AK3" i="5"/>
  <c r="AI4" i="5"/>
  <c r="AC4" i="5"/>
  <c r="AT3" i="5"/>
  <c r="AU3" i="5" s="1"/>
  <c r="AQ4" i="5"/>
  <c r="BG5" i="5"/>
  <c r="BJ4" i="5"/>
  <c r="BO5" i="5"/>
  <c r="BO6" i="5" s="1"/>
  <c r="BO7" i="5" s="1"/>
  <c r="BO8" i="5" s="1"/>
  <c r="BO9" i="5" s="1"/>
  <c r="BO10" i="5" s="1"/>
  <c r="BO11" i="5" s="1"/>
  <c r="BO12" i="5" s="1"/>
  <c r="BO13" i="5" s="1"/>
  <c r="BO14" i="5" s="1"/>
  <c r="BO15" i="5" s="1"/>
  <c r="BO16" i="5" s="1"/>
  <c r="BO17" i="5" s="1"/>
  <c r="BO18" i="5" s="1"/>
  <c r="BO19" i="5" s="1"/>
  <c r="BO20" i="5" s="1"/>
  <c r="BO21" i="5" s="1"/>
  <c r="BO22" i="5" s="1"/>
  <c r="BO23" i="5" s="1"/>
  <c r="BO24" i="5" s="1"/>
  <c r="BO25" i="5" s="1"/>
  <c r="BO26" i="5" s="1"/>
  <c r="BO27" i="5" s="1"/>
  <c r="BO28" i="5" s="1"/>
  <c r="BO29" i="5" s="1"/>
  <c r="BO30" i="5" s="1"/>
  <c r="BO31" i="5" s="1"/>
  <c r="BO32" i="5" s="1"/>
  <c r="BO33" i="5" s="1"/>
  <c r="BO34" i="5" s="1"/>
  <c r="BO35" i="5" s="1"/>
  <c r="BO36" i="5" s="1"/>
  <c r="BO37" i="5" s="1"/>
  <c r="BO38" i="5" s="1"/>
  <c r="BO39" i="5" s="1"/>
  <c r="BO40" i="5" s="1"/>
  <c r="BO41" i="5" s="1"/>
  <c r="BO42" i="5" s="1"/>
  <c r="BO43" i="5" s="1"/>
  <c r="BO44" i="5" s="1"/>
  <c r="BO45" i="5" s="1"/>
  <c r="BO46" i="5" s="1"/>
  <c r="BO47" i="5" s="1"/>
  <c r="BO48" i="5" s="1"/>
  <c r="BO49" i="5" s="1"/>
  <c r="BO50" i="5" s="1"/>
  <c r="BO51" i="5" s="1"/>
  <c r="BO52" i="5" s="1"/>
  <c r="BO53" i="5" s="1"/>
  <c r="BO54" i="5" s="1"/>
  <c r="BO55" i="5" s="1"/>
  <c r="BO56" i="5" s="1"/>
  <c r="BO57" i="5" s="1"/>
  <c r="BO58" i="5" s="1"/>
  <c r="BO59" i="5" s="1"/>
  <c r="BO60" i="5" s="1"/>
  <c r="BO61" i="5" s="1"/>
  <c r="BO62" i="5" s="1"/>
  <c r="BO63" i="5" s="1"/>
  <c r="BO64" i="5" s="1"/>
  <c r="BO65" i="5" s="1"/>
  <c r="BO66" i="5" s="1"/>
  <c r="BO67" i="5" s="1"/>
  <c r="BO68" i="5" s="1"/>
  <c r="BO69" i="5" s="1"/>
  <c r="BO70" i="5" s="1"/>
  <c r="BO71" i="5" s="1"/>
  <c r="BO72" i="5" s="1"/>
  <c r="BO73" i="5" s="1"/>
  <c r="BO74" i="5" s="1"/>
  <c r="BO75" i="5" s="1"/>
  <c r="BO76" i="5" s="1"/>
  <c r="BO77" i="5" s="1"/>
  <c r="BO78" i="5" s="1"/>
  <c r="BO79" i="5" s="1"/>
  <c r="BO80" i="5" s="1"/>
  <c r="BO81" i="5" s="1"/>
  <c r="BO82" i="5" s="1"/>
  <c r="BO83" i="5" s="1"/>
  <c r="BO84" i="5" s="1"/>
  <c r="BO85" i="5" s="1"/>
  <c r="BO86" i="5" s="1"/>
  <c r="BO87" i="5" s="1"/>
  <c r="BO88" i="5" s="1"/>
  <c r="BO89" i="5" s="1"/>
  <c r="BO90" i="5" s="1"/>
  <c r="BO91" i="5" s="1"/>
  <c r="BO92" i="5" s="1"/>
  <c r="BO93" i="5" s="1"/>
  <c r="BO94" i="5" s="1"/>
  <c r="BO95" i="5" s="1"/>
  <c r="BO96" i="5" s="1"/>
  <c r="BO97" i="5" s="1"/>
  <c r="BO98" i="5" s="1"/>
  <c r="BO99" i="5" s="1"/>
  <c r="BO100" i="5" s="1"/>
  <c r="BO101" i="5" s="1"/>
  <c r="BO102" i="5" s="1"/>
  <c r="BO103" i="5" s="1"/>
  <c r="BO104" i="5" s="1"/>
  <c r="BO105" i="5" s="1"/>
  <c r="BO106" i="5" s="1"/>
  <c r="BO107" i="5" s="1"/>
  <c r="BO108" i="5" s="1"/>
  <c r="BO109" i="5" s="1"/>
  <c r="BO110" i="5" s="1"/>
  <c r="BO111" i="5" s="1"/>
  <c r="BO112" i="5" s="1"/>
  <c r="BO113" i="5" s="1"/>
  <c r="BO114" i="5" s="1"/>
  <c r="BO115" i="5" s="1"/>
  <c r="BO116" i="5" s="1"/>
  <c r="BO117" i="5" s="1"/>
  <c r="BO118" i="5" s="1"/>
  <c r="BO119" i="5" s="1"/>
  <c r="BO120" i="5" s="1"/>
  <c r="BO121" i="5" s="1"/>
  <c r="BO122" i="5" s="1"/>
  <c r="BO123" i="5" s="1"/>
  <c r="BO124" i="5" s="1"/>
  <c r="BO125" i="5" s="1"/>
  <c r="BO126" i="5" s="1"/>
  <c r="BO127" i="5" s="1"/>
  <c r="BO128" i="5" s="1"/>
  <c r="BO129" i="5" s="1"/>
  <c r="BO130" i="5" s="1"/>
  <c r="BO131" i="5" s="1"/>
  <c r="BO132" i="5" s="1"/>
  <c r="BO133" i="5" s="1"/>
  <c r="BO134" i="5" s="1"/>
  <c r="BO135" i="5" s="1"/>
  <c r="BO136" i="5" s="1"/>
  <c r="BO137" i="5" s="1"/>
  <c r="BO138" i="5" s="1"/>
  <c r="BO139" i="5" s="1"/>
  <c r="BO140" i="5" s="1"/>
  <c r="BO141" i="5" s="1"/>
  <c r="BO142" i="5" s="1"/>
  <c r="BO143" i="5" s="1"/>
  <c r="BO144" i="5" s="1"/>
  <c r="BO145" i="5" s="1"/>
  <c r="BO146" i="5" s="1"/>
  <c r="BO147" i="5" s="1"/>
  <c r="BO148" i="5" s="1"/>
  <c r="BO149" i="5" s="1"/>
  <c r="BO150" i="5" s="1"/>
  <c r="BO151" i="5" s="1"/>
  <c r="BO152" i="5" s="1"/>
  <c r="BO153" i="5" s="1"/>
  <c r="BO154" i="5" s="1"/>
  <c r="BO155" i="5" s="1"/>
  <c r="BR4" i="5"/>
  <c r="BK3" i="5"/>
  <c r="BM3" i="5" s="1"/>
  <c r="BS4" i="5"/>
  <c r="BQ4" i="5"/>
  <c r="BP4" i="5"/>
  <c r="BU3" i="5"/>
  <c r="BT3" i="5"/>
  <c r="BE3" i="5"/>
  <c r="BD3" i="5"/>
  <c r="AR4" i="5"/>
  <c r="BC4" i="5"/>
  <c r="BA4" i="5"/>
  <c r="AZ4" i="5"/>
  <c r="AO3" i="5"/>
  <c r="AN3" i="5"/>
  <c r="AK4" i="5"/>
  <c r="AJ4" i="5"/>
  <c r="AE4" i="5"/>
  <c r="AE3" i="5"/>
  <c r="N4" i="5"/>
  <c r="O4" i="5" s="1"/>
  <c r="V3" i="5"/>
  <c r="W3" i="5" s="1"/>
  <c r="F35" i="7" l="1"/>
  <c r="F27" i="7"/>
  <c r="F41" i="7"/>
  <c r="F33" i="7"/>
  <c r="F34" i="7"/>
  <c r="F26" i="7"/>
  <c r="F40" i="7"/>
  <c r="F32" i="7"/>
  <c r="F38" i="7"/>
  <c r="F30" i="7"/>
  <c r="F37" i="7"/>
  <c r="F29" i="7"/>
  <c r="F31" i="7"/>
  <c r="F28" i="7"/>
  <c r="F39" i="7"/>
  <c r="F36" i="7"/>
  <c r="AD3" i="7" a="1"/>
  <c r="AW3" i="5"/>
  <c r="AV3" i="5"/>
  <c r="AM4" i="5"/>
  <c r="AO4" i="5" s="1"/>
  <c r="BG6" i="5"/>
  <c r="AQ5" i="5"/>
  <c r="AT4" i="5"/>
  <c r="Y3" i="5"/>
  <c r="X3" i="5"/>
  <c r="AS4" i="5"/>
  <c r="AA6" i="5"/>
  <c r="AD5" i="5"/>
  <c r="AB5" i="5"/>
  <c r="AC5" i="5"/>
  <c r="BB5" i="5"/>
  <c r="BB6" i="5" s="1"/>
  <c r="BB7" i="5" s="1"/>
  <c r="BB8" i="5" s="1"/>
  <c r="BB9" i="5" s="1"/>
  <c r="BB10" i="5" s="1"/>
  <c r="BB11" i="5" s="1"/>
  <c r="BB12" i="5" s="1"/>
  <c r="BB13" i="5" s="1"/>
  <c r="BB14" i="5" s="1"/>
  <c r="BB15" i="5" s="1"/>
  <c r="BB16" i="5" s="1"/>
  <c r="BB17" i="5" s="1"/>
  <c r="BB18" i="5" s="1"/>
  <c r="BB19" i="5" s="1"/>
  <c r="BB20" i="5" s="1"/>
  <c r="BB21" i="5" s="1"/>
  <c r="BB22" i="5" s="1"/>
  <c r="BB23" i="5" s="1"/>
  <c r="BB24" i="5" s="1"/>
  <c r="BB25" i="5" s="1"/>
  <c r="BB26" i="5" s="1"/>
  <c r="BB27" i="5" s="1"/>
  <c r="BB28" i="5" s="1"/>
  <c r="BB29" i="5" s="1"/>
  <c r="BB30" i="5" s="1"/>
  <c r="BB31" i="5" s="1"/>
  <c r="BB32" i="5" s="1"/>
  <c r="BB33" i="5" s="1"/>
  <c r="BB34" i="5" s="1"/>
  <c r="BB35" i="5" s="1"/>
  <c r="BB36" i="5" s="1"/>
  <c r="BB37" i="5" s="1"/>
  <c r="BB38" i="5" s="1"/>
  <c r="BB39" i="5" s="1"/>
  <c r="BB40" i="5" s="1"/>
  <c r="BB41" i="5" s="1"/>
  <c r="BB42" i="5" s="1"/>
  <c r="BB43" i="5" s="1"/>
  <c r="BB44" i="5" s="1"/>
  <c r="BB45" i="5" s="1"/>
  <c r="BB46" i="5" s="1"/>
  <c r="BB47" i="5" s="1"/>
  <c r="BB48" i="5" s="1"/>
  <c r="BB49" i="5" s="1"/>
  <c r="BB50" i="5" s="1"/>
  <c r="BB51" i="5" s="1"/>
  <c r="BB52" i="5" s="1"/>
  <c r="BB53" i="5" s="1"/>
  <c r="BB54" i="5" s="1"/>
  <c r="BB55" i="5" s="1"/>
  <c r="BB56" i="5" s="1"/>
  <c r="BB57" i="5" s="1"/>
  <c r="BB58" i="5" s="1"/>
  <c r="BB59" i="5" s="1"/>
  <c r="BB60" i="5" s="1"/>
  <c r="BB61" i="5" s="1"/>
  <c r="BB62" i="5" s="1"/>
  <c r="BB63" i="5" s="1"/>
  <c r="BB64" i="5" s="1"/>
  <c r="BB65" i="5" s="1"/>
  <c r="BB66" i="5" s="1"/>
  <c r="BB67" i="5" s="1"/>
  <c r="BB68" i="5" s="1"/>
  <c r="BB69" i="5" s="1"/>
  <c r="BB70" i="5" s="1"/>
  <c r="BB71" i="5" s="1"/>
  <c r="BB72" i="5" s="1"/>
  <c r="BB73" i="5" s="1"/>
  <c r="BB74" i="5" s="1"/>
  <c r="BB75" i="5" s="1"/>
  <c r="BB76" i="5" s="1"/>
  <c r="BB77" i="5" s="1"/>
  <c r="BB78" i="5" s="1"/>
  <c r="BB79" i="5" s="1"/>
  <c r="BB80" i="5" s="1"/>
  <c r="BB81" i="5" s="1"/>
  <c r="BB82" i="5" s="1"/>
  <c r="BB83" i="5" s="1"/>
  <c r="BB84" i="5" s="1"/>
  <c r="BB85" i="5" s="1"/>
  <c r="BB86" i="5" s="1"/>
  <c r="BB87" i="5" s="1"/>
  <c r="BB88" i="5" s="1"/>
  <c r="BB89" i="5" s="1"/>
  <c r="BB90" i="5" s="1"/>
  <c r="BB91" i="5" s="1"/>
  <c r="BB92" i="5" s="1"/>
  <c r="BB93" i="5" s="1"/>
  <c r="BB94" i="5" s="1"/>
  <c r="BB95" i="5" s="1"/>
  <c r="BB96" i="5" s="1"/>
  <c r="BB97" i="5" s="1"/>
  <c r="BB98" i="5" s="1"/>
  <c r="BB99" i="5" s="1"/>
  <c r="BB100" i="5" s="1"/>
  <c r="BB101" i="5" s="1"/>
  <c r="BB102" i="5" s="1"/>
  <c r="BB103" i="5" s="1"/>
  <c r="BB104" i="5" s="1"/>
  <c r="BB105" i="5" s="1"/>
  <c r="BB106" i="5" s="1"/>
  <c r="BB107" i="5" s="1"/>
  <c r="BB108" i="5" s="1"/>
  <c r="BB109" i="5" s="1"/>
  <c r="BB110" i="5" s="1"/>
  <c r="BB111" i="5" s="1"/>
  <c r="BB112" i="5" s="1"/>
  <c r="BB113" i="5" s="1"/>
  <c r="BB114" i="5" s="1"/>
  <c r="BB115" i="5" s="1"/>
  <c r="BB116" i="5" s="1"/>
  <c r="BB117" i="5" s="1"/>
  <c r="BB118" i="5" s="1"/>
  <c r="BB119" i="5" s="1"/>
  <c r="BB120" i="5" s="1"/>
  <c r="BB121" i="5" s="1"/>
  <c r="BB122" i="5" s="1"/>
  <c r="BB123" i="5" s="1"/>
  <c r="BB124" i="5" s="1"/>
  <c r="BB125" i="5" s="1"/>
  <c r="BB126" i="5" s="1"/>
  <c r="BB127" i="5" s="1"/>
  <c r="BB128" i="5" s="1"/>
  <c r="BB129" i="5" s="1"/>
  <c r="BB130" i="5" s="1"/>
  <c r="BB131" i="5" s="1"/>
  <c r="BB132" i="5" s="1"/>
  <c r="BB133" i="5" s="1"/>
  <c r="BB134" i="5" s="1"/>
  <c r="BB135" i="5" s="1"/>
  <c r="BB136" i="5" s="1"/>
  <c r="BB137" i="5" s="1"/>
  <c r="BB138" i="5" s="1"/>
  <c r="BB139" i="5" s="1"/>
  <c r="BB140" i="5" s="1"/>
  <c r="BB141" i="5" s="1"/>
  <c r="BB142" i="5" s="1"/>
  <c r="BB143" i="5" s="1"/>
  <c r="BB144" i="5" s="1"/>
  <c r="BB145" i="5" s="1"/>
  <c r="BB146" i="5" s="1"/>
  <c r="BB147" i="5" s="1"/>
  <c r="BB148" i="5" s="1"/>
  <c r="BB149" i="5" s="1"/>
  <c r="BB150" i="5" s="1"/>
  <c r="BB151" i="5" s="1"/>
  <c r="BB152" i="5" s="1"/>
  <c r="BB153" i="5" s="1"/>
  <c r="BB154" i="5" s="1"/>
  <c r="BB155" i="5" s="1"/>
  <c r="Q4" i="5"/>
  <c r="P4" i="5"/>
  <c r="AU4" i="5"/>
  <c r="AW4" i="5" s="1"/>
  <c r="BR5" i="5"/>
  <c r="BR6" i="5" s="1"/>
  <c r="BR7" i="5" s="1"/>
  <c r="BR8" i="5" s="1"/>
  <c r="BR9" i="5" s="1"/>
  <c r="BR10" i="5" s="1"/>
  <c r="BR11" i="5" s="1"/>
  <c r="BR12" i="5" s="1"/>
  <c r="BR13" i="5" s="1"/>
  <c r="BR14" i="5" s="1"/>
  <c r="BR15" i="5" s="1"/>
  <c r="BR16" i="5" s="1"/>
  <c r="BR17" i="5" s="1"/>
  <c r="BR18" i="5" s="1"/>
  <c r="BR19" i="5" s="1"/>
  <c r="BR20" i="5" s="1"/>
  <c r="BR21" i="5" s="1"/>
  <c r="BR22" i="5" s="1"/>
  <c r="BR23" i="5" s="1"/>
  <c r="BR24" i="5" s="1"/>
  <c r="BR25" i="5" s="1"/>
  <c r="BR26" i="5" s="1"/>
  <c r="BR27" i="5" s="1"/>
  <c r="BR28" i="5" s="1"/>
  <c r="BR29" i="5" s="1"/>
  <c r="BR30" i="5" s="1"/>
  <c r="BR31" i="5" s="1"/>
  <c r="BR32" i="5" s="1"/>
  <c r="BR33" i="5" s="1"/>
  <c r="BR34" i="5" s="1"/>
  <c r="BR35" i="5" s="1"/>
  <c r="BR36" i="5" s="1"/>
  <c r="BR37" i="5" s="1"/>
  <c r="BR38" i="5" s="1"/>
  <c r="BR39" i="5" s="1"/>
  <c r="BR40" i="5" s="1"/>
  <c r="BR41" i="5" s="1"/>
  <c r="BR42" i="5" s="1"/>
  <c r="BR43" i="5" s="1"/>
  <c r="BR44" i="5" s="1"/>
  <c r="BR45" i="5" s="1"/>
  <c r="BR46" i="5" s="1"/>
  <c r="BR47" i="5" s="1"/>
  <c r="BR48" i="5" s="1"/>
  <c r="BR49" i="5" s="1"/>
  <c r="BR50" i="5" s="1"/>
  <c r="BR51" i="5" s="1"/>
  <c r="BR52" i="5" s="1"/>
  <c r="BR53" i="5" s="1"/>
  <c r="BR54" i="5" s="1"/>
  <c r="BR55" i="5" s="1"/>
  <c r="BR56" i="5" s="1"/>
  <c r="BR57" i="5" s="1"/>
  <c r="BR58" i="5" s="1"/>
  <c r="BR59" i="5" s="1"/>
  <c r="BR60" i="5" s="1"/>
  <c r="BR61" i="5" s="1"/>
  <c r="BR62" i="5" s="1"/>
  <c r="BR63" i="5" s="1"/>
  <c r="BR64" i="5" s="1"/>
  <c r="BR65" i="5" s="1"/>
  <c r="BR66" i="5" s="1"/>
  <c r="BR67" i="5" s="1"/>
  <c r="BR68" i="5" s="1"/>
  <c r="BR69" i="5" s="1"/>
  <c r="BR70" i="5" s="1"/>
  <c r="BR71" i="5" s="1"/>
  <c r="BR72" i="5" s="1"/>
  <c r="BR73" i="5" s="1"/>
  <c r="BR74" i="5" s="1"/>
  <c r="BR75" i="5" s="1"/>
  <c r="BR76" i="5" s="1"/>
  <c r="BR77" i="5" s="1"/>
  <c r="BR78" i="5" s="1"/>
  <c r="BR79" i="5" s="1"/>
  <c r="BR80" i="5" s="1"/>
  <c r="BR81" i="5" s="1"/>
  <c r="BR82" i="5" s="1"/>
  <c r="BR83" i="5" s="1"/>
  <c r="BR84" i="5" s="1"/>
  <c r="BR85" i="5" s="1"/>
  <c r="BR86" i="5" s="1"/>
  <c r="BR87" i="5" s="1"/>
  <c r="BR88" i="5" s="1"/>
  <c r="BR89" i="5" s="1"/>
  <c r="BR90" i="5" s="1"/>
  <c r="BR91" i="5" s="1"/>
  <c r="BR92" i="5" s="1"/>
  <c r="BR93" i="5" s="1"/>
  <c r="BR94" i="5" s="1"/>
  <c r="BR95" i="5" s="1"/>
  <c r="BR96" i="5" s="1"/>
  <c r="BR97" i="5" s="1"/>
  <c r="BR98" i="5" s="1"/>
  <c r="BR99" i="5" s="1"/>
  <c r="BR100" i="5" s="1"/>
  <c r="BR101" i="5" s="1"/>
  <c r="BR102" i="5" s="1"/>
  <c r="BR103" i="5" s="1"/>
  <c r="BR104" i="5" s="1"/>
  <c r="BR105" i="5" s="1"/>
  <c r="BR106" i="5" s="1"/>
  <c r="BR107" i="5" s="1"/>
  <c r="BR108" i="5" s="1"/>
  <c r="BR109" i="5" s="1"/>
  <c r="BR110" i="5" s="1"/>
  <c r="BR111" i="5" s="1"/>
  <c r="BR112" i="5" s="1"/>
  <c r="BR113" i="5" s="1"/>
  <c r="BR114" i="5" s="1"/>
  <c r="BR115" i="5" s="1"/>
  <c r="BR116" i="5" s="1"/>
  <c r="BR117" i="5" s="1"/>
  <c r="BR118" i="5" s="1"/>
  <c r="BR119" i="5" s="1"/>
  <c r="BR120" i="5" s="1"/>
  <c r="BR121" i="5" s="1"/>
  <c r="BR122" i="5" s="1"/>
  <c r="BR123" i="5" s="1"/>
  <c r="BR124" i="5" s="1"/>
  <c r="BR125" i="5" s="1"/>
  <c r="BR126" i="5" s="1"/>
  <c r="BR127" i="5" s="1"/>
  <c r="BR128" i="5" s="1"/>
  <c r="BR129" i="5" s="1"/>
  <c r="BR130" i="5" s="1"/>
  <c r="BR131" i="5" s="1"/>
  <c r="BR132" i="5" s="1"/>
  <c r="BR133" i="5" s="1"/>
  <c r="BR134" i="5" s="1"/>
  <c r="BR135" i="5" s="1"/>
  <c r="BR136" i="5" s="1"/>
  <c r="BR137" i="5" s="1"/>
  <c r="BR138" i="5" s="1"/>
  <c r="BR139" i="5" s="1"/>
  <c r="BR140" i="5" s="1"/>
  <c r="BR141" i="5" s="1"/>
  <c r="BR142" i="5" s="1"/>
  <c r="BR143" i="5" s="1"/>
  <c r="BR144" i="5" s="1"/>
  <c r="BR145" i="5" s="1"/>
  <c r="BR146" i="5" s="1"/>
  <c r="BR147" i="5" s="1"/>
  <c r="BR148" i="5" s="1"/>
  <c r="BR149" i="5" s="1"/>
  <c r="BR150" i="5" s="1"/>
  <c r="BR151" i="5" s="1"/>
  <c r="BR152" i="5" s="1"/>
  <c r="BR153" i="5" s="1"/>
  <c r="BR154" i="5" s="1"/>
  <c r="BR155" i="5" s="1"/>
  <c r="AI5" i="5"/>
  <c r="AI6" i="5" s="1"/>
  <c r="AI7" i="5" s="1"/>
  <c r="AI8" i="5" s="1"/>
  <c r="AI9" i="5" s="1"/>
  <c r="AI10" i="5" s="1"/>
  <c r="AI11" i="5" s="1"/>
  <c r="AI12" i="5" s="1"/>
  <c r="AI13" i="5" s="1"/>
  <c r="AI14" i="5" s="1"/>
  <c r="AI15" i="5" s="1"/>
  <c r="AI16" i="5" s="1"/>
  <c r="AI17" i="5" s="1"/>
  <c r="AI18" i="5" s="1"/>
  <c r="AI19" i="5" s="1"/>
  <c r="AI20" i="5" s="1"/>
  <c r="AI21" i="5" s="1"/>
  <c r="AI22" i="5" s="1"/>
  <c r="AI23" i="5" s="1"/>
  <c r="AI24" i="5" s="1"/>
  <c r="AI25" i="5" s="1"/>
  <c r="AI26" i="5" s="1"/>
  <c r="AI27" i="5" s="1"/>
  <c r="AI28" i="5" s="1"/>
  <c r="AI29" i="5" s="1"/>
  <c r="AI30" i="5" s="1"/>
  <c r="AI31" i="5" s="1"/>
  <c r="AI32" i="5" s="1"/>
  <c r="AI33" i="5" s="1"/>
  <c r="AI34" i="5" s="1"/>
  <c r="AI35" i="5" s="1"/>
  <c r="AI36" i="5" s="1"/>
  <c r="AI37" i="5" s="1"/>
  <c r="AI38" i="5" s="1"/>
  <c r="AI39" i="5" s="1"/>
  <c r="AI40" i="5" s="1"/>
  <c r="AI41" i="5" s="1"/>
  <c r="AI42" i="5" s="1"/>
  <c r="AI43" i="5" s="1"/>
  <c r="AI44" i="5" s="1"/>
  <c r="AI45" i="5" s="1"/>
  <c r="AI46" i="5" s="1"/>
  <c r="AI47" i="5" s="1"/>
  <c r="AI48" i="5" s="1"/>
  <c r="AI49" i="5" s="1"/>
  <c r="AI50" i="5" s="1"/>
  <c r="AI51" i="5" s="1"/>
  <c r="AI52" i="5" s="1"/>
  <c r="AI53" i="5" s="1"/>
  <c r="AI54" i="5" s="1"/>
  <c r="AI55" i="5" s="1"/>
  <c r="AI56" i="5" s="1"/>
  <c r="AI57" i="5" s="1"/>
  <c r="AI58" i="5" s="1"/>
  <c r="AI59" i="5" s="1"/>
  <c r="AI60" i="5" s="1"/>
  <c r="AI61" i="5" s="1"/>
  <c r="AI62" i="5" s="1"/>
  <c r="AI63" i="5" s="1"/>
  <c r="AI64" i="5" s="1"/>
  <c r="AI65" i="5" s="1"/>
  <c r="AI66" i="5" s="1"/>
  <c r="AI67" i="5" s="1"/>
  <c r="AI68" i="5" s="1"/>
  <c r="AI69" i="5" s="1"/>
  <c r="AI70" i="5" s="1"/>
  <c r="AI71" i="5" s="1"/>
  <c r="AI72" i="5" s="1"/>
  <c r="AI73" i="5" s="1"/>
  <c r="AI74" i="5" s="1"/>
  <c r="AI75" i="5" s="1"/>
  <c r="AI76" i="5" s="1"/>
  <c r="AI77" i="5" s="1"/>
  <c r="AI78" i="5" s="1"/>
  <c r="AI79" i="5" s="1"/>
  <c r="AI80" i="5" s="1"/>
  <c r="AI81" i="5" s="1"/>
  <c r="AI82" i="5" s="1"/>
  <c r="AI83" i="5" s="1"/>
  <c r="AI84" i="5" s="1"/>
  <c r="AI85" i="5" s="1"/>
  <c r="AI86" i="5" s="1"/>
  <c r="AI87" i="5" s="1"/>
  <c r="AI88" i="5" s="1"/>
  <c r="AI89" i="5" s="1"/>
  <c r="AI90" i="5" s="1"/>
  <c r="AI91" i="5" s="1"/>
  <c r="AI92" i="5" s="1"/>
  <c r="AI93" i="5" s="1"/>
  <c r="AI94" i="5" s="1"/>
  <c r="AI95" i="5" s="1"/>
  <c r="AI96" i="5" s="1"/>
  <c r="AI97" i="5" s="1"/>
  <c r="AI98" i="5" s="1"/>
  <c r="AI99" i="5" s="1"/>
  <c r="AI100" i="5" s="1"/>
  <c r="AI101" i="5" s="1"/>
  <c r="AI102" i="5" s="1"/>
  <c r="AI103" i="5" s="1"/>
  <c r="AI104" i="5" s="1"/>
  <c r="AI105" i="5" s="1"/>
  <c r="AI106" i="5" s="1"/>
  <c r="AI107" i="5" s="1"/>
  <c r="AI108" i="5" s="1"/>
  <c r="AI109" i="5" s="1"/>
  <c r="AI110" i="5" s="1"/>
  <c r="AI111" i="5" s="1"/>
  <c r="AI112" i="5" s="1"/>
  <c r="AI113" i="5" s="1"/>
  <c r="AI114" i="5" s="1"/>
  <c r="AI115" i="5" s="1"/>
  <c r="AI116" i="5" s="1"/>
  <c r="AI117" i="5" s="1"/>
  <c r="AI118" i="5" s="1"/>
  <c r="AI119" i="5" s="1"/>
  <c r="AI120" i="5" s="1"/>
  <c r="AI121" i="5" s="1"/>
  <c r="AI122" i="5" s="1"/>
  <c r="AI123" i="5" s="1"/>
  <c r="AI124" i="5" s="1"/>
  <c r="AI125" i="5" s="1"/>
  <c r="AI126" i="5" s="1"/>
  <c r="AI127" i="5" s="1"/>
  <c r="AI128" i="5" s="1"/>
  <c r="AI129" i="5" s="1"/>
  <c r="AI130" i="5" s="1"/>
  <c r="AI131" i="5" s="1"/>
  <c r="AI132" i="5" s="1"/>
  <c r="AI133" i="5" s="1"/>
  <c r="AI134" i="5" s="1"/>
  <c r="AI135" i="5" s="1"/>
  <c r="AI136" i="5" s="1"/>
  <c r="AI137" i="5" s="1"/>
  <c r="AI138" i="5" s="1"/>
  <c r="AI139" i="5" s="1"/>
  <c r="AI140" i="5" s="1"/>
  <c r="AI141" i="5" s="1"/>
  <c r="AI142" i="5" s="1"/>
  <c r="AI143" i="5" s="1"/>
  <c r="AI144" i="5" s="1"/>
  <c r="AI145" i="5" s="1"/>
  <c r="AI146" i="5" s="1"/>
  <c r="AI147" i="5" s="1"/>
  <c r="AI148" i="5" s="1"/>
  <c r="AI149" i="5" s="1"/>
  <c r="AI150" i="5" s="1"/>
  <c r="AI151" i="5" s="1"/>
  <c r="AI152" i="5" s="1"/>
  <c r="AI153" i="5" s="1"/>
  <c r="AI154" i="5" s="1"/>
  <c r="AI155" i="5" s="1"/>
  <c r="AL4" i="5"/>
  <c r="BH5" i="5"/>
  <c r="S7" i="5"/>
  <c r="U6" i="5"/>
  <c r="T6" i="5"/>
  <c r="BI5" i="5"/>
  <c r="BJ5" i="5"/>
  <c r="BK4" i="5"/>
  <c r="K6" i="5"/>
  <c r="M5" i="5"/>
  <c r="L5" i="5"/>
  <c r="BL3" i="5"/>
  <c r="BT4" i="5"/>
  <c r="BU4" i="5"/>
  <c r="BS5" i="5"/>
  <c r="BQ5" i="5"/>
  <c r="BP5" i="5"/>
  <c r="BE4" i="5"/>
  <c r="BD4" i="5"/>
  <c r="BC5" i="5"/>
  <c r="BA5" i="5"/>
  <c r="AZ5" i="5"/>
  <c r="AS5" i="5"/>
  <c r="AR5" i="5"/>
  <c r="AG4" i="5"/>
  <c r="AF4" i="5"/>
  <c r="AG3" i="5"/>
  <c r="AF3" i="5"/>
  <c r="V4" i="5"/>
  <c r="N5" i="5"/>
  <c r="AE12" i="7" l="1"/>
  <c r="AS18" i="7"/>
  <c r="AK18" i="7"/>
  <c r="AS17" i="7"/>
  <c r="AK17" i="7"/>
  <c r="AS16" i="7"/>
  <c r="AK16" i="7"/>
  <c r="AS15" i="7"/>
  <c r="AK15" i="7"/>
  <c r="AS14" i="7"/>
  <c r="AK14" i="7"/>
  <c r="AS13" i="7"/>
  <c r="AK13" i="7"/>
  <c r="AS12" i="7"/>
  <c r="AK12" i="7"/>
  <c r="AS11" i="7"/>
  <c r="AK11" i="7"/>
  <c r="AS10" i="7"/>
  <c r="AK10" i="7"/>
  <c r="AS9" i="7"/>
  <c r="AK9" i="7"/>
  <c r="AS8" i="7"/>
  <c r="AK8" i="7"/>
  <c r="AS7" i="7"/>
  <c r="AK7" i="7"/>
  <c r="AS6" i="7"/>
  <c r="AK6" i="7"/>
  <c r="AS5" i="7"/>
  <c r="AK5" i="7"/>
  <c r="AS4" i="7"/>
  <c r="AK4" i="7"/>
  <c r="AS3" i="7"/>
  <c r="AK3" i="7"/>
  <c r="AQ18" i="7"/>
  <c r="AI18" i="7"/>
  <c r="AQ17" i="7"/>
  <c r="AI17" i="7"/>
  <c r="AQ16" i="7"/>
  <c r="AI16" i="7"/>
  <c r="AQ15" i="7"/>
  <c r="AI15" i="7"/>
  <c r="AQ14" i="7"/>
  <c r="AI14" i="7"/>
  <c r="AQ13" i="7"/>
  <c r="AI13" i="7"/>
  <c r="AQ12" i="7"/>
  <c r="AI12" i="7"/>
  <c r="AQ11" i="7"/>
  <c r="AI11" i="7"/>
  <c r="AQ10" i="7"/>
  <c r="AI10" i="7"/>
  <c r="AI9" i="7"/>
  <c r="AQ8" i="7"/>
  <c r="AI8" i="7"/>
  <c r="AQ7" i="7"/>
  <c r="AQ6" i="7"/>
  <c r="AQ5" i="7"/>
  <c r="AQ4" i="7"/>
  <c r="AI3" i="7"/>
  <c r="AH16" i="7"/>
  <c r="AR18" i="7"/>
  <c r="AJ18" i="7"/>
  <c r="AR17" i="7"/>
  <c r="AJ17" i="7"/>
  <c r="AR16" i="7"/>
  <c r="AJ16" i="7"/>
  <c r="AR15" i="7"/>
  <c r="AJ15" i="7"/>
  <c r="AR14" i="7"/>
  <c r="AJ14" i="7"/>
  <c r="AR13" i="7"/>
  <c r="AJ13" i="7"/>
  <c r="AR12" i="7"/>
  <c r="AJ12" i="7"/>
  <c r="AR11" i="7"/>
  <c r="AJ11" i="7"/>
  <c r="AR10" i="7"/>
  <c r="AJ10" i="7"/>
  <c r="AR9" i="7"/>
  <c r="AJ9" i="7"/>
  <c r="AR8" i="7"/>
  <c r="AJ8" i="7"/>
  <c r="AR7" i="7"/>
  <c r="AJ7" i="7"/>
  <c r="AR6" i="7"/>
  <c r="AJ6" i="7"/>
  <c r="AR5" i="7"/>
  <c r="AJ5" i="7"/>
  <c r="AR4" i="7"/>
  <c r="AJ4" i="7"/>
  <c r="AR3" i="7"/>
  <c r="AJ3" i="7"/>
  <c r="AQ9" i="7"/>
  <c r="AI7" i="7"/>
  <c r="AI6" i="7"/>
  <c r="AI5" i="7"/>
  <c r="AQ3" i="7"/>
  <c r="AP18" i="7"/>
  <c r="AH18" i="7"/>
  <c r="AH17" i="7"/>
  <c r="AP16" i="7"/>
  <c r="AP15" i="7"/>
  <c r="AH15" i="7"/>
  <c r="AP14" i="7"/>
  <c r="AI4" i="7"/>
  <c r="AP17" i="7"/>
  <c r="AN18" i="7"/>
  <c r="AF18" i="7"/>
  <c r="AN17" i="7"/>
  <c r="AF17" i="7"/>
  <c r="AN16" i="7"/>
  <c r="AF16" i="7"/>
  <c r="AN15" i="7"/>
  <c r="AF15" i="7"/>
  <c r="AN14" i="7"/>
  <c r="AF14" i="7"/>
  <c r="AN13" i="7"/>
  <c r="AF13" i="7"/>
  <c r="AN12" i="7"/>
  <c r="AF12" i="7"/>
  <c r="AN11" i="7"/>
  <c r="AF11" i="7"/>
  <c r="AN10" i="7"/>
  <c r="AF10" i="7"/>
  <c r="AN9" i="7"/>
  <c r="AF9" i="7"/>
  <c r="AN8" i="7"/>
  <c r="AF8" i="7"/>
  <c r="AN7" i="7"/>
  <c r="AF7" i="7"/>
  <c r="AN6" i="7"/>
  <c r="AF6" i="7"/>
  <c r="AN5" i="7"/>
  <c r="AF5" i="7"/>
  <c r="AN4" i="7"/>
  <c r="AF4" i="7"/>
  <c r="AN3" i="7"/>
  <c r="AF3" i="7"/>
  <c r="AM18" i="7"/>
  <c r="AE18" i="7"/>
  <c r="AM17" i="7"/>
  <c r="AE17" i="7"/>
  <c r="AM16" i="7"/>
  <c r="AE16" i="7"/>
  <c r="AM15" i="7"/>
  <c r="AE15" i="7"/>
  <c r="AM14" i="7"/>
  <c r="AE14" i="7"/>
  <c r="AM13" i="7"/>
  <c r="AE13" i="7"/>
  <c r="AM12" i="7"/>
  <c r="AM11" i="7"/>
  <c r="AE11" i="7"/>
  <c r="AM10" i="7"/>
  <c r="AE10" i="7"/>
  <c r="AM9" i="7"/>
  <c r="AE9" i="7"/>
  <c r="AM8" i="7"/>
  <c r="AE8" i="7"/>
  <c r="AM7" i="7"/>
  <c r="AE7" i="7"/>
  <c r="AM6" i="7"/>
  <c r="AE6" i="7"/>
  <c r="AM5" i="7"/>
  <c r="AE5" i="7"/>
  <c r="AM4" i="7"/>
  <c r="AE4" i="7"/>
  <c r="AM3" i="7"/>
  <c r="AE3" i="7"/>
  <c r="AO15" i="7"/>
  <c r="AH11" i="7"/>
  <c r="AO8" i="7"/>
  <c r="AO4" i="7"/>
  <c r="AL17" i="7"/>
  <c r="AL15" i="7"/>
  <c r="AP13" i="7"/>
  <c r="AL12" i="7"/>
  <c r="AG11" i="7"/>
  <c r="AP9" i="7"/>
  <c r="AL8" i="7"/>
  <c r="AG7" i="7"/>
  <c r="AP5" i="7"/>
  <c r="AL4" i="7"/>
  <c r="AG3" i="7"/>
  <c r="AL13" i="7"/>
  <c r="AL9" i="7"/>
  <c r="AP6" i="7"/>
  <c r="AG4" i="7"/>
  <c r="AL18" i="7"/>
  <c r="AG13" i="7"/>
  <c r="AL10" i="7"/>
  <c r="AL6" i="7"/>
  <c r="AP3" i="7"/>
  <c r="AG18" i="7"/>
  <c r="AO11" i="7"/>
  <c r="AO7" i="7"/>
  <c r="AO3" i="7"/>
  <c r="AH3" i="7"/>
  <c r="AG17" i="7"/>
  <c r="AG15" i="7"/>
  <c r="AO13" i="7"/>
  <c r="AH12" i="7"/>
  <c r="AD11" i="7"/>
  <c r="AO9" i="7"/>
  <c r="AH8" i="7"/>
  <c r="AD7" i="7"/>
  <c r="AO5" i="7"/>
  <c r="AH4" i="7"/>
  <c r="AD3" i="7"/>
  <c r="AD17" i="7"/>
  <c r="AD15" i="7"/>
  <c r="AG12" i="7"/>
  <c r="AP10" i="7"/>
  <c r="AG8" i="7"/>
  <c r="AL5" i="7"/>
  <c r="AL16" i="7"/>
  <c r="AP11" i="7"/>
  <c r="AG9" i="7"/>
  <c r="AG5" i="7"/>
  <c r="AG16" i="7"/>
  <c r="AD13" i="7"/>
  <c r="AD9" i="7"/>
  <c r="AD5" i="7"/>
  <c r="AD6" i="7"/>
  <c r="AO18" i="7"/>
  <c r="AO16" i="7"/>
  <c r="AO14" i="7"/>
  <c r="AH13" i="7"/>
  <c r="AD12" i="7"/>
  <c r="AO10" i="7"/>
  <c r="AH9" i="7"/>
  <c r="AD8" i="7"/>
  <c r="AO6" i="7"/>
  <c r="AH5" i="7"/>
  <c r="AD4" i="7"/>
  <c r="AL14" i="7"/>
  <c r="AP7" i="7"/>
  <c r="AH14" i="7"/>
  <c r="AH10" i="7"/>
  <c r="AH6" i="7"/>
  <c r="AD18" i="7"/>
  <c r="AD16" i="7"/>
  <c r="AG14" i="7"/>
  <c r="AP12" i="7"/>
  <c r="AL11" i="7"/>
  <c r="AG10" i="7"/>
  <c r="AP8" i="7"/>
  <c r="AL7" i="7"/>
  <c r="AG6" i="7"/>
  <c r="AP4" i="7"/>
  <c r="AL3" i="7"/>
  <c r="AO17" i="7"/>
  <c r="AD14" i="7"/>
  <c r="AO12" i="7"/>
  <c r="AD10" i="7"/>
  <c r="AH7" i="7"/>
  <c r="AD6" i="5"/>
  <c r="AD7" i="5" s="1"/>
  <c r="AE5" i="5"/>
  <c r="BG7" i="5"/>
  <c r="BJ6" i="5"/>
  <c r="BK5" i="5"/>
  <c r="AA7" i="5"/>
  <c r="AB6" i="5"/>
  <c r="AC6" i="5"/>
  <c r="AE6" i="5"/>
  <c r="AG6" i="5" s="1"/>
  <c r="AN4" i="5"/>
  <c r="BI6" i="5"/>
  <c r="BK6" i="5"/>
  <c r="AK5" i="5"/>
  <c r="AV4" i="5"/>
  <c r="AQ6" i="5"/>
  <c r="AQ7" i="5" s="1"/>
  <c r="AQ8" i="5" s="1"/>
  <c r="AQ9" i="5" s="1"/>
  <c r="AQ10" i="5" s="1"/>
  <c r="AQ11" i="5" s="1"/>
  <c r="AQ12" i="5" s="1"/>
  <c r="AQ13" i="5" s="1"/>
  <c r="AQ14" i="5" s="1"/>
  <c r="AQ15" i="5" s="1"/>
  <c r="AQ16" i="5" s="1"/>
  <c r="AQ17" i="5" s="1"/>
  <c r="AQ18" i="5" s="1"/>
  <c r="AQ19" i="5" s="1"/>
  <c r="AQ20" i="5" s="1"/>
  <c r="AQ21" i="5" s="1"/>
  <c r="AQ22" i="5" s="1"/>
  <c r="AQ23" i="5" s="1"/>
  <c r="AQ24" i="5" s="1"/>
  <c r="AQ25" i="5" s="1"/>
  <c r="AQ26" i="5" s="1"/>
  <c r="AQ27" i="5" s="1"/>
  <c r="AQ28" i="5" s="1"/>
  <c r="AQ29" i="5" s="1"/>
  <c r="AQ30" i="5" s="1"/>
  <c r="AQ31" i="5" s="1"/>
  <c r="AQ32" i="5" s="1"/>
  <c r="AQ33" i="5" s="1"/>
  <c r="AQ34" i="5" s="1"/>
  <c r="AQ35" i="5" s="1"/>
  <c r="AQ36" i="5" s="1"/>
  <c r="AQ37" i="5" s="1"/>
  <c r="AQ38" i="5" s="1"/>
  <c r="AQ39" i="5" s="1"/>
  <c r="AQ40" i="5" s="1"/>
  <c r="AQ41" i="5" s="1"/>
  <c r="AQ42" i="5" s="1"/>
  <c r="AQ43" i="5" s="1"/>
  <c r="AQ44" i="5" s="1"/>
  <c r="AQ45" i="5" s="1"/>
  <c r="AQ46" i="5" s="1"/>
  <c r="AQ47" i="5" s="1"/>
  <c r="AQ48" i="5" s="1"/>
  <c r="AQ49" i="5" s="1"/>
  <c r="AQ50" i="5" s="1"/>
  <c r="AQ51" i="5" s="1"/>
  <c r="AQ52" i="5" s="1"/>
  <c r="AQ53" i="5" s="1"/>
  <c r="AQ54" i="5" s="1"/>
  <c r="AQ55" i="5" s="1"/>
  <c r="AQ56" i="5" s="1"/>
  <c r="AQ57" i="5" s="1"/>
  <c r="AQ58" i="5" s="1"/>
  <c r="AQ59" i="5" s="1"/>
  <c r="AQ60" i="5" s="1"/>
  <c r="AQ61" i="5" s="1"/>
  <c r="AQ62" i="5" s="1"/>
  <c r="AQ63" i="5" s="1"/>
  <c r="AQ64" i="5" s="1"/>
  <c r="AQ65" i="5" s="1"/>
  <c r="AQ66" i="5" s="1"/>
  <c r="AQ67" i="5" s="1"/>
  <c r="AQ68" i="5" s="1"/>
  <c r="AQ69" i="5" s="1"/>
  <c r="AQ70" i="5" s="1"/>
  <c r="AQ71" i="5" s="1"/>
  <c r="AQ72" i="5" s="1"/>
  <c r="AQ73" i="5" s="1"/>
  <c r="AQ74" i="5" s="1"/>
  <c r="AQ75" i="5" s="1"/>
  <c r="AQ76" i="5" s="1"/>
  <c r="AQ77" i="5" s="1"/>
  <c r="AQ78" i="5" s="1"/>
  <c r="AQ79" i="5" s="1"/>
  <c r="AQ80" i="5" s="1"/>
  <c r="AQ81" i="5" s="1"/>
  <c r="AQ82" i="5" s="1"/>
  <c r="AQ83" i="5" s="1"/>
  <c r="AQ84" i="5" s="1"/>
  <c r="AQ85" i="5" s="1"/>
  <c r="AQ86" i="5" s="1"/>
  <c r="AQ87" i="5" s="1"/>
  <c r="AQ88" i="5" s="1"/>
  <c r="AQ89" i="5" s="1"/>
  <c r="AQ90" i="5" s="1"/>
  <c r="AQ91" i="5" s="1"/>
  <c r="AQ92" i="5" s="1"/>
  <c r="AQ93" i="5" s="1"/>
  <c r="AQ94" i="5" s="1"/>
  <c r="AQ95" i="5" s="1"/>
  <c r="AQ96" i="5" s="1"/>
  <c r="AQ97" i="5" s="1"/>
  <c r="AQ98" i="5" s="1"/>
  <c r="AQ99" i="5" s="1"/>
  <c r="AQ100" i="5" s="1"/>
  <c r="AQ101" i="5" s="1"/>
  <c r="AQ102" i="5" s="1"/>
  <c r="AQ103" i="5" s="1"/>
  <c r="AQ104" i="5" s="1"/>
  <c r="AQ105" i="5" s="1"/>
  <c r="AQ106" i="5" s="1"/>
  <c r="AQ107" i="5" s="1"/>
  <c r="AQ108" i="5" s="1"/>
  <c r="AQ109" i="5" s="1"/>
  <c r="AQ110" i="5" s="1"/>
  <c r="AQ111" i="5" s="1"/>
  <c r="AQ112" i="5" s="1"/>
  <c r="AQ113" i="5" s="1"/>
  <c r="AQ114" i="5" s="1"/>
  <c r="AQ115" i="5" s="1"/>
  <c r="AQ116" i="5" s="1"/>
  <c r="AQ117" i="5" s="1"/>
  <c r="AQ118" i="5" s="1"/>
  <c r="AQ119" i="5" s="1"/>
  <c r="AQ120" i="5" s="1"/>
  <c r="AQ121" i="5" s="1"/>
  <c r="AQ122" i="5" s="1"/>
  <c r="AQ123" i="5" s="1"/>
  <c r="AQ124" i="5" s="1"/>
  <c r="AQ125" i="5" s="1"/>
  <c r="AQ126" i="5" s="1"/>
  <c r="AQ127" i="5" s="1"/>
  <c r="AQ128" i="5" s="1"/>
  <c r="AQ129" i="5" s="1"/>
  <c r="AQ130" i="5" s="1"/>
  <c r="AQ131" i="5" s="1"/>
  <c r="AQ132" i="5" s="1"/>
  <c r="AQ133" i="5" s="1"/>
  <c r="AQ134" i="5" s="1"/>
  <c r="AQ135" i="5" s="1"/>
  <c r="AQ136" i="5" s="1"/>
  <c r="AQ137" i="5" s="1"/>
  <c r="AQ138" i="5" s="1"/>
  <c r="AQ139" i="5" s="1"/>
  <c r="AQ140" i="5" s="1"/>
  <c r="AQ141" i="5" s="1"/>
  <c r="AQ142" i="5" s="1"/>
  <c r="AQ143" i="5" s="1"/>
  <c r="AQ144" i="5" s="1"/>
  <c r="AQ145" i="5" s="1"/>
  <c r="AQ146" i="5" s="1"/>
  <c r="AQ147" i="5" s="1"/>
  <c r="AQ148" i="5" s="1"/>
  <c r="AQ149" i="5" s="1"/>
  <c r="AQ150" i="5" s="1"/>
  <c r="AQ151" i="5" s="1"/>
  <c r="AQ152" i="5" s="1"/>
  <c r="AQ153" i="5" s="1"/>
  <c r="AQ154" i="5" s="1"/>
  <c r="AQ155" i="5" s="1"/>
  <c r="AT5" i="5"/>
  <c r="BH6" i="5"/>
  <c r="AJ5" i="5"/>
  <c r="S8" i="5"/>
  <c r="U7" i="5"/>
  <c r="T7" i="5"/>
  <c r="K7" i="5"/>
  <c r="M6" i="5"/>
  <c r="L6" i="5"/>
  <c r="AL5" i="5"/>
  <c r="AL6" i="5" s="1"/>
  <c r="AL7" i="5" s="1"/>
  <c r="AL8" i="5" s="1"/>
  <c r="AL9" i="5" s="1"/>
  <c r="AL10" i="5" s="1"/>
  <c r="AL11" i="5" s="1"/>
  <c r="AL12" i="5" s="1"/>
  <c r="AL13" i="5" s="1"/>
  <c r="AL14" i="5" s="1"/>
  <c r="AL15" i="5" s="1"/>
  <c r="AL16" i="5" s="1"/>
  <c r="AL17" i="5" s="1"/>
  <c r="AL18" i="5" s="1"/>
  <c r="AL19" i="5" s="1"/>
  <c r="AL20" i="5" s="1"/>
  <c r="AL21" i="5" s="1"/>
  <c r="AL22" i="5" s="1"/>
  <c r="AL23" i="5" s="1"/>
  <c r="AL24" i="5" s="1"/>
  <c r="AL25" i="5" s="1"/>
  <c r="AL26" i="5" s="1"/>
  <c r="AL27" i="5" s="1"/>
  <c r="AL28" i="5" s="1"/>
  <c r="AL29" i="5" s="1"/>
  <c r="AL30" i="5" s="1"/>
  <c r="AL31" i="5" s="1"/>
  <c r="AL32" i="5" s="1"/>
  <c r="AL33" i="5" s="1"/>
  <c r="AL34" i="5" s="1"/>
  <c r="AL35" i="5" s="1"/>
  <c r="AL36" i="5" s="1"/>
  <c r="AL37" i="5" s="1"/>
  <c r="AL38" i="5" s="1"/>
  <c r="AL39" i="5" s="1"/>
  <c r="AL40" i="5" s="1"/>
  <c r="AL41" i="5" s="1"/>
  <c r="AL42" i="5" s="1"/>
  <c r="AL43" i="5" s="1"/>
  <c r="AL44" i="5" s="1"/>
  <c r="AL45" i="5" s="1"/>
  <c r="AL46" i="5" s="1"/>
  <c r="AL47" i="5" s="1"/>
  <c r="AL48" i="5" s="1"/>
  <c r="AL49" i="5" s="1"/>
  <c r="AL50" i="5" s="1"/>
  <c r="AL51" i="5" s="1"/>
  <c r="AL52" i="5" s="1"/>
  <c r="AL53" i="5" s="1"/>
  <c r="AL54" i="5" s="1"/>
  <c r="AL55" i="5" s="1"/>
  <c r="AL56" i="5" s="1"/>
  <c r="AL57" i="5" s="1"/>
  <c r="AL58" i="5" s="1"/>
  <c r="AL59" i="5" s="1"/>
  <c r="AL60" i="5" s="1"/>
  <c r="AL61" i="5" s="1"/>
  <c r="AL62" i="5" s="1"/>
  <c r="AL63" i="5" s="1"/>
  <c r="AL64" i="5" s="1"/>
  <c r="AL65" i="5" s="1"/>
  <c r="AL66" i="5" s="1"/>
  <c r="AL67" i="5" s="1"/>
  <c r="AL68" i="5" s="1"/>
  <c r="AL69" i="5" s="1"/>
  <c r="AL70" i="5" s="1"/>
  <c r="AL71" i="5" s="1"/>
  <c r="AL72" i="5" s="1"/>
  <c r="AL73" i="5" s="1"/>
  <c r="AL74" i="5" s="1"/>
  <c r="AL75" i="5" s="1"/>
  <c r="AL76" i="5" s="1"/>
  <c r="AL77" i="5" s="1"/>
  <c r="AL78" i="5" s="1"/>
  <c r="AL79" i="5" s="1"/>
  <c r="AL80" i="5" s="1"/>
  <c r="AL81" i="5" s="1"/>
  <c r="AL82" i="5" s="1"/>
  <c r="AL83" i="5" s="1"/>
  <c r="AL84" i="5" s="1"/>
  <c r="AL85" i="5" s="1"/>
  <c r="AL86" i="5" s="1"/>
  <c r="AL87" i="5" s="1"/>
  <c r="AL88" i="5" s="1"/>
  <c r="AL89" i="5" s="1"/>
  <c r="AL90" i="5" s="1"/>
  <c r="AL91" i="5" s="1"/>
  <c r="AL92" i="5" s="1"/>
  <c r="AL93" i="5" s="1"/>
  <c r="AL94" i="5" s="1"/>
  <c r="AL95" i="5" s="1"/>
  <c r="AL96" i="5" s="1"/>
  <c r="AL97" i="5" s="1"/>
  <c r="AL98" i="5" s="1"/>
  <c r="AL99" i="5" s="1"/>
  <c r="AL100" i="5" s="1"/>
  <c r="AL101" i="5" s="1"/>
  <c r="AL102" i="5" s="1"/>
  <c r="AL103" i="5" s="1"/>
  <c r="AL104" i="5" s="1"/>
  <c r="AL105" i="5" s="1"/>
  <c r="AL106" i="5" s="1"/>
  <c r="AL107" i="5" s="1"/>
  <c r="AL108" i="5" s="1"/>
  <c r="AL109" i="5" s="1"/>
  <c r="AL110" i="5" s="1"/>
  <c r="AL111" i="5" s="1"/>
  <c r="AL112" i="5" s="1"/>
  <c r="AL113" i="5" s="1"/>
  <c r="AL114" i="5" s="1"/>
  <c r="AL115" i="5" s="1"/>
  <c r="AL116" i="5" s="1"/>
  <c r="AL117" i="5" s="1"/>
  <c r="AL118" i="5" s="1"/>
  <c r="AL119" i="5" s="1"/>
  <c r="AL120" i="5" s="1"/>
  <c r="AL121" i="5" s="1"/>
  <c r="AL122" i="5" s="1"/>
  <c r="AL123" i="5" s="1"/>
  <c r="AL124" i="5" s="1"/>
  <c r="AL125" i="5" s="1"/>
  <c r="AL126" i="5" s="1"/>
  <c r="AL127" i="5" s="1"/>
  <c r="AL128" i="5" s="1"/>
  <c r="AL129" i="5" s="1"/>
  <c r="AL130" i="5" s="1"/>
  <c r="AL131" i="5" s="1"/>
  <c r="AL132" i="5" s="1"/>
  <c r="AL133" i="5" s="1"/>
  <c r="AL134" i="5" s="1"/>
  <c r="AL135" i="5" s="1"/>
  <c r="AL136" i="5" s="1"/>
  <c r="AL137" i="5" s="1"/>
  <c r="AL138" i="5" s="1"/>
  <c r="AL139" i="5" s="1"/>
  <c r="AL140" i="5" s="1"/>
  <c r="AL141" i="5" s="1"/>
  <c r="AL142" i="5" s="1"/>
  <c r="AL143" i="5" s="1"/>
  <c r="AL144" i="5" s="1"/>
  <c r="AL145" i="5" s="1"/>
  <c r="AL146" i="5" s="1"/>
  <c r="AL147" i="5" s="1"/>
  <c r="AL148" i="5" s="1"/>
  <c r="AL149" i="5" s="1"/>
  <c r="AL150" i="5" s="1"/>
  <c r="AL151" i="5" s="1"/>
  <c r="AL152" i="5" s="1"/>
  <c r="AL153" i="5" s="1"/>
  <c r="AL154" i="5" s="1"/>
  <c r="AL155" i="5" s="1"/>
  <c r="BM4" i="5"/>
  <c r="BL4" i="5"/>
  <c r="BT5" i="5"/>
  <c r="BU5" i="5"/>
  <c r="BM6" i="5"/>
  <c r="BL6" i="5"/>
  <c r="BS6" i="5"/>
  <c r="BP6" i="5"/>
  <c r="BQ6" i="5"/>
  <c r="BE5" i="5"/>
  <c r="BD5" i="5"/>
  <c r="BC6" i="5"/>
  <c r="BA6" i="5"/>
  <c r="AZ6" i="5"/>
  <c r="AS6" i="5"/>
  <c r="AR6" i="5"/>
  <c r="AM6" i="5"/>
  <c r="AK6" i="5"/>
  <c r="AJ6" i="5"/>
  <c r="AF6" i="5"/>
  <c r="AE7" i="5"/>
  <c r="V5" i="5"/>
  <c r="W5" i="5" s="1"/>
  <c r="N6" i="5"/>
  <c r="O6" i="5" s="1"/>
  <c r="W4" i="5"/>
  <c r="O5" i="5"/>
  <c r="AV3" i="7" l="1" a="1"/>
  <c r="G26" i="7" a="1"/>
  <c r="BG8" i="5"/>
  <c r="AF5" i="5"/>
  <c r="AG5" i="5"/>
  <c r="AT6" i="5"/>
  <c r="AU5" i="5"/>
  <c r="Q5" i="5"/>
  <c r="P5" i="5"/>
  <c r="BI7" i="5"/>
  <c r="BL5" i="5"/>
  <c r="BM5" i="5"/>
  <c r="Y5" i="5"/>
  <c r="X5" i="5"/>
  <c r="S9" i="5"/>
  <c r="T8" i="5"/>
  <c r="U8" i="5"/>
  <c r="K8" i="5"/>
  <c r="M7" i="5"/>
  <c r="L7" i="5"/>
  <c r="BH7" i="5"/>
  <c r="AM5" i="5"/>
  <c r="AA8" i="5"/>
  <c r="AC7" i="5"/>
  <c r="AB7" i="5"/>
  <c r="Y4" i="5"/>
  <c r="X4" i="5"/>
  <c r="P6" i="5"/>
  <c r="Q6" i="5"/>
  <c r="BJ7" i="5"/>
  <c r="BJ8" i="5" s="1"/>
  <c r="BP7" i="5"/>
  <c r="BS7" i="5"/>
  <c r="BQ7" i="5"/>
  <c r="BU6" i="5"/>
  <c r="BT6" i="5"/>
  <c r="BI8" i="5"/>
  <c r="BH8" i="5"/>
  <c r="BE6" i="5"/>
  <c r="BD6" i="5"/>
  <c r="AR7" i="5"/>
  <c r="AS7" i="5"/>
  <c r="BA7" i="5"/>
  <c r="AZ7" i="5"/>
  <c r="BC7" i="5"/>
  <c r="AN6" i="5"/>
  <c r="AO6" i="5"/>
  <c r="AM7" i="5"/>
  <c r="AK7" i="5"/>
  <c r="AJ7" i="5"/>
  <c r="AG7" i="5"/>
  <c r="AF7" i="5"/>
  <c r="V6" i="5"/>
  <c r="N7" i="5"/>
  <c r="AV3" i="7" l="1"/>
  <c r="BC14" i="7"/>
  <c r="BB10" i="7"/>
  <c r="BA8" i="7"/>
  <c r="BH18" i="7"/>
  <c r="BH14" i="7"/>
  <c r="BH10" i="7"/>
  <c r="BH6" i="7"/>
  <c r="BC16" i="7"/>
  <c r="BJ13" i="7"/>
  <c r="BG17" i="7"/>
  <c r="BB14" i="7"/>
  <c r="AY18" i="7"/>
  <c r="AX15" i="7"/>
  <c r="BK8" i="7"/>
  <c r="BB6" i="7"/>
  <c r="BI6" i="7"/>
  <c r="AY6" i="7"/>
  <c r="BF12" i="7"/>
  <c r="AW18" i="7"/>
  <c r="AW14" i="7"/>
  <c r="AW10" i="7"/>
  <c r="AW6" i="7"/>
  <c r="BC15" i="7"/>
  <c r="BJ9" i="7"/>
  <c r="BA7" i="7"/>
  <c r="BG7" i="7"/>
  <c r="AX16" i="7"/>
  <c r="BF7" i="7"/>
  <c r="AV18" i="7"/>
  <c r="AV14" i="7"/>
  <c r="AV10" i="7"/>
  <c r="AV6" i="7"/>
  <c r="BK11" i="7"/>
  <c r="BJ7" i="7"/>
  <c r="BA6" i="7"/>
  <c r="AZ18" i="7"/>
  <c r="AZ14" i="7"/>
  <c r="AZ10" i="7"/>
  <c r="AZ6" i="7"/>
  <c r="BK13" i="7"/>
  <c r="BB11" i="7"/>
  <c r="BK18" i="7"/>
  <c r="BJ11" i="7"/>
  <c r="AY16" i="7"/>
  <c r="AX9" i="7"/>
  <c r="BK5" i="7"/>
  <c r="BJ3" i="7"/>
  <c r="AY17" i="7"/>
  <c r="AY5" i="7"/>
  <c r="BF11" i="7"/>
  <c r="BE17" i="7"/>
  <c r="BE13" i="7"/>
  <c r="BE9" i="7"/>
  <c r="BE5" i="7"/>
  <c r="BC12" i="7"/>
  <c r="BB7" i="7"/>
  <c r="BG18" i="7"/>
  <c r="AY7" i="7"/>
  <c r="BF14" i="7"/>
  <c r="AX7" i="7"/>
  <c r="BD17" i="7"/>
  <c r="BD13" i="7"/>
  <c r="BD9" i="7"/>
  <c r="BD5" i="7"/>
  <c r="BE4" i="7"/>
  <c r="AY15" i="7"/>
  <c r="AX6" i="7"/>
  <c r="BD12" i="7"/>
  <c r="BD4" i="7"/>
  <c r="BC5" i="7"/>
  <c r="BH16" i="7"/>
  <c r="BH8" i="7"/>
  <c r="BC6" i="7"/>
  <c r="BC10" i="7"/>
  <c r="BG11" i="7"/>
  <c r="BJ15" i="7"/>
  <c r="BG12" i="7"/>
  <c r="AX8" i="7"/>
  <c r="AW12" i="7"/>
  <c r="AW4" i="7"/>
  <c r="BI16" i="7"/>
  <c r="BG4" i="7"/>
  <c r="AX5" i="7"/>
  <c r="BK9" i="7"/>
  <c r="BB5" i="7"/>
  <c r="BI5" i="7"/>
  <c r="BH17" i="7"/>
  <c r="BH13" i="7"/>
  <c r="BH9" i="7"/>
  <c r="BH5" i="7"/>
  <c r="BC11" i="7"/>
  <c r="BJ8" i="7"/>
  <c r="BK15" i="7"/>
  <c r="BB9" i="7"/>
  <c r="BG14" i="7"/>
  <c r="AX4" i="7"/>
  <c r="BC3" i="7"/>
  <c r="BI17" i="7"/>
  <c r="BG15" i="7"/>
  <c r="BG3" i="7"/>
  <c r="BF10" i="7"/>
  <c r="AW17" i="7"/>
  <c r="AW13" i="7"/>
  <c r="AW9" i="7"/>
  <c r="AW5" i="7"/>
  <c r="BC9" i="7"/>
  <c r="BJ5" i="7"/>
  <c r="BG16" i="7"/>
  <c r="BG6" i="7"/>
  <c r="BF13" i="7"/>
  <c r="BF6" i="7"/>
  <c r="AV17" i="7"/>
  <c r="AV13" i="7"/>
  <c r="AV9" i="7"/>
  <c r="AV5" i="7"/>
  <c r="BC7" i="7"/>
  <c r="BA17" i="7"/>
  <c r="BA5" i="7"/>
  <c r="AZ17" i="7"/>
  <c r="AZ13" i="7"/>
  <c r="AZ9" i="7"/>
  <c r="AZ5" i="7"/>
  <c r="BC8" i="7"/>
  <c r="BJ6" i="7"/>
  <c r="BC13" i="7"/>
  <c r="BJ4" i="7"/>
  <c r="AY13" i="7"/>
  <c r="BC18" i="7"/>
  <c r="BJ17" i="7"/>
  <c r="BA16" i="7"/>
  <c r="AY14" i="7"/>
  <c r="BF18" i="7"/>
  <c r="BF9" i="7"/>
  <c r="BE16" i="7"/>
  <c r="BE12" i="7"/>
  <c r="BE8" i="7"/>
  <c r="BK6" i="7"/>
  <c r="BB4" i="7"/>
  <c r="BG5" i="7"/>
  <c r="AX13" i="7"/>
  <c r="BD16" i="7"/>
  <c r="BD8" i="7"/>
  <c r="BA12" i="7"/>
  <c r="BI4" i="7"/>
  <c r="BH12" i="7"/>
  <c r="BH4" i="7"/>
  <c r="BB3" i="7"/>
  <c r="BA18" i="7"/>
  <c r="BK16" i="7"/>
  <c r="BI14" i="7"/>
  <c r="BF17" i="7"/>
  <c r="AW16" i="7"/>
  <c r="AW8" i="7"/>
  <c r="BC4" i="7"/>
  <c r="BG13" i="7"/>
  <c r="AX12" i="7"/>
  <c r="AV16" i="7"/>
  <c r="BB17" i="7"/>
  <c r="BI10" i="7"/>
  <c r="BA4" i="7"/>
  <c r="AZ16" i="7"/>
  <c r="AZ12" i="7"/>
  <c r="AZ8" i="7"/>
  <c r="AZ4" i="7"/>
  <c r="BK3" i="7"/>
  <c r="BI18" i="7"/>
  <c r="BK7" i="7"/>
  <c r="BA15" i="7"/>
  <c r="BG9" i="7"/>
  <c r="BK14" i="7"/>
  <c r="BB13" i="7"/>
  <c r="BA13" i="7"/>
  <c r="AY11" i="7"/>
  <c r="BF16" i="7"/>
  <c r="BF5" i="7"/>
  <c r="BE15" i="7"/>
  <c r="BE11" i="7"/>
  <c r="BE7" i="7"/>
  <c r="BE3" i="7"/>
  <c r="BB18" i="7"/>
  <c r="BA14" i="7"/>
  <c r="AY12" i="7"/>
  <c r="AY3" i="7"/>
  <c r="AX11" i="7"/>
  <c r="BF4" i="7"/>
  <c r="BD15" i="7"/>
  <c r="BD11" i="7"/>
  <c r="BD7" i="7"/>
  <c r="BD3" i="7"/>
  <c r="BK17" i="7"/>
  <c r="AZ15" i="7"/>
  <c r="BB16" i="7"/>
  <c r="AY4" i="7"/>
  <c r="AY9" i="7"/>
  <c r="BE10" i="7"/>
  <c r="BA10" i="7"/>
  <c r="BD18" i="7"/>
  <c r="BD6" i="7"/>
  <c r="BH11" i="7"/>
  <c r="BI15" i="7"/>
  <c r="BF15" i="7"/>
  <c r="AW7" i="7"/>
  <c r="BG10" i="7"/>
  <c r="AV15" i="7"/>
  <c r="BJ12" i="7"/>
  <c r="AZ11" i="7"/>
  <c r="BI13" i="7"/>
  <c r="BK10" i="7"/>
  <c r="AX14" i="7"/>
  <c r="BE6" i="7"/>
  <c r="BG8" i="7"/>
  <c r="BH7" i="7"/>
  <c r="BJ10" i="7"/>
  <c r="AW3" i="7"/>
  <c r="AV12" i="7"/>
  <c r="AZ7" i="7"/>
  <c r="BB8" i="7"/>
  <c r="BC17" i="7"/>
  <c r="AV11" i="7"/>
  <c r="BH3" i="7"/>
  <c r="BA11" i="7"/>
  <c r="BJ14" i="7"/>
  <c r="BD10" i="7"/>
  <c r="BE14" i="7"/>
  <c r="BF8" i="7"/>
  <c r="AY8" i="7"/>
  <c r="BI11" i="7"/>
  <c r="AV7" i="7"/>
  <c r="BB15" i="7"/>
  <c r="BK12" i="7"/>
  <c r="AV4" i="7"/>
  <c r="BD14" i="7"/>
  <c r="BI9" i="7"/>
  <c r="BK4" i="7"/>
  <c r="AX3" i="7"/>
  <c r="AX18" i="7"/>
  <c r="BI8" i="7"/>
  <c r="BJ16" i="7"/>
  <c r="BE18" i="7"/>
  <c r="AX17" i="7"/>
  <c r="BI3" i="7"/>
  <c r="BI12" i="7"/>
  <c r="AW15" i="7"/>
  <c r="AX10" i="7"/>
  <c r="BA3" i="7"/>
  <c r="AZ3" i="7"/>
  <c r="BI7" i="7"/>
  <c r="BA9" i="7"/>
  <c r="BB12" i="7"/>
  <c r="AV8" i="7"/>
  <c r="BH15" i="7"/>
  <c r="AY10" i="7"/>
  <c r="AW11" i="7"/>
  <c r="BF3" i="7"/>
  <c r="BJ18" i="7"/>
  <c r="G34" i="7"/>
  <c r="G26" i="7"/>
  <c r="G40" i="7"/>
  <c r="G32" i="7"/>
  <c r="G31" i="7"/>
  <c r="G41" i="7"/>
  <c r="G33" i="7"/>
  <c r="G39" i="7"/>
  <c r="G37" i="7"/>
  <c r="G29" i="7"/>
  <c r="G36" i="7"/>
  <c r="G28" i="7"/>
  <c r="G27" i="7"/>
  <c r="G38" i="7"/>
  <c r="G35" i="7"/>
  <c r="G30" i="7"/>
  <c r="AA9" i="5"/>
  <c r="AC8" i="5"/>
  <c r="AB8" i="5"/>
  <c r="BK7" i="5"/>
  <c r="AN5" i="5"/>
  <c r="AO5" i="5"/>
  <c r="S10" i="5"/>
  <c r="U9" i="5"/>
  <c r="T9" i="5"/>
  <c r="AW5" i="5"/>
  <c r="AV5" i="5"/>
  <c r="AT7" i="5"/>
  <c r="AU6" i="5"/>
  <c r="BJ9" i="5"/>
  <c r="K9" i="5"/>
  <c r="M8" i="5"/>
  <c r="L8" i="5"/>
  <c r="BK8" i="5"/>
  <c r="BM8" i="5" s="1"/>
  <c r="AD8" i="5"/>
  <c r="AD9" i="5" s="1"/>
  <c r="AE9" i="5" s="1"/>
  <c r="AG9" i="5" s="1"/>
  <c r="BG9" i="5"/>
  <c r="BU7" i="5"/>
  <c r="BT7" i="5"/>
  <c r="BS8" i="5"/>
  <c r="BQ8" i="5"/>
  <c r="BP8" i="5"/>
  <c r="BI9" i="5"/>
  <c r="BH9" i="5"/>
  <c r="BE7" i="5"/>
  <c r="BD7" i="5"/>
  <c r="AS8" i="5"/>
  <c r="AR8" i="5"/>
  <c r="BC8" i="5"/>
  <c r="BA8" i="5"/>
  <c r="AZ8" i="5"/>
  <c r="AO7" i="5"/>
  <c r="AN7" i="5"/>
  <c r="AM8" i="5"/>
  <c r="AK8" i="5"/>
  <c r="AJ8" i="5"/>
  <c r="N8" i="5"/>
  <c r="V7" i="5"/>
  <c r="W6" i="5"/>
  <c r="O7" i="5"/>
  <c r="O26" i="7" l="1" a="1"/>
  <c r="AE8" i="5"/>
  <c r="BL8" i="5"/>
  <c r="AA10" i="5"/>
  <c r="AC9" i="5"/>
  <c r="AB9" i="5"/>
  <c r="Y6" i="5"/>
  <c r="X6" i="5"/>
  <c r="K10" i="5"/>
  <c r="M9" i="5"/>
  <c r="L9" i="5"/>
  <c r="BK9" i="5"/>
  <c r="AW6" i="5"/>
  <c r="AV6" i="5"/>
  <c r="AD10" i="5"/>
  <c r="BL7" i="5"/>
  <c r="BM7" i="5"/>
  <c r="Q7" i="5"/>
  <c r="P7" i="5"/>
  <c r="S11" i="5"/>
  <c r="U10" i="5"/>
  <c r="T10" i="5"/>
  <c r="BG10" i="5"/>
  <c r="AT8" i="5"/>
  <c r="AU7" i="5"/>
  <c r="BM9" i="5"/>
  <c r="BL9" i="5"/>
  <c r="BT8" i="5"/>
  <c r="BU8" i="5"/>
  <c r="BI10" i="5"/>
  <c r="BH10" i="5"/>
  <c r="BS9" i="5"/>
  <c r="BQ9" i="5"/>
  <c r="BP9" i="5"/>
  <c r="AS9" i="5"/>
  <c r="AR9" i="5"/>
  <c r="BC9" i="5"/>
  <c r="BA9" i="5"/>
  <c r="AZ9" i="5"/>
  <c r="BE8" i="5"/>
  <c r="BD8" i="5"/>
  <c r="AF9" i="5"/>
  <c r="AO8" i="5"/>
  <c r="AN8" i="5"/>
  <c r="AM9" i="5"/>
  <c r="AJ9" i="5"/>
  <c r="AK9" i="5"/>
  <c r="N9" i="5"/>
  <c r="O9" i="5" s="1"/>
  <c r="V8" i="5"/>
  <c r="W8" i="5" s="1"/>
  <c r="O8" i="5"/>
  <c r="W7" i="5"/>
  <c r="O40" i="7" l="1"/>
  <c r="O26" i="7"/>
  <c r="O38" i="7"/>
  <c r="O37" i="7"/>
  <c r="O28" i="7"/>
  <c r="O29" i="7"/>
  <c r="O41" i="7"/>
  <c r="O33" i="7"/>
  <c r="O36" i="7"/>
  <c r="O39" i="7"/>
  <c r="O35" i="7"/>
  <c r="O31" i="7"/>
  <c r="O27" i="7"/>
  <c r="O32" i="7"/>
  <c r="O34" i="7"/>
  <c r="O30" i="7"/>
  <c r="Q9" i="5"/>
  <c r="P9" i="5"/>
  <c r="AW7" i="5"/>
  <c r="AV7" i="5"/>
  <c r="K11" i="5"/>
  <c r="M10" i="5"/>
  <c r="L10" i="5"/>
  <c r="AG8" i="5"/>
  <c r="AF8" i="5"/>
  <c r="BG11" i="5"/>
  <c r="AD11" i="5"/>
  <c r="Q8" i="5"/>
  <c r="P8" i="5"/>
  <c r="S12" i="5"/>
  <c r="U11" i="5"/>
  <c r="T11" i="5"/>
  <c r="AT9" i="5"/>
  <c r="AU8" i="5"/>
  <c r="Y7" i="5"/>
  <c r="X7" i="5"/>
  <c r="X8" i="5"/>
  <c r="Y8" i="5"/>
  <c r="BJ10" i="5"/>
  <c r="AA11" i="5"/>
  <c r="AC10" i="5"/>
  <c r="AE10" i="5"/>
  <c r="AB10" i="5"/>
  <c r="BT9" i="5"/>
  <c r="BU9" i="5"/>
  <c r="BS10" i="5"/>
  <c r="BQ10" i="5"/>
  <c r="BP10" i="5"/>
  <c r="BI11" i="5"/>
  <c r="BC10" i="5"/>
  <c r="BA10" i="5"/>
  <c r="AZ10" i="5"/>
  <c r="BE9" i="5"/>
  <c r="BD9" i="5"/>
  <c r="AS10" i="5"/>
  <c r="AR10" i="5"/>
  <c r="AO9" i="5"/>
  <c r="AN9" i="5"/>
  <c r="AJ10" i="5"/>
  <c r="AK10" i="5"/>
  <c r="AM10" i="5"/>
  <c r="N10" i="5"/>
  <c r="O10" i="5" s="1"/>
  <c r="V9" i="5"/>
  <c r="V10" i="5" s="1"/>
  <c r="Q26" i="7" l="1" a="1"/>
  <c r="Q26" i="7" s="1"/>
  <c r="S26" i="7" s="1"/>
  <c r="O43" i="7"/>
  <c r="AW8" i="5"/>
  <c r="AV8" i="5"/>
  <c r="BG12" i="5"/>
  <c r="BJ11" i="5"/>
  <c r="BJ12" i="5" s="1"/>
  <c r="BK10" i="5"/>
  <c r="Q10" i="5"/>
  <c r="P10" i="5"/>
  <c r="AT10" i="5"/>
  <c r="AU9" i="5"/>
  <c r="S13" i="5"/>
  <c r="U12" i="5"/>
  <c r="T12" i="5"/>
  <c r="BH11" i="5"/>
  <c r="AD12" i="5"/>
  <c r="AG10" i="5"/>
  <c r="AF10" i="5"/>
  <c r="AA12" i="5"/>
  <c r="AC11" i="5"/>
  <c r="AB11" i="5"/>
  <c r="AE11" i="5"/>
  <c r="BK11" i="5"/>
  <c r="BM11" i="5" s="1"/>
  <c r="K12" i="5"/>
  <c r="M11" i="5"/>
  <c r="L11" i="5"/>
  <c r="BU10" i="5"/>
  <c r="BT10" i="5"/>
  <c r="BI12" i="5"/>
  <c r="BH12" i="5"/>
  <c r="BK12" i="5"/>
  <c r="BP11" i="5"/>
  <c r="BS11" i="5"/>
  <c r="BQ11" i="5"/>
  <c r="BE10" i="5"/>
  <c r="BD10" i="5"/>
  <c r="BA11" i="5"/>
  <c r="AZ11" i="5"/>
  <c r="BC11" i="5"/>
  <c r="AR11" i="5"/>
  <c r="AS11" i="5"/>
  <c r="AO10" i="5"/>
  <c r="AN10" i="5"/>
  <c r="AK11" i="5"/>
  <c r="AJ11" i="5"/>
  <c r="AM11" i="5"/>
  <c r="W9" i="5"/>
  <c r="W10" i="5"/>
  <c r="N11" i="5"/>
  <c r="O11" i="5" s="1"/>
  <c r="Y9" i="5" l="1"/>
  <c r="X9" i="5"/>
  <c r="BJ13" i="5"/>
  <c r="K13" i="5"/>
  <c r="M12" i="5"/>
  <c r="L12" i="5"/>
  <c r="BL11" i="5"/>
  <c r="AG11" i="5"/>
  <c r="AF11" i="5"/>
  <c r="S14" i="5"/>
  <c r="U13" i="5"/>
  <c r="T13" i="5"/>
  <c r="BM10" i="5"/>
  <c r="BL10" i="5"/>
  <c r="Q11" i="5"/>
  <c r="P11" i="5"/>
  <c r="AA13" i="5"/>
  <c r="AC12" i="5"/>
  <c r="AB12" i="5"/>
  <c r="AE12" i="5"/>
  <c r="AV9" i="5"/>
  <c r="AW9" i="5"/>
  <c r="BG13" i="5"/>
  <c r="Y10" i="5"/>
  <c r="X10" i="5"/>
  <c r="AT11" i="5"/>
  <c r="AU10" i="5"/>
  <c r="BU11" i="5"/>
  <c r="BT11" i="5"/>
  <c r="BM12" i="5"/>
  <c r="BL12" i="5"/>
  <c r="BI13" i="5"/>
  <c r="BH13" i="5"/>
  <c r="BS12" i="5"/>
  <c r="BQ12" i="5"/>
  <c r="BP12" i="5"/>
  <c r="BE11" i="5"/>
  <c r="BD11" i="5"/>
  <c r="BC12" i="5"/>
  <c r="BA12" i="5"/>
  <c r="AZ12" i="5"/>
  <c r="AS12" i="5"/>
  <c r="AR12" i="5"/>
  <c r="AM12" i="5"/>
  <c r="AK12" i="5"/>
  <c r="AJ12" i="5"/>
  <c r="AO11" i="5"/>
  <c r="AN11" i="5"/>
  <c r="V11" i="5"/>
  <c r="W11" i="5" s="1"/>
  <c r="N12" i="5"/>
  <c r="O12" i="5" s="1"/>
  <c r="K14" i="5" l="1"/>
  <c r="M13" i="5"/>
  <c r="L13" i="5"/>
  <c r="Y11" i="5"/>
  <c r="X11" i="5"/>
  <c r="AG12" i="5"/>
  <c r="AF12" i="5"/>
  <c r="BK13" i="5"/>
  <c r="AA14" i="5"/>
  <c r="AC13" i="5"/>
  <c r="AB13" i="5"/>
  <c r="Q12" i="5"/>
  <c r="P12" i="5"/>
  <c r="AW10" i="5"/>
  <c r="AV10" i="5"/>
  <c r="AT12" i="5"/>
  <c r="AU11" i="5"/>
  <c r="S15" i="5"/>
  <c r="T14" i="5"/>
  <c r="U14" i="5"/>
  <c r="AD13" i="5"/>
  <c r="AD14" i="5" s="1"/>
  <c r="BG14" i="5"/>
  <c r="BJ14" i="5" s="1"/>
  <c r="BM13" i="5"/>
  <c r="BL13" i="5"/>
  <c r="BS13" i="5"/>
  <c r="BQ13" i="5"/>
  <c r="BP13" i="5"/>
  <c r="BU12" i="5"/>
  <c r="BT12" i="5"/>
  <c r="BE12" i="5"/>
  <c r="BD12" i="5"/>
  <c r="AS13" i="5"/>
  <c r="AR13" i="5"/>
  <c r="BC13" i="5"/>
  <c r="BA13" i="5"/>
  <c r="AZ13" i="5"/>
  <c r="AO12" i="5"/>
  <c r="AN12" i="5"/>
  <c r="AM13" i="5"/>
  <c r="AK13" i="5"/>
  <c r="AJ13" i="5"/>
  <c r="N13" i="5"/>
  <c r="V12" i="5"/>
  <c r="BH14" i="5" l="1"/>
  <c r="BK14" i="5"/>
  <c r="BG15" i="5"/>
  <c r="AW11" i="5"/>
  <c r="AV11" i="5"/>
  <c r="AE13" i="5"/>
  <c r="AT13" i="5"/>
  <c r="AU12" i="5"/>
  <c r="AA15" i="5"/>
  <c r="AC14" i="5"/>
  <c r="AE14" i="5"/>
  <c r="AB14" i="5"/>
  <c r="AD15" i="5"/>
  <c r="BI14" i="5"/>
  <c r="S16" i="5"/>
  <c r="U15" i="5"/>
  <c r="T15" i="5"/>
  <c r="K15" i="5"/>
  <c r="M14" i="5"/>
  <c r="L14" i="5"/>
  <c r="BT13" i="5"/>
  <c r="BU13" i="5"/>
  <c r="BM14" i="5"/>
  <c r="BL14" i="5"/>
  <c r="BS14" i="5"/>
  <c r="BQ14" i="5"/>
  <c r="BP14" i="5"/>
  <c r="BE13" i="5"/>
  <c r="BD13" i="5"/>
  <c r="AS14" i="5"/>
  <c r="AR14" i="5"/>
  <c r="BC14" i="5"/>
  <c r="BA14" i="5"/>
  <c r="AZ14" i="5"/>
  <c r="AN13" i="5"/>
  <c r="AO13" i="5"/>
  <c r="AM14" i="5"/>
  <c r="AK14" i="5"/>
  <c r="AJ14" i="5"/>
  <c r="V13" i="5"/>
  <c r="W13" i="5" s="1"/>
  <c r="N14" i="5"/>
  <c r="O14" i="5" s="1"/>
  <c r="W12" i="5"/>
  <c r="O13" i="5"/>
  <c r="Y13" i="5" l="1"/>
  <c r="X13" i="5"/>
  <c r="AG13" i="5"/>
  <c r="AF13" i="5"/>
  <c r="K16" i="5"/>
  <c r="M15" i="5"/>
  <c r="L15" i="5"/>
  <c r="BG16" i="5"/>
  <c r="AF14" i="5"/>
  <c r="AG14" i="5"/>
  <c r="BH15" i="5"/>
  <c r="AA16" i="5"/>
  <c r="AD16" i="5" s="1"/>
  <c r="AC15" i="5"/>
  <c r="AE15" i="5"/>
  <c r="AB15" i="5"/>
  <c r="Y12" i="5"/>
  <c r="X12" i="5"/>
  <c r="BK15" i="5"/>
  <c r="BM15" i="5" s="1"/>
  <c r="AW12" i="5"/>
  <c r="AV12" i="5"/>
  <c r="Q14" i="5"/>
  <c r="P14" i="5"/>
  <c r="Q13" i="5"/>
  <c r="P13" i="5"/>
  <c r="BI15" i="5"/>
  <c r="S17" i="5"/>
  <c r="T16" i="5"/>
  <c r="U16" i="5"/>
  <c r="AT14" i="5"/>
  <c r="AU13" i="5"/>
  <c r="BJ15" i="5"/>
  <c r="BJ16" i="5" s="1"/>
  <c r="BU14" i="5"/>
  <c r="BT14" i="5"/>
  <c r="BI16" i="5"/>
  <c r="BH16" i="5"/>
  <c r="BK16" i="5"/>
  <c r="BP15" i="5"/>
  <c r="BS15" i="5"/>
  <c r="BQ15" i="5"/>
  <c r="BE14" i="5"/>
  <c r="BD14" i="5"/>
  <c r="BA15" i="5"/>
  <c r="AZ15" i="5"/>
  <c r="BC15" i="5"/>
  <c r="AR15" i="5"/>
  <c r="AS15" i="5"/>
  <c r="AN14" i="5"/>
  <c r="AO14" i="5"/>
  <c r="AM15" i="5"/>
  <c r="AK15" i="5"/>
  <c r="AJ15" i="5"/>
  <c r="V14" i="5"/>
  <c r="V15" i="5" s="1"/>
  <c r="N15" i="5"/>
  <c r="O15" i="5" s="1"/>
  <c r="K17" i="5" l="1"/>
  <c r="M16" i="5"/>
  <c r="L16" i="5"/>
  <c r="AF15" i="5"/>
  <c r="AG15" i="5"/>
  <c r="S18" i="5"/>
  <c r="T17" i="5"/>
  <c r="U17" i="5"/>
  <c r="BL15" i="5"/>
  <c r="AV13" i="5"/>
  <c r="AW13" i="5"/>
  <c r="AT15" i="5"/>
  <c r="AU14" i="5"/>
  <c r="AA17" i="5"/>
  <c r="AB16" i="5"/>
  <c r="AE16" i="5"/>
  <c r="AC16" i="5"/>
  <c r="Q15" i="5"/>
  <c r="P15" i="5"/>
  <c r="BG17" i="5"/>
  <c r="BU15" i="5"/>
  <c r="BT15" i="5"/>
  <c r="BM16" i="5"/>
  <c r="BL16" i="5"/>
  <c r="BS16" i="5"/>
  <c r="BQ16" i="5"/>
  <c r="BP16" i="5"/>
  <c r="BI17" i="5"/>
  <c r="AS16" i="5"/>
  <c r="AR16" i="5"/>
  <c r="BC16" i="5"/>
  <c r="BA16" i="5"/>
  <c r="AZ16" i="5"/>
  <c r="BE15" i="5"/>
  <c r="BD15" i="5"/>
  <c r="AO15" i="5"/>
  <c r="AN15" i="5"/>
  <c r="AM16" i="5"/>
  <c r="AK16" i="5"/>
  <c r="AJ16" i="5"/>
  <c r="N16" i="5"/>
  <c r="O16" i="5" s="1"/>
  <c r="W14" i="5"/>
  <c r="W15" i="5"/>
  <c r="S19" i="5" l="1"/>
  <c r="U18" i="5"/>
  <c r="T18" i="5"/>
  <c r="AA18" i="5"/>
  <c r="AB17" i="5"/>
  <c r="AC17" i="5"/>
  <c r="AE17" i="5"/>
  <c r="AT16" i="5"/>
  <c r="AU15" i="5"/>
  <c r="BG18" i="5"/>
  <c r="X14" i="5"/>
  <c r="Y14" i="5"/>
  <c r="BJ17" i="5"/>
  <c r="K18" i="5"/>
  <c r="M17" i="5"/>
  <c r="L17" i="5"/>
  <c r="Y15" i="5"/>
  <c r="X15" i="5"/>
  <c r="Q16" i="5"/>
  <c r="P16" i="5"/>
  <c r="AV14" i="5"/>
  <c r="AW14" i="5"/>
  <c r="BH17" i="5"/>
  <c r="AG16" i="5"/>
  <c r="AF16" i="5"/>
  <c r="AD17" i="5"/>
  <c r="AD18" i="5" s="1"/>
  <c r="BT16" i="5"/>
  <c r="BU16" i="5"/>
  <c r="BS17" i="5"/>
  <c r="BQ17" i="5"/>
  <c r="BP17" i="5"/>
  <c r="BI18" i="5"/>
  <c r="BH18" i="5"/>
  <c r="BD16" i="5"/>
  <c r="BE16" i="5"/>
  <c r="AS17" i="5"/>
  <c r="AR17" i="5"/>
  <c r="AZ17" i="5"/>
  <c r="BC17" i="5"/>
  <c r="BA17" i="5"/>
  <c r="AO16" i="5"/>
  <c r="AN16" i="5"/>
  <c r="AM17" i="5"/>
  <c r="AJ17" i="5"/>
  <c r="AK17" i="5"/>
  <c r="V16" i="5"/>
  <c r="N17" i="5"/>
  <c r="AT17" i="5" l="1"/>
  <c r="AU16" i="5"/>
  <c r="K19" i="5"/>
  <c r="L18" i="5"/>
  <c r="M18" i="5"/>
  <c r="BJ18" i="5"/>
  <c r="BK17" i="5"/>
  <c r="AA19" i="5"/>
  <c r="AB18" i="5"/>
  <c r="AE18" i="5"/>
  <c r="AC18" i="5"/>
  <c r="AG17" i="5"/>
  <c r="AF17" i="5"/>
  <c r="BG19" i="5"/>
  <c r="AW15" i="5"/>
  <c r="AV15" i="5"/>
  <c r="S20" i="5"/>
  <c r="T19" i="5"/>
  <c r="U19" i="5"/>
  <c r="BT17" i="5"/>
  <c r="BU17" i="5"/>
  <c r="BP18" i="5"/>
  <c r="BS18" i="5"/>
  <c r="BQ18" i="5"/>
  <c r="BD17" i="5"/>
  <c r="BE17" i="5"/>
  <c r="AS18" i="5"/>
  <c r="AR18" i="5"/>
  <c r="BC18" i="5"/>
  <c r="BA18" i="5"/>
  <c r="AZ18" i="5"/>
  <c r="AO17" i="5"/>
  <c r="AN17" i="5"/>
  <c r="AJ18" i="5"/>
  <c r="AK18" i="5"/>
  <c r="AM18" i="5"/>
  <c r="V17" i="5"/>
  <c r="W17" i="5" s="1"/>
  <c r="N18" i="5"/>
  <c r="O17" i="5"/>
  <c r="W16" i="5"/>
  <c r="AA20" i="5" l="1"/>
  <c r="AB19" i="5"/>
  <c r="AC19" i="5"/>
  <c r="BJ19" i="5"/>
  <c r="BJ20" i="5" s="1"/>
  <c r="BK18" i="5"/>
  <c r="BI19" i="5"/>
  <c r="BH19" i="5"/>
  <c r="AD19" i="5"/>
  <c r="AD20" i="5" s="1"/>
  <c r="S21" i="5"/>
  <c r="U20" i="5"/>
  <c r="T20" i="5"/>
  <c r="K20" i="5"/>
  <c r="M19" i="5"/>
  <c r="L19" i="5"/>
  <c r="BM17" i="5"/>
  <c r="BL17" i="5"/>
  <c r="Y17" i="5"/>
  <c r="X17" i="5"/>
  <c r="AF18" i="5"/>
  <c r="AG18" i="5"/>
  <c r="AW16" i="5"/>
  <c r="AV16" i="5"/>
  <c r="Y16" i="5"/>
  <c r="X16" i="5"/>
  <c r="BG20" i="5"/>
  <c r="Q17" i="5"/>
  <c r="P17" i="5"/>
  <c r="AT18" i="5"/>
  <c r="AU17" i="5"/>
  <c r="BU18" i="5"/>
  <c r="BT18" i="5"/>
  <c r="BP19" i="5"/>
  <c r="BS19" i="5"/>
  <c r="BQ19" i="5"/>
  <c r="BI20" i="5"/>
  <c r="BE18" i="5"/>
  <c r="BD18" i="5"/>
  <c r="AS19" i="5"/>
  <c r="AR19" i="5"/>
  <c r="BC19" i="5"/>
  <c r="AZ19" i="5"/>
  <c r="BA19" i="5"/>
  <c r="AO18" i="5"/>
  <c r="AN18" i="5"/>
  <c r="AK19" i="5"/>
  <c r="AJ19" i="5"/>
  <c r="AM19" i="5"/>
  <c r="N19" i="5"/>
  <c r="O19" i="5" s="1"/>
  <c r="V18" i="5"/>
  <c r="O18" i="5"/>
  <c r="Q19" i="5" l="1"/>
  <c r="P19" i="5"/>
  <c r="BL18" i="5"/>
  <c r="BM18" i="5"/>
  <c r="AT19" i="5"/>
  <c r="AU18" i="5"/>
  <c r="BG21" i="5"/>
  <c r="S22" i="5"/>
  <c r="U21" i="5"/>
  <c r="T21" i="5"/>
  <c r="AE19" i="5"/>
  <c r="AW17" i="5"/>
  <c r="AV17" i="5"/>
  <c r="K21" i="5"/>
  <c r="M20" i="5"/>
  <c r="L20" i="5"/>
  <c r="BK20" i="5"/>
  <c r="BM20" i="5" s="1"/>
  <c r="AA21" i="5"/>
  <c r="AD21" i="5" s="1"/>
  <c r="AB20" i="5"/>
  <c r="AC20" i="5"/>
  <c r="AE20" i="5"/>
  <c r="P18" i="5"/>
  <c r="Q18" i="5"/>
  <c r="BH20" i="5"/>
  <c r="BK19" i="5"/>
  <c r="BU19" i="5"/>
  <c r="BT19" i="5"/>
  <c r="BQ20" i="5"/>
  <c r="BP20" i="5"/>
  <c r="BS20" i="5"/>
  <c r="BL20" i="5"/>
  <c r="AS20" i="5"/>
  <c r="AR20" i="5"/>
  <c r="BE19" i="5"/>
  <c r="BD19" i="5"/>
  <c r="BC20" i="5"/>
  <c r="BA20" i="5"/>
  <c r="AZ20" i="5"/>
  <c r="AO19" i="5"/>
  <c r="AN19" i="5"/>
  <c r="AM20" i="5"/>
  <c r="AK20" i="5"/>
  <c r="AJ20" i="5"/>
  <c r="V19" i="5"/>
  <c r="W19" i="5" s="1"/>
  <c r="N20" i="5"/>
  <c r="W18" i="5"/>
  <c r="BG22" i="5" l="1"/>
  <c r="K22" i="5"/>
  <c r="M21" i="5"/>
  <c r="L21" i="5"/>
  <c r="Y18" i="5"/>
  <c r="X18" i="5"/>
  <c r="AF20" i="5"/>
  <c r="AG20" i="5"/>
  <c r="AT20" i="5"/>
  <c r="AU19" i="5"/>
  <c r="BI21" i="5"/>
  <c r="AG19" i="5"/>
  <c r="AF19" i="5"/>
  <c r="Y19" i="5"/>
  <c r="X19" i="5"/>
  <c r="BJ21" i="5"/>
  <c r="BJ22" i="5" s="1"/>
  <c r="AW18" i="5"/>
  <c r="AV18" i="5"/>
  <c r="BH21" i="5"/>
  <c r="S23" i="5"/>
  <c r="U22" i="5"/>
  <c r="T22" i="5"/>
  <c r="AA22" i="5"/>
  <c r="AE21" i="5"/>
  <c r="AC21" i="5"/>
  <c r="AB21" i="5"/>
  <c r="BK21" i="5"/>
  <c r="BL21" i="5" s="1"/>
  <c r="BM19" i="5"/>
  <c r="BL19" i="5"/>
  <c r="BM21" i="5"/>
  <c r="BK22" i="5"/>
  <c r="BI22" i="5"/>
  <c r="BH22" i="5"/>
  <c r="BU20" i="5"/>
  <c r="BT20" i="5"/>
  <c r="BS21" i="5"/>
  <c r="BQ21" i="5"/>
  <c r="BP21" i="5"/>
  <c r="BD20" i="5"/>
  <c r="BE20" i="5"/>
  <c r="BC21" i="5"/>
  <c r="BA21" i="5"/>
  <c r="AZ21" i="5"/>
  <c r="AS21" i="5"/>
  <c r="AR21" i="5"/>
  <c r="AO20" i="5"/>
  <c r="AN20" i="5"/>
  <c r="AM21" i="5"/>
  <c r="AK21" i="5"/>
  <c r="AJ21" i="5"/>
  <c r="V20" i="5"/>
  <c r="V21" i="5" s="1"/>
  <c r="N21" i="5"/>
  <c r="O20" i="5"/>
  <c r="AV19" i="5" l="1"/>
  <c r="AW19" i="5"/>
  <c r="K23" i="5"/>
  <c r="L22" i="5"/>
  <c r="M22" i="5"/>
  <c r="AT21" i="5"/>
  <c r="AU20" i="5"/>
  <c r="S24" i="5"/>
  <c r="U23" i="5"/>
  <c r="T23" i="5"/>
  <c r="BG23" i="5"/>
  <c r="Q20" i="5"/>
  <c r="P20" i="5"/>
  <c r="AF21" i="5"/>
  <c r="AG21" i="5"/>
  <c r="AA23" i="5"/>
  <c r="AB22" i="5"/>
  <c r="AC22" i="5"/>
  <c r="AD22" i="5"/>
  <c r="AD23" i="5" s="1"/>
  <c r="BM22" i="5"/>
  <c r="BL22" i="5"/>
  <c r="BT21" i="5"/>
  <c r="BU21" i="5"/>
  <c r="BS22" i="5"/>
  <c r="BP22" i="5"/>
  <c r="BQ22" i="5"/>
  <c r="BI23" i="5"/>
  <c r="BH23" i="5"/>
  <c r="BD21" i="5"/>
  <c r="BE21" i="5"/>
  <c r="AS22" i="5"/>
  <c r="AR22" i="5"/>
  <c r="AZ22" i="5"/>
  <c r="BA22" i="5"/>
  <c r="BC22" i="5"/>
  <c r="AN21" i="5"/>
  <c r="AO21" i="5"/>
  <c r="AM22" i="5"/>
  <c r="AK22" i="5"/>
  <c r="AJ22" i="5"/>
  <c r="N22" i="5"/>
  <c r="O22" i="5" s="1"/>
  <c r="W20" i="5"/>
  <c r="W21" i="5"/>
  <c r="O21" i="5"/>
  <c r="S25" i="5" l="1"/>
  <c r="U24" i="5"/>
  <c r="T24" i="5"/>
  <c r="AT22" i="5"/>
  <c r="AU21" i="5"/>
  <c r="AD24" i="5"/>
  <c r="BG24" i="5"/>
  <c r="AW20" i="5"/>
  <c r="AV20" i="5"/>
  <c r="AE22" i="5"/>
  <c r="BJ23" i="5"/>
  <c r="K24" i="5"/>
  <c r="M23" i="5"/>
  <c r="L23" i="5"/>
  <c r="Y20" i="5"/>
  <c r="X20" i="5"/>
  <c r="P22" i="5"/>
  <c r="Q22" i="5"/>
  <c r="AA24" i="5"/>
  <c r="AC23" i="5"/>
  <c r="AE23" i="5"/>
  <c r="AB23" i="5"/>
  <c r="Q21" i="5"/>
  <c r="P21" i="5"/>
  <c r="Y21" i="5"/>
  <c r="X21" i="5"/>
  <c r="BU22" i="5"/>
  <c r="BT22" i="5"/>
  <c r="BI24" i="5"/>
  <c r="BP23" i="5"/>
  <c r="BS23" i="5"/>
  <c r="BQ23" i="5"/>
  <c r="BE22" i="5"/>
  <c r="BD22" i="5"/>
  <c r="AS23" i="5"/>
  <c r="AR23" i="5"/>
  <c r="BC23" i="5"/>
  <c r="AZ23" i="5"/>
  <c r="BA23" i="5"/>
  <c r="AN22" i="5"/>
  <c r="AO22" i="5"/>
  <c r="AM23" i="5"/>
  <c r="AK23" i="5"/>
  <c r="AJ23" i="5"/>
  <c r="V22" i="5"/>
  <c r="W22" i="5" s="1"/>
  <c r="N23" i="5"/>
  <c r="O23" i="5" s="1"/>
  <c r="AW21" i="5" l="1"/>
  <c r="AV21" i="5"/>
  <c r="AF23" i="5"/>
  <c r="AG23" i="5"/>
  <c r="AA25" i="5"/>
  <c r="AE24" i="5"/>
  <c r="AB24" i="5"/>
  <c r="AC24" i="5"/>
  <c r="BJ24" i="5"/>
  <c r="BK23" i="5"/>
  <c r="AT23" i="5"/>
  <c r="AU22" i="5"/>
  <c r="K25" i="5"/>
  <c r="M24" i="5"/>
  <c r="L24" i="5"/>
  <c r="Q23" i="5"/>
  <c r="P23" i="5"/>
  <c r="AF22" i="5"/>
  <c r="AG22" i="5"/>
  <c r="BG25" i="5"/>
  <c r="BH25" i="5" s="1"/>
  <c r="Y22" i="5"/>
  <c r="X22" i="5"/>
  <c r="BH24" i="5"/>
  <c r="S26" i="5"/>
  <c r="U25" i="5"/>
  <c r="T25" i="5"/>
  <c r="BS24" i="5"/>
  <c r="BQ24" i="5"/>
  <c r="BP24" i="5"/>
  <c r="BU23" i="5"/>
  <c r="BT23" i="5"/>
  <c r="BC24" i="5"/>
  <c r="BA24" i="5"/>
  <c r="AZ24" i="5"/>
  <c r="AS24" i="5"/>
  <c r="AR24" i="5"/>
  <c r="BE23" i="5"/>
  <c r="BD23" i="5"/>
  <c r="AO23" i="5"/>
  <c r="AN23" i="5"/>
  <c r="AM24" i="5"/>
  <c r="AK24" i="5"/>
  <c r="AJ24" i="5"/>
  <c r="N24" i="5"/>
  <c r="V23" i="5"/>
  <c r="AG24" i="5" l="1"/>
  <c r="AF24" i="5"/>
  <c r="AA26" i="5"/>
  <c r="AC25" i="5"/>
  <c r="AB25" i="5"/>
  <c r="AE25" i="5"/>
  <c r="BM23" i="5"/>
  <c r="BL23" i="5"/>
  <c r="K26" i="5"/>
  <c r="M25" i="5"/>
  <c r="L25" i="5"/>
  <c r="AW22" i="5"/>
  <c r="AV22" i="5"/>
  <c r="S27" i="5"/>
  <c r="U26" i="5"/>
  <c r="T26" i="5"/>
  <c r="BJ25" i="5"/>
  <c r="AT24" i="5"/>
  <c r="AU23" i="5"/>
  <c r="AD25" i="5"/>
  <c r="AD26" i="5" s="1"/>
  <c r="BG26" i="5"/>
  <c r="BI26" i="5" s="1"/>
  <c r="BI25" i="5"/>
  <c r="BK24" i="5"/>
  <c r="BT24" i="5"/>
  <c r="BU24" i="5"/>
  <c r="BH26" i="5"/>
  <c r="BP25" i="5"/>
  <c r="BS25" i="5"/>
  <c r="BQ25" i="5"/>
  <c r="BC25" i="5"/>
  <c r="BA25" i="5"/>
  <c r="AZ25" i="5"/>
  <c r="BD24" i="5"/>
  <c r="BE24" i="5"/>
  <c r="AS25" i="5"/>
  <c r="AR25" i="5"/>
  <c r="AO24" i="5"/>
  <c r="AN24" i="5"/>
  <c r="AM25" i="5"/>
  <c r="AJ25" i="5"/>
  <c r="AK25" i="5"/>
  <c r="V24" i="5"/>
  <c r="W24" i="5" s="1"/>
  <c r="N25" i="5"/>
  <c r="W23" i="5"/>
  <c r="O24" i="5"/>
  <c r="AF25" i="5" l="1"/>
  <c r="AG25" i="5"/>
  <c r="X24" i="5"/>
  <c r="Y24" i="5"/>
  <c r="S28" i="5"/>
  <c r="U27" i="5"/>
  <c r="T27" i="5"/>
  <c r="AD27" i="5"/>
  <c r="BM24" i="5"/>
  <c r="BL24" i="5"/>
  <c r="AV23" i="5"/>
  <c r="AW23" i="5"/>
  <c r="AA27" i="5"/>
  <c r="AC26" i="5"/>
  <c r="AE26" i="5"/>
  <c r="AB26" i="5"/>
  <c r="BG27" i="5"/>
  <c r="AT25" i="5"/>
  <c r="AU24" i="5"/>
  <c r="Q24" i="5"/>
  <c r="P24" i="5"/>
  <c r="Y23" i="5"/>
  <c r="X23" i="5"/>
  <c r="BJ26" i="5"/>
  <c r="BK25" i="5"/>
  <c r="K27" i="5"/>
  <c r="M26" i="5"/>
  <c r="L26" i="5"/>
  <c r="BT25" i="5"/>
  <c r="BU25" i="5"/>
  <c r="BH27" i="5"/>
  <c r="BI27" i="5"/>
  <c r="BS26" i="5"/>
  <c r="BQ26" i="5"/>
  <c r="BP26" i="5"/>
  <c r="BD25" i="5"/>
  <c r="BE25" i="5"/>
  <c r="AZ26" i="5"/>
  <c r="BC26" i="5"/>
  <c r="BA26" i="5"/>
  <c r="AS26" i="5"/>
  <c r="AR26" i="5"/>
  <c r="AO25" i="5"/>
  <c r="AN25" i="5"/>
  <c r="AJ26" i="5"/>
  <c r="AK26" i="5"/>
  <c r="AM26" i="5"/>
  <c r="N26" i="5"/>
  <c r="V25" i="5"/>
  <c r="O25" i="5"/>
  <c r="S29" i="5" l="1"/>
  <c r="U28" i="5"/>
  <c r="T28" i="5"/>
  <c r="AA28" i="5"/>
  <c r="AC27" i="5"/>
  <c r="AE27" i="5"/>
  <c r="AB27" i="5"/>
  <c r="AW24" i="5"/>
  <c r="AV24" i="5"/>
  <c r="AG26" i="5"/>
  <c r="AF26" i="5"/>
  <c r="K28" i="5"/>
  <c r="M27" i="5"/>
  <c r="L27" i="5"/>
  <c r="AT26" i="5"/>
  <c r="AU25" i="5"/>
  <c r="BM25" i="5"/>
  <c r="BL25" i="5"/>
  <c r="Q25" i="5"/>
  <c r="P25" i="5"/>
  <c r="BJ27" i="5"/>
  <c r="BK26" i="5"/>
  <c r="BG28" i="5"/>
  <c r="BH28" i="5" s="1"/>
  <c r="BQ27" i="5"/>
  <c r="BP27" i="5"/>
  <c r="BS27" i="5"/>
  <c r="BU26" i="5"/>
  <c r="BT26" i="5"/>
  <c r="BE26" i="5"/>
  <c r="BD26" i="5"/>
  <c r="BC27" i="5"/>
  <c r="AZ27" i="5"/>
  <c r="BA27" i="5"/>
  <c r="AS27" i="5"/>
  <c r="AR27" i="5"/>
  <c r="AO26" i="5"/>
  <c r="AN26" i="5"/>
  <c r="AK27" i="5"/>
  <c r="AJ27" i="5"/>
  <c r="AM27" i="5"/>
  <c r="N27" i="5"/>
  <c r="O27" i="5" s="1"/>
  <c r="V26" i="5"/>
  <c r="W26" i="5" s="1"/>
  <c r="W25" i="5"/>
  <c r="O26" i="5"/>
  <c r="AA29" i="5" l="1"/>
  <c r="AB28" i="5"/>
  <c r="AC28" i="5"/>
  <c r="Q27" i="5"/>
  <c r="P27" i="5"/>
  <c r="BG29" i="5"/>
  <c r="BH29" i="5" s="1"/>
  <c r="BL26" i="5"/>
  <c r="BM26" i="5"/>
  <c r="BJ28" i="5"/>
  <c r="BK27" i="5"/>
  <c r="BI28" i="5"/>
  <c r="BK28" i="5"/>
  <c r="BM28" i="5" s="1"/>
  <c r="AT27" i="5"/>
  <c r="AU26" i="5"/>
  <c r="Q26" i="5"/>
  <c r="P26" i="5"/>
  <c r="AF27" i="5"/>
  <c r="AG27" i="5"/>
  <c r="S30" i="5"/>
  <c r="U29" i="5"/>
  <c r="T29" i="5"/>
  <c r="K29" i="5"/>
  <c r="M28" i="5"/>
  <c r="L28" i="5"/>
  <c r="Y25" i="5"/>
  <c r="X25" i="5"/>
  <c r="Y26" i="5"/>
  <c r="X26" i="5"/>
  <c r="AW25" i="5"/>
  <c r="AV25" i="5"/>
  <c r="AD28" i="5"/>
  <c r="AD29" i="5" s="1"/>
  <c r="BT27" i="5"/>
  <c r="BU27" i="5"/>
  <c r="BS28" i="5"/>
  <c r="BQ28" i="5"/>
  <c r="BP28" i="5"/>
  <c r="BC28" i="5"/>
  <c r="BA28" i="5"/>
  <c r="AZ28" i="5"/>
  <c r="BE27" i="5"/>
  <c r="BD27" i="5"/>
  <c r="AS28" i="5"/>
  <c r="AR28" i="5"/>
  <c r="AO27" i="5"/>
  <c r="AN27" i="5"/>
  <c r="AK28" i="5"/>
  <c r="AJ28" i="5"/>
  <c r="AM28" i="5"/>
  <c r="V27" i="5"/>
  <c r="N28" i="5"/>
  <c r="AW26" i="5" l="1"/>
  <c r="AV26" i="5"/>
  <c r="K30" i="5"/>
  <c r="M29" i="5"/>
  <c r="L29" i="5"/>
  <c r="BL27" i="5"/>
  <c r="BM27" i="5"/>
  <c r="AE28" i="5"/>
  <c r="BL28" i="5"/>
  <c r="BJ29" i="5"/>
  <c r="BG30" i="5"/>
  <c r="S31" i="5"/>
  <c r="T30" i="5"/>
  <c r="U30" i="5"/>
  <c r="BI29" i="5"/>
  <c r="AT28" i="5"/>
  <c r="AU27" i="5"/>
  <c r="BK29" i="5"/>
  <c r="BL29" i="5" s="1"/>
  <c r="AA30" i="5"/>
  <c r="AD30" i="5" s="1"/>
  <c r="AB29" i="5"/>
  <c r="AC29" i="5"/>
  <c r="AE29" i="5"/>
  <c r="BM29" i="5"/>
  <c r="BU28" i="5"/>
  <c r="BT28" i="5"/>
  <c r="BI30" i="5"/>
  <c r="BH30" i="5"/>
  <c r="BP29" i="5"/>
  <c r="BQ29" i="5"/>
  <c r="BS29" i="5"/>
  <c r="BD28" i="5"/>
  <c r="BE28" i="5"/>
  <c r="BC29" i="5"/>
  <c r="BA29" i="5"/>
  <c r="AZ29" i="5"/>
  <c r="AR29" i="5"/>
  <c r="AS29" i="5"/>
  <c r="AO28" i="5"/>
  <c r="AN28" i="5"/>
  <c r="AM29" i="5"/>
  <c r="AK29" i="5"/>
  <c r="AJ29" i="5"/>
  <c r="N29" i="5"/>
  <c r="O29" i="5" s="1"/>
  <c r="V28" i="5"/>
  <c r="W28" i="5" s="1"/>
  <c r="O28" i="5"/>
  <c r="W27" i="5"/>
  <c r="AG28" i="5" l="1"/>
  <c r="AF28" i="5"/>
  <c r="Y28" i="5"/>
  <c r="X28" i="5"/>
  <c r="Q29" i="5"/>
  <c r="P29" i="5"/>
  <c r="AG29" i="5"/>
  <c r="AF29" i="5"/>
  <c r="AA31" i="5"/>
  <c r="AB30" i="5"/>
  <c r="AC30" i="5"/>
  <c r="AE30" i="5"/>
  <c r="BG31" i="5"/>
  <c r="BH31" i="5" s="1"/>
  <c r="K31" i="5"/>
  <c r="M30" i="5"/>
  <c r="L30" i="5"/>
  <c r="Y27" i="5"/>
  <c r="X27" i="5"/>
  <c r="AV27" i="5"/>
  <c r="AW27" i="5"/>
  <c r="BJ30" i="5"/>
  <c r="S32" i="5"/>
  <c r="U31" i="5"/>
  <c r="T31" i="5"/>
  <c r="P28" i="5"/>
  <c r="Q28" i="5"/>
  <c r="AT29" i="5"/>
  <c r="AU28" i="5"/>
  <c r="BU29" i="5"/>
  <c r="BT29" i="5"/>
  <c r="BS30" i="5"/>
  <c r="BQ30" i="5"/>
  <c r="BP30" i="5"/>
  <c r="BD29" i="5"/>
  <c r="BE29" i="5"/>
  <c r="AZ30" i="5"/>
  <c r="BC30" i="5"/>
  <c r="BA30" i="5"/>
  <c r="AR30" i="5"/>
  <c r="AS30" i="5"/>
  <c r="AN29" i="5"/>
  <c r="AO29" i="5"/>
  <c r="AM30" i="5"/>
  <c r="AK30" i="5"/>
  <c r="AJ30" i="5"/>
  <c r="V29" i="5"/>
  <c r="W29" i="5" s="1"/>
  <c r="N30" i="5"/>
  <c r="K32" i="5" l="1"/>
  <c r="M31" i="5"/>
  <c r="L31" i="5"/>
  <c r="BJ31" i="5"/>
  <c r="BK30" i="5"/>
  <c r="AW28" i="5"/>
  <c r="AV28" i="5"/>
  <c r="S33" i="5"/>
  <c r="U32" i="5"/>
  <c r="T32" i="5"/>
  <c r="BI31" i="5"/>
  <c r="Y29" i="5"/>
  <c r="X29" i="5"/>
  <c r="AG30" i="5"/>
  <c r="AF30" i="5"/>
  <c r="AA32" i="5"/>
  <c r="AC31" i="5"/>
  <c r="AB31" i="5"/>
  <c r="AE31" i="5"/>
  <c r="BG32" i="5"/>
  <c r="AT30" i="5"/>
  <c r="AU29" i="5"/>
  <c r="AD31" i="5"/>
  <c r="AD32" i="5" s="1"/>
  <c r="BQ31" i="5"/>
  <c r="BP31" i="5"/>
  <c r="BS31" i="5"/>
  <c r="BU30" i="5"/>
  <c r="BT30" i="5"/>
  <c r="BE30" i="5"/>
  <c r="BD30" i="5"/>
  <c r="BC31" i="5"/>
  <c r="AZ31" i="5"/>
  <c r="BA31" i="5"/>
  <c r="AS31" i="5"/>
  <c r="AR31" i="5"/>
  <c r="AN30" i="5"/>
  <c r="AO30" i="5"/>
  <c r="AM31" i="5"/>
  <c r="AK31" i="5"/>
  <c r="AJ31" i="5"/>
  <c r="N31" i="5"/>
  <c r="O31" i="5" s="1"/>
  <c r="V30" i="5"/>
  <c r="W30" i="5" s="1"/>
  <c r="O30" i="5"/>
  <c r="S34" i="5" l="1"/>
  <c r="T33" i="5"/>
  <c r="U33" i="5"/>
  <c r="AT31" i="5"/>
  <c r="AU30" i="5"/>
  <c r="BM30" i="5"/>
  <c r="BL30" i="5"/>
  <c r="BJ32" i="5"/>
  <c r="BJ33" i="5" s="1"/>
  <c r="Q31" i="5"/>
  <c r="P31" i="5"/>
  <c r="AW29" i="5"/>
  <c r="AV29" i="5"/>
  <c r="BG33" i="5"/>
  <c r="AF31" i="5"/>
  <c r="AG31" i="5"/>
  <c r="BK31" i="5"/>
  <c r="BH32" i="5"/>
  <c r="Q30" i="5"/>
  <c r="P30" i="5"/>
  <c r="BI32" i="5"/>
  <c r="X30" i="5"/>
  <c r="Y30" i="5"/>
  <c r="AA33" i="5"/>
  <c r="AC32" i="5"/>
  <c r="AE32" i="5"/>
  <c r="AB32" i="5"/>
  <c r="K33" i="5"/>
  <c r="M32" i="5"/>
  <c r="L32" i="5"/>
  <c r="BT31" i="5"/>
  <c r="BU31" i="5"/>
  <c r="BS32" i="5"/>
  <c r="BQ32" i="5"/>
  <c r="BP32" i="5"/>
  <c r="BH33" i="5"/>
  <c r="AS32" i="5"/>
  <c r="AR32" i="5"/>
  <c r="BC32" i="5"/>
  <c r="BA32" i="5"/>
  <c r="AZ32" i="5"/>
  <c r="BD31" i="5"/>
  <c r="BE31" i="5"/>
  <c r="AO31" i="5"/>
  <c r="AN31" i="5"/>
  <c r="AM32" i="5"/>
  <c r="AK32" i="5"/>
  <c r="AJ32" i="5"/>
  <c r="V31" i="5"/>
  <c r="W31" i="5" s="1"/>
  <c r="N32" i="5"/>
  <c r="AW30" i="5" l="1"/>
  <c r="AV30" i="5"/>
  <c r="AF32" i="5"/>
  <c r="AG32" i="5"/>
  <c r="AT32" i="5"/>
  <c r="AU31" i="5"/>
  <c r="BK32" i="5"/>
  <c r="K34" i="5"/>
  <c r="L33" i="5"/>
  <c r="M33" i="5"/>
  <c r="BG34" i="5"/>
  <c r="BI33" i="5"/>
  <c r="AA34" i="5"/>
  <c r="AB33" i="5"/>
  <c r="AC33" i="5"/>
  <c r="Y31" i="5"/>
  <c r="X31" i="5"/>
  <c r="BK33" i="5"/>
  <c r="AD33" i="5"/>
  <c r="BM31" i="5"/>
  <c r="BL31" i="5"/>
  <c r="S35" i="5"/>
  <c r="U34" i="5"/>
  <c r="T34" i="5"/>
  <c r="BU32" i="5"/>
  <c r="BT32" i="5"/>
  <c r="BL33" i="5"/>
  <c r="BM33" i="5"/>
  <c r="BP33" i="5"/>
  <c r="BS33" i="5"/>
  <c r="BQ33" i="5"/>
  <c r="BH34" i="5"/>
  <c r="BD32" i="5"/>
  <c r="BE32" i="5"/>
  <c r="AS33" i="5"/>
  <c r="AR33" i="5"/>
  <c r="BA33" i="5"/>
  <c r="AZ33" i="5"/>
  <c r="BC33" i="5"/>
  <c r="AO32" i="5"/>
  <c r="AN32" i="5"/>
  <c r="AM33" i="5"/>
  <c r="AJ33" i="5"/>
  <c r="AK33" i="5"/>
  <c r="V32" i="5"/>
  <c r="W32" i="5" s="1"/>
  <c r="N33" i="5"/>
  <c r="O33" i="5" s="1"/>
  <c r="V33" i="5"/>
  <c r="O32" i="5"/>
  <c r="Y32" i="5" l="1"/>
  <c r="X32" i="5"/>
  <c r="BL32" i="5"/>
  <c r="BM32" i="5"/>
  <c r="AT33" i="5"/>
  <c r="AU32" i="5"/>
  <c r="Q32" i="5"/>
  <c r="P32" i="5"/>
  <c r="AA35" i="5"/>
  <c r="AC34" i="5"/>
  <c r="AB34" i="5"/>
  <c r="BG35" i="5"/>
  <c r="BH35" i="5" s="1"/>
  <c r="AD34" i="5"/>
  <c r="AD35" i="5" s="1"/>
  <c r="Q33" i="5"/>
  <c r="P33" i="5"/>
  <c r="BI34" i="5"/>
  <c r="BJ34" i="5"/>
  <c r="AV31" i="5"/>
  <c r="AW31" i="5"/>
  <c r="AE33" i="5"/>
  <c r="S36" i="5"/>
  <c r="T35" i="5"/>
  <c r="U35" i="5"/>
  <c r="K35" i="5"/>
  <c r="M34" i="5"/>
  <c r="L34" i="5"/>
  <c r="BU33" i="5"/>
  <c r="BT33" i="5"/>
  <c r="BQ34" i="5"/>
  <c r="BS34" i="5"/>
  <c r="BP34" i="5"/>
  <c r="BD33" i="5"/>
  <c r="BE33" i="5"/>
  <c r="AZ34" i="5"/>
  <c r="BA34" i="5"/>
  <c r="BC34" i="5"/>
  <c r="AS34" i="5"/>
  <c r="AR34" i="5"/>
  <c r="AO33" i="5"/>
  <c r="AN33" i="5"/>
  <c r="AJ34" i="5"/>
  <c r="AK34" i="5"/>
  <c r="AM34" i="5"/>
  <c r="W33" i="5"/>
  <c r="N34" i="5"/>
  <c r="AV32" i="5" l="1"/>
  <c r="AW32" i="5"/>
  <c r="AT34" i="5"/>
  <c r="AU33" i="5"/>
  <c r="S37" i="5"/>
  <c r="U36" i="5"/>
  <c r="T36" i="5"/>
  <c r="BI35" i="5"/>
  <c r="Y33" i="5"/>
  <c r="X33" i="5"/>
  <c r="BJ35" i="5"/>
  <c r="BK34" i="5"/>
  <c r="AG33" i="5"/>
  <c r="AF33" i="5"/>
  <c r="BG36" i="5"/>
  <c r="K36" i="5"/>
  <c r="M35" i="5"/>
  <c r="L35" i="5"/>
  <c r="AE34" i="5"/>
  <c r="AA36" i="5"/>
  <c r="AB35" i="5"/>
  <c r="AE35" i="5"/>
  <c r="AC35" i="5"/>
  <c r="BQ35" i="5"/>
  <c r="BP35" i="5"/>
  <c r="BS35" i="5"/>
  <c r="BU34" i="5"/>
  <c r="BT34" i="5"/>
  <c r="BE34" i="5"/>
  <c r="BD34" i="5"/>
  <c r="BC35" i="5"/>
  <c r="AZ35" i="5"/>
  <c r="BA35" i="5"/>
  <c r="AS35" i="5"/>
  <c r="AR35" i="5"/>
  <c r="AO34" i="5"/>
  <c r="AN34" i="5"/>
  <c r="AK35" i="5"/>
  <c r="AJ35" i="5"/>
  <c r="AM35" i="5"/>
  <c r="N35" i="5"/>
  <c r="O35" i="5" s="1"/>
  <c r="O34" i="5"/>
  <c r="V34" i="5"/>
  <c r="V35" i="5" s="1"/>
  <c r="S38" i="5" l="1"/>
  <c r="U37" i="5"/>
  <c r="T37" i="5"/>
  <c r="BG37" i="5"/>
  <c r="AG34" i="5"/>
  <c r="AF34" i="5"/>
  <c r="BJ36" i="5"/>
  <c r="BJ37" i="5" s="1"/>
  <c r="AW33" i="5"/>
  <c r="AV33" i="5"/>
  <c r="BM34" i="5"/>
  <c r="BL34" i="5"/>
  <c r="BH36" i="5"/>
  <c r="BI36" i="5"/>
  <c r="K37" i="5"/>
  <c r="M36" i="5"/>
  <c r="L36" i="5"/>
  <c r="AT35" i="5"/>
  <c r="AU34" i="5"/>
  <c r="BK35" i="5"/>
  <c r="AA37" i="5"/>
  <c r="AC36" i="5"/>
  <c r="AB36" i="5"/>
  <c r="Q34" i="5"/>
  <c r="P34" i="5"/>
  <c r="Q35" i="5"/>
  <c r="P35" i="5"/>
  <c r="AG35" i="5"/>
  <c r="AF35" i="5"/>
  <c r="AD36" i="5"/>
  <c r="AD37" i="5" s="1"/>
  <c r="BT35" i="5"/>
  <c r="BU35" i="5"/>
  <c r="BS36" i="5"/>
  <c r="BQ36" i="5"/>
  <c r="BP36" i="5"/>
  <c r="BI37" i="5"/>
  <c r="BH37" i="5"/>
  <c r="BE35" i="5"/>
  <c r="BD35" i="5"/>
  <c r="AS36" i="5"/>
  <c r="AR36" i="5"/>
  <c r="BC36" i="5"/>
  <c r="BA36" i="5"/>
  <c r="AZ36" i="5"/>
  <c r="AO35" i="5"/>
  <c r="AN35" i="5"/>
  <c r="AK36" i="5"/>
  <c r="AJ36" i="5"/>
  <c r="AM36" i="5"/>
  <c r="W34" i="5"/>
  <c r="W35" i="5"/>
  <c r="N36" i="5"/>
  <c r="Y34" i="5" l="1"/>
  <c r="X34" i="5"/>
  <c r="X35" i="5"/>
  <c r="Y35" i="5"/>
  <c r="K38" i="5"/>
  <c r="M37" i="5"/>
  <c r="L37" i="5"/>
  <c r="BK36" i="5"/>
  <c r="BG38" i="5"/>
  <c r="BK37" i="5"/>
  <c r="AW34" i="5"/>
  <c r="AV34" i="5"/>
  <c r="AD38" i="5"/>
  <c r="AE36" i="5"/>
  <c r="AA38" i="5"/>
  <c r="AB37" i="5"/>
  <c r="AC37" i="5"/>
  <c r="AE37" i="5"/>
  <c r="AT36" i="5"/>
  <c r="AU35" i="5"/>
  <c r="BM35" i="5"/>
  <c r="BL35" i="5"/>
  <c r="S39" i="5"/>
  <c r="U38" i="5"/>
  <c r="T38" i="5"/>
  <c r="BL37" i="5"/>
  <c r="BM37" i="5"/>
  <c r="BU36" i="5"/>
  <c r="BT36" i="5"/>
  <c r="BP37" i="5"/>
  <c r="BQ37" i="5"/>
  <c r="BS37" i="5"/>
  <c r="BI38" i="5"/>
  <c r="BH38" i="5"/>
  <c r="BD36" i="5"/>
  <c r="BE36" i="5"/>
  <c r="BC37" i="5"/>
  <c r="BA37" i="5"/>
  <c r="AZ37" i="5"/>
  <c r="AS37" i="5"/>
  <c r="AR37" i="5"/>
  <c r="AK37" i="5"/>
  <c r="AJ37" i="5"/>
  <c r="AM37" i="5"/>
  <c r="AO36" i="5"/>
  <c r="AN36" i="5"/>
  <c r="V36" i="5"/>
  <c r="W36" i="5" s="1"/>
  <c r="N37" i="5"/>
  <c r="O37" i="5" s="1"/>
  <c r="O36" i="5"/>
  <c r="K39" i="5" l="1"/>
  <c r="M38" i="5"/>
  <c r="L38" i="5"/>
  <c r="AG37" i="5"/>
  <c r="AF37" i="5"/>
  <c r="AG36" i="5"/>
  <c r="AF36" i="5"/>
  <c r="Y36" i="5"/>
  <c r="X36" i="5"/>
  <c r="P36" i="5"/>
  <c r="Q36" i="5"/>
  <c r="AV35" i="5"/>
  <c r="AW35" i="5"/>
  <c r="AT37" i="5"/>
  <c r="AU36" i="5"/>
  <c r="BG39" i="5"/>
  <c r="Q37" i="5"/>
  <c r="P37" i="5"/>
  <c r="S40" i="5"/>
  <c r="U39" i="5"/>
  <c r="T39" i="5"/>
  <c r="AA39" i="5"/>
  <c r="AD39" i="5" s="1"/>
  <c r="AB38" i="5"/>
  <c r="AE38" i="5"/>
  <c r="AC38" i="5"/>
  <c r="BM36" i="5"/>
  <c r="BL36" i="5"/>
  <c r="BJ38" i="5"/>
  <c r="BU37" i="5"/>
  <c r="BT37" i="5"/>
  <c r="BH39" i="5"/>
  <c r="BI39" i="5"/>
  <c r="BS38" i="5"/>
  <c r="BQ38" i="5"/>
  <c r="BP38" i="5"/>
  <c r="BD37" i="5"/>
  <c r="BE37" i="5"/>
  <c r="AS38" i="5"/>
  <c r="AR38" i="5"/>
  <c r="AZ38" i="5"/>
  <c r="BC38" i="5"/>
  <c r="BA38" i="5"/>
  <c r="AN37" i="5"/>
  <c r="AO37" i="5"/>
  <c r="AM38" i="5"/>
  <c r="AK38" i="5"/>
  <c r="AJ38" i="5"/>
  <c r="N38" i="5"/>
  <c r="V37" i="5"/>
  <c r="AA40" i="5" l="1"/>
  <c r="AC39" i="5"/>
  <c r="AB39" i="5"/>
  <c r="AE39" i="5"/>
  <c r="AW36" i="5"/>
  <c r="AV36" i="5"/>
  <c r="BJ39" i="5"/>
  <c r="BK38" i="5"/>
  <c r="S41" i="5"/>
  <c r="U40" i="5"/>
  <c r="T40" i="5"/>
  <c r="AF38" i="5"/>
  <c r="AG38" i="5"/>
  <c r="AT38" i="5"/>
  <c r="AU37" i="5"/>
  <c r="BG40" i="5"/>
  <c r="K40" i="5"/>
  <c r="M39" i="5"/>
  <c r="L39" i="5"/>
  <c r="BU38" i="5"/>
  <c r="BT38" i="5"/>
  <c r="BI40" i="5"/>
  <c r="BH40" i="5"/>
  <c r="BQ39" i="5"/>
  <c r="BP39" i="5"/>
  <c r="BS39" i="5"/>
  <c r="BE38" i="5"/>
  <c r="BD38" i="5"/>
  <c r="BA39" i="5"/>
  <c r="AZ39" i="5"/>
  <c r="BC39" i="5"/>
  <c r="AR39" i="5"/>
  <c r="AS39" i="5"/>
  <c r="AN38" i="5"/>
  <c r="AO38" i="5"/>
  <c r="AM39" i="5"/>
  <c r="AK39" i="5"/>
  <c r="AJ39" i="5"/>
  <c r="V38" i="5"/>
  <c r="W38" i="5" s="1"/>
  <c r="N39" i="5"/>
  <c r="O39" i="5" s="1"/>
  <c r="W37" i="5"/>
  <c r="O38" i="5"/>
  <c r="AF39" i="5" l="1"/>
  <c r="AG39" i="5"/>
  <c r="Q39" i="5"/>
  <c r="P39" i="5"/>
  <c r="AV37" i="5"/>
  <c r="AW37" i="5"/>
  <c r="Y38" i="5"/>
  <c r="X38" i="5"/>
  <c r="K41" i="5"/>
  <c r="M40" i="5"/>
  <c r="L40" i="5"/>
  <c r="BJ40" i="5"/>
  <c r="BK39" i="5"/>
  <c r="Y37" i="5"/>
  <c r="X37" i="5"/>
  <c r="S42" i="5"/>
  <c r="U41" i="5"/>
  <c r="T41" i="5"/>
  <c r="AA41" i="5"/>
  <c r="AC40" i="5"/>
  <c r="AB40" i="5"/>
  <c r="P38" i="5"/>
  <c r="Q38" i="5"/>
  <c r="AT39" i="5"/>
  <c r="AU38" i="5"/>
  <c r="BG41" i="5"/>
  <c r="BM38" i="5"/>
  <c r="BL38" i="5"/>
  <c r="AD40" i="5"/>
  <c r="AD41" i="5" s="1"/>
  <c r="BT39" i="5"/>
  <c r="BU39" i="5"/>
  <c r="BS40" i="5"/>
  <c r="BQ40" i="5"/>
  <c r="BP40" i="5"/>
  <c r="BH41" i="5"/>
  <c r="BD39" i="5"/>
  <c r="BE39" i="5"/>
  <c r="AS40" i="5"/>
  <c r="AR40" i="5"/>
  <c r="BC40" i="5"/>
  <c r="BA40" i="5"/>
  <c r="AZ40" i="5"/>
  <c r="AO39" i="5"/>
  <c r="AN39" i="5"/>
  <c r="AM40" i="5"/>
  <c r="AK40" i="5"/>
  <c r="AJ40" i="5"/>
  <c r="N40" i="5"/>
  <c r="V39" i="5"/>
  <c r="W39" i="5" s="1"/>
  <c r="O40" i="5"/>
  <c r="Y39" i="5" l="1"/>
  <c r="X39" i="5"/>
  <c r="AE40" i="5"/>
  <c r="BJ41" i="5"/>
  <c r="BK40" i="5"/>
  <c r="AD42" i="5"/>
  <c r="BG42" i="5"/>
  <c r="AA42" i="5"/>
  <c r="AB41" i="5"/>
  <c r="AC41" i="5"/>
  <c r="AE41" i="5"/>
  <c r="BM39" i="5"/>
  <c r="BL39" i="5"/>
  <c r="AV38" i="5"/>
  <c r="AW38" i="5"/>
  <c r="Q40" i="5"/>
  <c r="P40" i="5"/>
  <c r="S43" i="5"/>
  <c r="U42" i="5"/>
  <c r="T42" i="5"/>
  <c r="BI41" i="5"/>
  <c r="AT40" i="5"/>
  <c r="AU39" i="5"/>
  <c r="K42" i="5"/>
  <c r="L41" i="5"/>
  <c r="M41" i="5"/>
  <c r="BU40" i="5"/>
  <c r="BT40" i="5"/>
  <c r="BI42" i="5"/>
  <c r="BP41" i="5"/>
  <c r="BS41" i="5"/>
  <c r="BQ41" i="5"/>
  <c r="BE40" i="5"/>
  <c r="BD40" i="5"/>
  <c r="AS41" i="5"/>
  <c r="AR41" i="5"/>
  <c r="BA41" i="5"/>
  <c r="AZ41" i="5"/>
  <c r="BC41" i="5"/>
  <c r="AO40" i="5"/>
  <c r="AN40" i="5"/>
  <c r="AM41" i="5"/>
  <c r="AJ41" i="5"/>
  <c r="AK41" i="5"/>
  <c r="N41" i="5"/>
  <c r="V40" i="5"/>
  <c r="BL40" i="5" l="1"/>
  <c r="BM40" i="5"/>
  <c r="BG43" i="5"/>
  <c r="AG41" i="5"/>
  <c r="AF41" i="5"/>
  <c r="BJ42" i="5"/>
  <c r="BJ43" i="5" s="1"/>
  <c r="BK41" i="5"/>
  <c r="AV39" i="5"/>
  <c r="AW39" i="5"/>
  <c r="S44" i="5"/>
  <c r="U43" i="5"/>
  <c r="T43" i="5"/>
  <c r="AF40" i="5"/>
  <c r="AG40" i="5"/>
  <c r="AT41" i="5"/>
  <c r="AU40" i="5"/>
  <c r="BH42" i="5"/>
  <c r="K43" i="5"/>
  <c r="M42" i="5"/>
  <c r="L42" i="5"/>
  <c r="AA43" i="5"/>
  <c r="AB42" i="5"/>
  <c r="AE42" i="5"/>
  <c r="AC42" i="5"/>
  <c r="BU41" i="5"/>
  <c r="BT41" i="5"/>
  <c r="BS42" i="5"/>
  <c r="BQ42" i="5"/>
  <c r="BP42" i="5"/>
  <c r="BE41" i="5"/>
  <c r="BD41" i="5"/>
  <c r="AR42" i="5"/>
  <c r="AS42" i="5"/>
  <c r="BA42" i="5"/>
  <c r="AZ42" i="5"/>
  <c r="BC42" i="5"/>
  <c r="AO41" i="5"/>
  <c r="AN41" i="5"/>
  <c r="AJ42" i="5"/>
  <c r="AK42" i="5"/>
  <c r="AM42" i="5"/>
  <c r="V41" i="5"/>
  <c r="W41" i="5" s="1"/>
  <c r="W40" i="5"/>
  <c r="N42" i="5"/>
  <c r="O41" i="5"/>
  <c r="AA44" i="5" l="1"/>
  <c r="AC43" i="5"/>
  <c r="AB43" i="5"/>
  <c r="BJ44" i="5"/>
  <c r="Q41" i="5"/>
  <c r="P41" i="5"/>
  <c r="S45" i="5"/>
  <c r="U44" i="5"/>
  <c r="T44" i="5"/>
  <c r="BG44" i="5"/>
  <c r="BK43" i="5"/>
  <c r="BL43" i="5" s="1"/>
  <c r="K44" i="5"/>
  <c r="M43" i="5"/>
  <c r="L43" i="5"/>
  <c r="Y40" i="5"/>
  <c r="X40" i="5"/>
  <c r="BK42" i="5"/>
  <c r="Y41" i="5"/>
  <c r="X41" i="5"/>
  <c r="BI43" i="5"/>
  <c r="AF42" i="5"/>
  <c r="AG42" i="5"/>
  <c r="AW40" i="5"/>
  <c r="AV40" i="5"/>
  <c r="BH43" i="5"/>
  <c r="AT42" i="5"/>
  <c r="AU41" i="5"/>
  <c r="BM41" i="5"/>
  <c r="BL41" i="5"/>
  <c r="AD43" i="5"/>
  <c r="AD44" i="5" s="1"/>
  <c r="BU42" i="5"/>
  <c r="BT42" i="5"/>
  <c r="BQ43" i="5"/>
  <c r="BP43" i="5"/>
  <c r="BS43" i="5"/>
  <c r="BK44" i="5"/>
  <c r="BI44" i="5"/>
  <c r="BH44" i="5"/>
  <c r="BE42" i="5"/>
  <c r="BD42" i="5"/>
  <c r="BA43" i="5"/>
  <c r="AZ43" i="5"/>
  <c r="BC43" i="5"/>
  <c r="AR43" i="5"/>
  <c r="AS43" i="5"/>
  <c r="AO42" i="5"/>
  <c r="AN42" i="5"/>
  <c r="AK43" i="5"/>
  <c r="AJ43" i="5"/>
  <c r="AM43" i="5"/>
  <c r="V42" i="5"/>
  <c r="W42" i="5" s="1"/>
  <c r="N43" i="5"/>
  <c r="O43" i="5" s="1"/>
  <c r="O42" i="5"/>
  <c r="Y42" i="5" l="1"/>
  <c r="X42" i="5"/>
  <c r="S46" i="5"/>
  <c r="U45" i="5"/>
  <c r="T45" i="5"/>
  <c r="AD45" i="5"/>
  <c r="BJ45" i="5"/>
  <c r="AT43" i="5"/>
  <c r="AU42" i="5"/>
  <c r="Q43" i="5"/>
  <c r="P43" i="5"/>
  <c r="BL42" i="5"/>
  <c r="BM42" i="5"/>
  <c r="BG45" i="5"/>
  <c r="BK45" i="5" s="1"/>
  <c r="AE43" i="5"/>
  <c r="K45" i="5"/>
  <c r="M44" i="5"/>
  <c r="L44" i="5"/>
  <c r="AW41" i="5"/>
  <c r="AV41" i="5"/>
  <c r="BM43" i="5"/>
  <c r="Q42" i="5"/>
  <c r="P42" i="5"/>
  <c r="AA45" i="5"/>
  <c r="AC44" i="5"/>
  <c r="AB44" i="5"/>
  <c r="AE44" i="5"/>
  <c r="BS44" i="5"/>
  <c r="BQ44" i="5"/>
  <c r="BP44" i="5"/>
  <c r="BT43" i="5"/>
  <c r="BU43" i="5"/>
  <c r="BM44" i="5"/>
  <c r="BL44" i="5"/>
  <c r="BH45" i="5"/>
  <c r="BE43" i="5"/>
  <c r="BD43" i="5"/>
  <c r="BC44" i="5"/>
  <c r="AZ44" i="5"/>
  <c r="BA44" i="5"/>
  <c r="AS44" i="5"/>
  <c r="AR44" i="5"/>
  <c r="AO43" i="5"/>
  <c r="AN43" i="5"/>
  <c r="AK44" i="5"/>
  <c r="AJ44" i="5"/>
  <c r="AM44" i="5"/>
  <c r="V43" i="5"/>
  <c r="W43" i="5" s="1"/>
  <c r="N44" i="5"/>
  <c r="O44" i="5" s="1"/>
  <c r="AT44" i="5" l="1"/>
  <c r="AU43" i="5"/>
  <c r="AG43" i="5"/>
  <c r="AF43" i="5"/>
  <c r="Y43" i="5"/>
  <c r="X43" i="5"/>
  <c r="P44" i="5"/>
  <c r="Q44" i="5"/>
  <c r="AG44" i="5"/>
  <c r="AF44" i="5"/>
  <c r="S47" i="5"/>
  <c r="T46" i="5"/>
  <c r="U46" i="5"/>
  <c r="BG46" i="5"/>
  <c r="BI45" i="5"/>
  <c r="AA46" i="5"/>
  <c r="AC45" i="5"/>
  <c r="AB45" i="5"/>
  <c r="AE45" i="5"/>
  <c r="K46" i="5"/>
  <c r="M45" i="5"/>
  <c r="L45" i="5"/>
  <c r="AV42" i="5"/>
  <c r="AW42" i="5"/>
  <c r="BU44" i="5"/>
  <c r="BT44" i="5"/>
  <c r="BL45" i="5"/>
  <c r="BM45" i="5"/>
  <c r="BP45" i="5"/>
  <c r="BQ45" i="5"/>
  <c r="BS45" i="5"/>
  <c r="BE44" i="5"/>
  <c r="BD44" i="5"/>
  <c r="AS45" i="5"/>
  <c r="AR45" i="5"/>
  <c r="AZ45" i="5"/>
  <c r="BC45" i="5"/>
  <c r="BA45" i="5"/>
  <c r="AO44" i="5"/>
  <c r="AN44" i="5"/>
  <c r="AM45" i="5"/>
  <c r="AK45" i="5"/>
  <c r="AJ45" i="5"/>
  <c r="V44" i="5"/>
  <c r="W44" i="5" s="1"/>
  <c r="N45" i="5"/>
  <c r="BI46" i="5" l="1"/>
  <c r="BJ46" i="5"/>
  <c r="Y44" i="5"/>
  <c r="X44" i="5"/>
  <c r="AA47" i="5"/>
  <c r="AE46" i="5"/>
  <c r="AC46" i="5"/>
  <c r="AB46" i="5"/>
  <c r="AD46" i="5"/>
  <c r="AG45" i="5"/>
  <c r="AF45" i="5"/>
  <c r="AW43" i="5"/>
  <c r="AV43" i="5"/>
  <c r="BG47" i="5"/>
  <c r="K47" i="5"/>
  <c r="M46" i="5"/>
  <c r="L46" i="5"/>
  <c r="S48" i="5"/>
  <c r="U47" i="5"/>
  <c r="T47" i="5"/>
  <c r="BH46" i="5"/>
  <c r="AT45" i="5"/>
  <c r="AU44" i="5"/>
  <c r="BU45" i="5"/>
  <c r="BT45" i="5"/>
  <c r="BI47" i="5"/>
  <c r="BS46" i="5"/>
  <c r="BQ46" i="5"/>
  <c r="BP46" i="5"/>
  <c r="BE45" i="5"/>
  <c r="BD45" i="5"/>
  <c r="AR46" i="5"/>
  <c r="AS46" i="5"/>
  <c r="BA46" i="5"/>
  <c r="AZ46" i="5"/>
  <c r="BC46" i="5"/>
  <c r="AN45" i="5"/>
  <c r="AO45" i="5"/>
  <c r="AM46" i="5"/>
  <c r="AK46" i="5"/>
  <c r="AJ46" i="5"/>
  <c r="N46" i="5"/>
  <c r="O45" i="5"/>
  <c r="V45" i="5"/>
  <c r="AA48" i="5" l="1"/>
  <c r="AB47" i="5"/>
  <c r="AC47" i="5"/>
  <c r="AT46" i="5"/>
  <c r="AU45" i="5"/>
  <c r="AF46" i="5"/>
  <c r="AG46" i="5"/>
  <c r="S49" i="5"/>
  <c r="T48" i="5"/>
  <c r="U48" i="5"/>
  <c r="BG48" i="5"/>
  <c r="BJ47" i="5"/>
  <c r="BJ48" i="5" s="1"/>
  <c r="BK47" i="5"/>
  <c r="BM47" i="5" s="1"/>
  <c r="AD47" i="5"/>
  <c r="AD48" i="5" s="1"/>
  <c r="BH47" i="5"/>
  <c r="Q45" i="5"/>
  <c r="P45" i="5"/>
  <c r="AW44" i="5"/>
  <c r="AV44" i="5"/>
  <c r="K48" i="5"/>
  <c r="M47" i="5"/>
  <c r="L47" i="5"/>
  <c r="BK46" i="5"/>
  <c r="BQ47" i="5"/>
  <c r="BP47" i="5"/>
  <c r="BS47" i="5"/>
  <c r="BU46" i="5"/>
  <c r="BT46" i="5"/>
  <c r="BE46" i="5"/>
  <c r="BD46" i="5"/>
  <c r="BA47" i="5"/>
  <c r="AZ47" i="5"/>
  <c r="BC47" i="5"/>
  <c r="AR47" i="5"/>
  <c r="AS47" i="5"/>
  <c r="AN46" i="5"/>
  <c r="AO46" i="5"/>
  <c r="AM47" i="5"/>
  <c r="AK47" i="5"/>
  <c r="AJ47" i="5"/>
  <c r="V46" i="5"/>
  <c r="W46" i="5" s="1"/>
  <c r="N47" i="5"/>
  <c r="O47" i="5" s="1"/>
  <c r="W45" i="5"/>
  <c r="O46" i="5"/>
  <c r="AT47" i="5" l="1"/>
  <c r="AU46" i="5"/>
  <c r="BG49" i="5"/>
  <c r="X46" i="5"/>
  <c r="Y46" i="5"/>
  <c r="AW45" i="5"/>
  <c r="AV45" i="5"/>
  <c r="Q46" i="5"/>
  <c r="P46" i="5"/>
  <c r="BH48" i="5"/>
  <c r="BL47" i="5"/>
  <c r="BJ49" i="5"/>
  <c r="Y45" i="5"/>
  <c r="X45" i="5"/>
  <c r="BI48" i="5"/>
  <c r="AE47" i="5"/>
  <c r="K49" i="5"/>
  <c r="M48" i="5"/>
  <c r="L48" i="5"/>
  <c r="Q47" i="5"/>
  <c r="P47" i="5"/>
  <c r="BK48" i="5"/>
  <c r="BM48" i="5" s="1"/>
  <c r="BM46" i="5"/>
  <c r="BL46" i="5"/>
  <c r="S50" i="5"/>
  <c r="T49" i="5"/>
  <c r="U49" i="5"/>
  <c r="AA49" i="5"/>
  <c r="AD49" i="5" s="1"/>
  <c r="AB48" i="5"/>
  <c r="AC48" i="5"/>
  <c r="AE48" i="5"/>
  <c r="BT47" i="5"/>
  <c r="BU47" i="5"/>
  <c r="BS48" i="5"/>
  <c r="BQ48" i="5"/>
  <c r="BP48" i="5"/>
  <c r="BE47" i="5"/>
  <c r="BD47" i="5"/>
  <c r="AS48" i="5"/>
  <c r="AR48" i="5"/>
  <c r="BC48" i="5"/>
  <c r="BA48" i="5"/>
  <c r="AZ48" i="5"/>
  <c r="AO47" i="5"/>
  <c r="AN47" i="5"/>
  <c r="AM48" i="5"/>
  <c r="AK48" i="5"/>
  <c r="AJ48" i="5"/>
  <c r="V47" i="5"/>
  <c r="W47" i="5" s="1"/>
  <c r="N48" i="5"/>
  <c r="O48" i="5" s="1"/>
  <c r="Y47" i="5" l="1"/>
  <c r="X47" i="5"/>
  <c r="BG50" i="5"/>
  <c r="S51" i="5"/>
  <c r="U50" i="5"/>
  <c r="T50" i="5"/>
  <c r="K50" i="5"/>
  <c r="M49" i="5"/>
  <c r="L49" i="5"/>
  <c r="BJ50" i="5"/>
  <c r="Q48" i="5"/>
  <c r="P48" i="5"/>
  <c r="AG47" i="5"/>
  <c r="AF47" i="5"/>
  <c r="AV46" i="5"/>
  <c r="AW46" i="5"/>
  <c r="AA50" i="5"/>
  <c r="AB49" i="5"/>
  <c r="AE49" i="5"/>
  <c r="AC49" i="5"/>
  <c r="BL48" i="5"/>
  <c r="BK49" i="5"/>
  <c r="BL49" i="5" s="1"/>
  <c r="BH49" i="5"/>
  <c r="BI49" i="5"/>
  <c r="AG48" i="5"/>
  <c r="AF48" i="5"/>
  <c r="AT48" i="5"/>
  <c r="AU47" i="5"/>
  <c r="BU48" i="5"/>
  <c r="BT48" i="5"/>
  <c r="BH50" i="5"/>
  <c r="BI50" i="5"/>
  <c r="BK50" i="5"/>
  <c r="BS49" i="5"/>
  <c r="BQ49" i="5"/>
  <c r="BP49" i="5"/>
  <c r="BE48" i="5"/>
  <c r="BD48" i="5"/>
  <c r="AS49" i="5"/>
  <c r="AR49" i="5"/>
  <c r="BC49" i="5"/>
  <c r="BA49" i="5"/>
  <c r="AZ49" i="5"/>
  <c r="AO48" i="5"/>
  <c r="AN48" i="5"/>
  <c r="AM49" i="5"/>
  <c r="AJ49" i="5"/>
  <c r="AK49" i="5"/>
  <c r="N49" i="5"/>
  <c r="V48" i="5"/>
  <c r="V49" i="5" s="1"/>
  <c r="AT49" i="5" l="1"/>
  <c r="AU48" i="5"/>
  <c r="BG51" i="5"/>
  <c r="AG49" i="5"/>
  <c r="AF49" i="5"/>
  <c r="AA51" i="5"/>
  <c r="AB50" i="5"/>
  <c r="AC50" i="5"/>
  <c r="S52" i="5"/>
  <c r="T51" i="5"/>
  <c r="U51" i="5"/>
  <c r="BM49" i="5"/>
  <c r="AV47" i="5"/>
  <c r="AW47" i="5"/>
  <c r="K51" i="5"/>
  <c r="M50" i="5"/>
  <c r="L50" i="5"/>
  <c r="AD50" i="5"/>
  <c r="BM50" i="5"/>
  <c r="BL50" i="5"/>
  <c r="BH51" i="5"/>
  <c r="BQ50" i="5"/>
  <c r="BS50" i="5"/>
  <c r="BP50" i="5"/>
  <c r="BU49" i="5"/>
  <c r="BT49" i="5"/>
  <c r="BE49" i="5"/>
  <c r="BD49" i="5"/>
  <c r="AR50" i="5"/>
  <c r="AS50" i="5"/>
  <c r="BA50" i="5"/>
  <c r="BC50" i="5"/>
  <c r="AZ50" i="5"/>
  <c r="AO49" i="5"/>
  <c r="AN49" i="5"/>
  <c r="AJ50" i="5"/>
  <c r="AK50" i="5"/>
  <c r="AM50" i="5"/>
  <c r="N50" i="5"/>
  <c r="O50" i="5" s="1"/>
  <c r="W48" i="5"/>
  <c r="W49" i="5"/>
  <c r="O49" i="5"/>
  <c r="Y48" i="5" l="1"/>
  <c r="X48" i="5"/>
  <c r="S53" i="5"/>
  <c r="U52" i="5"/>
  <c r="T52" i="5"/>
  <c r="BG52" i="5"/>
  <c r="AA52" i="5"/>
  <c r="AC51" i="5"/>
  <c r="AB51" i="5"/>
  <c r="Y49" i="5"/>
  <c r="X49" i="5"/>
  <c r="P50" i="5"/>
  <c r="Q50" i="5"/>
  <c r="BJ51" i="5"/>
  <c r="AD51" i="5"/>
  <c r="K52" i="5"/>
  <c r="M51" i="5"/>
  <c r="L51" i="5"/>
  <c r="AW48" i="5"/>
  <c r="AV48" i="5"/>
  <c r="Q49" i="5"/>
  <c r="P49" i="5"/>
  <c r="BI51" i="5"/>
  <c r="AE50" i="5"/>
  <c r="AT50" i="5"/>
  <c r="AU49" i="5"/>
  <c r="BQ51" i="5"/>
  <c r="BP51" i="5"/>
  <c r="BS51" i="5"/>
  <c r="BU50" i="5"/>
  <c r="BT50" i="5"/>
  <c r="BE50" i="5"/>
  <c r="BD50" i="5"/>
  <c r="AR51" i="5"/>
  <c r="AS51" i="5"/>
  <c r="BA51" i="5"/>
  <c r="AZ51" i="5"/>
  <c r="BC51" i="5"/>
  <c r="AO50" i="5"/>
  <c r="AN50" i="5"/>
  <c r="AK51" i="5"/>
  <c r="AJ51" i="5"/>
  <c r="AM51" i="5"/>
  <c r="V50" i="5"/>
  <c r="N51" i="5"/>
  <c r="O51" i="5" s="1"/>
  <c r="BJ52" i="5" l="1"/>
  <c r="BK51" i="5"/>
  <c r="BG53" i="5"/>
  <c r="Q51" i="5"/>
  <c r="P51" i="5"/>
  <c r="AW49" i="5"/>
  <c r="AV49" i="5"/>
  <c r="AT51" i="5"/>
  <c r="AU50" i="5"/>
  <c r="S54" i="5"/>
  <c r="U53" i="5"/>
  <c r="T53" i="5"/>
  <c r="AA53" i="5"/>
  <c r="AB52" i="5"/>
  <c r="AC52" i="5"/>
  <c r="BH52" i="5"/>
  <c r="AF50" i="5"/>
  <c r="AG50" i="5"/>
  <c r="K53" i="5"/>
  <c r="M52" i="5"/>
  <c r="L52" i="5"/>
  <c r="BI52" i="5"/>
  <c r="AD52" i="5"/>
  <c r="AE51" i="5"/>
  <c r="BI53" i="5"/>
  <c r="BH53" i="5"/>
  <c r="BS52" i="5"/>
  <c r="BQ52" i="5"/>
  <c r="BP52" i="5"/>
  <c r="BU51" i="5"/>
  <c r="BT51" i="5"/>
  <c r="BE51" i="5"/>
  <c r="BD51" i="5"/>
  <c r="BC52" i="5"/>
  <c r="AZ52" i="5"/>
  <c r="BA52" i="5"/>
  <c r="AS52" i="5"/>
  <c r="AR52" i="5"/>
  <c r="AO51" i="5"/>
  <c r="AN51" i="5"/>
  <c r="AM52" i="5"/>
  <c r="AK52" i="5"/>
  <c r="AJ52" i="5"/>
  <c r="V51" i="5"/>
  <c r="W51" i="5" s="1"/>
  <c r="N52" i="5"/>
  <c r="O52" i="5" s="1"/>
  <c r="W50" i="5"/>
  <c r="AA54" i="5" l="1"/>
  <c r="AB53" i="5"/>
  <c r="AC53" i="5"/>
  <c r="K54" i="5"/>
  <c r="M53" i="5"/>
  <c r="L53" i="5"/>
  <c r="Y50" i="5"/>
  <c r="X50" i="5"/>
  <c r="S55" i="5"/>
  <c r="U54" i="5"/>
  <c r="T54" i="5"/>
  <c r="BG54" i="5"/>
  <c r="BH54" i="5" s="1"/>
  <c r="Q52" i="5"/>
  <c r="P52" i="5"/>
  <c r="AF51" i="5"/>
  <c r="AG51" i="5"/>
  <c r="AW50" i="5"/>
  <c r="AV50" i="5"/>
  <c r="BL51" i="5"/>
  <c r="BM51" i="5"/>
  <c r="X51" i="5"/>
  <c r="Y51" i="5"/>
  <c r="AD53" i="5"/>
  <c r="AD54" i="5" s="1"/>
  <c r="AE52" i="5"/>
  <c r="AT52" i="5"/>
  <c r="AU51" i="5"/>
  <c r="BJ53" i="5"/>
  <c r="BK52" i="5"/>
  <c r="BS53" i="5"/>
  <c r="BQ53" i="5"/>
  <c r="BP53" i="5"/>
  <c r="BI54" i="5"/>
  <c r="BU52" i="5"/>
  <c r="BT52" i="5"/>
  <c r="BE52" i="5"/>
  <c r="BD52" i="5"/>
  <c r="AS53" i="5"/>
  <c r="AR53" i="5"/>
  <c r="BC53" i="5"/>
  <c r="AZ53" i="5"/>
  <c r="BA53" i="5"/>
  <c r="AO52" i="5"/>
  <c r="AN52" i="5"/>
  <c r="AM53" i="5"/>
  <c r="AK53" i="5"/>
  <c r="AJ53" i="5"/>
  <c r="V52" i="5"/>
  <c r="W52" i="5" s="1"/>
  <c r="N53" i="5"/>
  <c r="BL52" i="5" l="1"/>
  <c r="BM52" i="5"/>
  <c r="K55" i="5"/>
  <c r="M54" i="5"/>
  <c r="L54" i="5"/>
  <c r="Y52" i="5"/>
  <c r="X52" i="5"/>
  <c r="BK54" i="5"/>
  <c r="BM54" i="5" s="1"/>
  <c r="AV51" i="5"/>
  <c r="AW51" i="5"/>
  <c r="BG55" i="5"/>
  <c r="AT53" i="5"/>
  <c r="AU52" i="5"/>
  <c r="AE53" i="5"/>
  <c r="AF52" i="5"/>
  <c r="AG52" i="5"/>
  <c r="S56" i="5"/>
  <c r="U55" i="5"/>
  <c r="T55" i="5"/>
  <c r="BJ54" i="5"/>
  <c r="BJ55" i="5" s="1"/>
  <c r="BK53" i="5"/>
  <c r="AA55" i="5"/>
  <c r="AE54" i="5"/>
  <c r="AC54" i="5"/>
  <c r="AB54" i="5"/>
  <c r="BU53" i="5"/>
  <c r="BT53" i="5"/>
  <c r="BH55" i="5"/>
  <c r="BI55" i="5"/>
  <c r="BQ54" i="5"/>
  <c r="BS54" i="5"/>
  <c r="BP54" i="5"/>
  <c r="BE53" i="5"/>
  <c r="BD53" i="5"/>
  <c r="BA54" i="5"/>
  <c r="BC54" i="5"/>
  <c r="AZ54" i="5"/>
  <c r="AR54" i="5"/>
  <c r="AS54" i="5"/>
  <c r="AN53" i="5"/>
  <c r="AO53" i="5"/>
  <c r="AM54" i="5"/>
  <c r="AK54" i="5"/>
  <c r="AJ54" i="5"/>
  <c r="N54" i="5"/>
  <c r="O54" i="5" s="1"/>
  <c r="O53" i="5"/>
  <c r="V53" i="5"/>
  <c r="V54" i="5" s="1"/>
  <c r="Q54" i="5" l="1"/>
  <c r="P54" i="5"/>
  <c r="BL54" i="5"/>
  <c r="AV52" i="5"/>
  <c r="AW52" i="5"/>
  <c r="Q53" i="5"/>
  <c r="P53" i="5"/>
  <c r="AG53" i="5"/>
  <c r="AF53" i="5"/>
  <c r="AT54" i="5"/>
  <c r="AU53" i="5"/>
  <c r="BG56" i="5"/>
  <c r="K56" i="5"/>
  <c r="L55" i="5"/>
  <c r="M55" i="5"/>
  <c r="BM53" i="5"/>
  <c r="BL53" i="5"/>
  <c r="S57" i="5"/>
  <c r="T56" i="5"/>
  <c r="U56" i="5"/>
  <c r="AA56" i="5"/>
  <c r="AE55" i="5"/>
  <c r="AB55" i="5"/>
  <c r="AC55" i="5"/>
  <c r="AD55" i="5"/>
  <c r="BK55" i="5"/>
  <c r="AF54" i="5"/>
  <c r="AG54" i="5"/>
  <c r="BU54" i="5"/>
  <c r="BT54" i="5"/>
  <c r="BI56" i="5"/>
  <c r="BH56" i="5"/>
  <c r="BQ55" i="5"/>
  <c r="BP55" i="5"/>
  <c r="BS55" i="5"/>
  <c r="BM55" i="5"/>
  <c r="BL55" i="5"/>
  <c r="BE54" i="5"/>
  <c r="BD54" i="5"/>
  <c r="BA55" i="5"/>
  <c r="AZ55" i="5"/>
  <c r="BC55" i="5"/>
  <c r="AR55" i="5"/>
  <c r="AS55" i="5"/>
  <c r="AN54" i="5"/>
  <c r="AO54" i="5"/>
  <c r="AM55" i="5"/>
  <c r="AK55" i="5"/>
  <c r="AJ55" i="5"/>
  <c r="N55" i="5"/>
  <c r="W53" i="5"/>
  <c r="O55" i="5"/>
  <c r="W54" i="5"/>
  <c r="Y53" i="5" l="1"/>
  <c r="X53" i="5"/>
  <c r="Y54" i="5"/>
  <c r="X54" i="5"/>
  <c r="Q55" i="5"/>
  <c r="P55" i="5"/>
  <c r="BG57" i="5"/>
  <c r="AG55" i="5"/>
  <c r="AF55" i="5"/>
  <c r="K57" i="5"/>
  <c r="M56" i="5"/>
  <c r="L56" i="5"/>
  <c r="BJ56" i="5"/>
  <c r="S58" i="5"/>
  <c r="U57" i="5"/>
  <c r="T57" i="5"/>
  <c r="AV53" i="5"/>
  <c r="AW53" i="5"/>
  <c r="AA57" i="5"/>
  <c r="AC56" i="5"/>
  <c r="AB56" i="5"/>
  <c r="AD56" i="5"/>
  <c r="AD57" i="5" s="1"/>
  <c r="AT55" i="5"/>
  <c r="AU54" i="5"/>
  <c r="BU55" i="5"/>
  <c r="BT55" i="5"/>
  <c r="BS56" i="5"/>
  <c r="BP56" i="5"/>
  <c r="BQ56" i="5"/>
  <c r="BE55" i="5"/>
  <c r="BD55" i="5"/>
  <c r="AS56" i="5"/>
  <c r="AR56" i="5"/>
  <c r="BC56" i="5"/>
  <c r="BA56" i="5"/>
  <c r="AZ56" i="5"/>
  <c r="AO55" i="5"/>
  <c r="AN55" i="5"/>
  <c r="AM56" i="5"/>
  <c r="AK56" i="5"/>
  <c r="AJ56" i="5"/>
  <c r="V55" i="5"/>
  <c r="N56" i="5"/>
  <c r="S59" i="5" l="1"/>
  <c r="U58" i="5"/>
  <c r="T58" i="5"/>
  <c r="BJ57" i="5"/>
  <c r="BK56" i="5"/>
  <c r="AE56" i="5"/>
  <c r="BG58" i="5"/>
  <c r="BH58" i="5" s="1"/>
  <c r="AA58" i="5"/>
  <c r="AD58" i="5" s="1"/>
  <c r="AC57" i="5"/>
  <c r="AB57" i="5"/>
  <c r="AE57" i="5"/>
  <c r="BI57" i="5"/>
  <c r="BK57" i="5"/>
  <c r="BM57" i="5" s="1"/>
  <c r="K58" i="5"/>
  <c r="L57" i="5"/>
  <c r="M57" i="5"/>
  <c r="BH57" i="5"/>
  <c r="AW54" i="5"/>
  <c r="AV54" i="5"/>
  <c r="AT56" i="5"/>
  <c r="AU55" i="5"/>
  <c r="BL57" i="5"/>
  <c r="BS57" i="5"/>
  <c r="BQ57" i="5"/>
  <c r="BP57" i="5"/>
  <c r="BU56" i="5"/>
  <c r="BT56" i="5"/>
  <c r="BE56" i="5"/>
  <c r="BD56" i="5"/>
  <c r="BC57" i="5"/>
  <c r="BA57" i="5"/>
  <c r="AZ57" i="5"/>
  <c r="AS57" i="5"/>
  <c r="AR57" i="5"/>
  <c r="AO56" i="5"/>
  <c r="AN56" i="5"/>
  <c r="AM57" i="5"/>
  <c r="AJ57" i="5"/>
  <c r="AK57" i="5"/>
  <c r="V56" i="5"/>
  <c r="W56" i="5" s="1"/>
  <c r="N57" i="5"/>
  <c r="W55" i="5"/>
  <c r="O56" i="5"/>
  <c r="Y55" i="5" l="1"/>
  <c r="X55" i="5"/>
  <c r="AT57" i="5"/>
  <c r="AU56" i="5"/>
  <c r="BM56" i="5"/>
  <c r="BL56" i="5"/>
  <c r="K59" i="5"/>
  <c r="M58" i="5"/>
  <c r="L58" i="5"/>
  <c r="AG57" i="5"/>
  <c r="AF57" i="5"/>
  <c r="BJ58" i="5"/>
  <c r="BK58" i="5" s="1"/>
  <c r="BG59" i="5"/>
  <c r="X56" i="5"/>
  <c r="Y56" i="5"/>
  <c r="AG56" i="5"/>
  <c r="AF56" i="5"/>
  <c r="AV55" i="5"/>
  <c r="AW55" i="5"/>
  <c r="Q56" i="5"/>
  <c r="P56" i="5"/>
  <c r="BI58" i="5"/>
  <c r="AA59" i="5"/>
  <c r="AE58" i="5"/>
  <c r="AC58" i="5"/>
  <c r="AB58" i="5"/>
  <c r="S60" i="5"/>
  <c r="T59" i="5"/>
  <c r="U59" i="5"/>
  <c r="BU57" i="5"/>
  <c r="BT57" i="5"/>
  <c r="BQ58" i="5"/>
  <c r="BS58" i="5"/>
  <c r="BP58" i="5"/>
  <c r="BE57" i="5"/>
  <c r="BD57" i="5"/>
  <c r="BA58" i="5"/>
  <c r="AZ58" i="5"/>
  <c r="BC58" i="5"/>
  <c r="AR58" i="5"/>
  <c r="AS58" i="5"/>
  <c r="AO57" i="5"/>
  <c r="AN57" i="5"/>
  <c r="AJ58" i="5"/>
  <c r="AK58" i="5"/>
  <c r="AM58" i="5"/>
  <c r="N58" i="5"/>
  <c r="O58" i="5" s="1"/>
  <c r="O57" i="5"/>
  <c r="V57" i="5"/>
  <c r="BM58" i="5" l="1"/>
  <c r="BL58" i="5"/>
  <c r="Q57" i="5"/>
  <c r="P57" i="5"/>
  <c r="Q58" i="5"/>
  <c r="P58" i="5"/>
  <c r="AT58" i="5"/>
  <c r="AU57" i="5"/>
  <c r="BG60" i="5"/>
  <c r="AV56" i="5"/>
  <c r="AW56" i="5"/>
  <c r="AG58" i="5"/>
  <c r="AF58" i="5"/>
  <c r="S61" i="5"/>
  <c r="U60" i="5"/>
  <c r="T60" i="5"/>
  <c r="BJ59" i="5"/>
  <c r="BI59" i="5"/>
  <c r="AA60" i="5"/>
  <c r="AB59" i="5"/>
  <c r="AC59" i="5"/>
  <c r="AE59" i="5"/>
  <c r="BH59" i="5"/>
  <c r="K60" i="5"/>
  <c r="M59" i="5"/>
  <c r="L59" i="5"/>
  <c r="AD59" i="5"/>
  <c r="AD60" i="5" s="1"/>
  <c r="BT58" i="5"/>
  <c r="BU58" i="5"/>
  <c r="BI60" i="5"/>
  <c r="BH60" i="5"/>
  <c r="BQ59" i="5"/>
  <c r="BP59" i="5"/>
  <c r="BS59" i="5"/>
  <c r="BE58" i="5"/>
  <c r="BD58" i="5"/>
  <c r="BA59" i="5"/>
  <c r="AZ59" i="5"/>
  <c r="BC59" i="5"/>
  <c r="AR59" i="5"/>
  <c r="AS59" i="5"/>
  <c r="AO58" i="5"/>
  <c r="AN58" i="5"/>
  <c r="AJ59" i="5"/>
  <c r="AK59" i="5"/>
  <c r="AM59" i="5"/>
  <c r="V58" i="5"/>
  <c r="N59" i="5"/>
  <c r="O59" i="5" s="1"/>
  <c r="W57" i="5"/>
  <c r="AV57" i="5" l="1"/>
  <c r="AW57" i="5"/>
  <c r="AF59" i="5"/>
  <c r="AG59" i="5"/>
  <c r="Q59" i="5"/>
  <c r="P59" i="5"/>
  <c r="AA61" i="5"/>
  <c r="AC60" i="5"/>
  <c r="AB60" i="5"/>
  <c r="AE60" i="5"/>
  <c r="AT59" i="5"/>
  <c r="AU58" i="5"/>
  <c r="BJ60" i="5"/>
  <c r="BK59" i="5"/>
  <c r="S62" i="5"/>
  <c r="U61" i="5"/>
  <c r="T61" i="5"/>
  <c r="Y57" i="5"/>
  <c r="X57" i="5"/>
  <c r="K61" i="5"/>
  <c r="M60" i="5"/>
  <c r="L60" i="5"/>
  <c r="BG61" i="5"/>
  <c r="BH61" i="5" s="1"/>
  <c r="BU59" i="5"/>
  <c r="BT59" i="5"/>
  <c r="BS60" i="5"/>
  <c r="BQ60" i="5"/>
  <c r="BP60" i="5"/>
  <c r="BC60" i="5"/>
  <c r="BA60" i="5"/>
  <c r="AZ60" i="5"/>
  <c r="AS60" i="5"/>
  <c r="AR60" i="5"/>
  <c r="BE59" i="5"/>
  <c r="BD59" i="5"/>
  <c r="AO59" i="5"/>
  <c r="AN59" i="5"/>
  <c r="AK60" i="5"/>
  <c r="AM60" i="5"/>
  <c r="AJ60" i="5"/>
  <c r="V59" i="5"/>
  <c r="W59" i="5" s="1"/>
  <c r="N60" i="5"/>
  <c r="W58" i="5"/>
  <c r="AA62" i="5" l="1"/>
  <c r="AC61" i="5"/>
  <c r="AB61" i="5"/>
  <c r="Y59" i="5"/>
  <c r="X59" i="5"/>
  <c r="S63" i="5"/>
  <c r="T62" i="5"/>
  <c r="U62" i="5"/>
  <c r="AD61" i="5"/>
  <c r="AD62" i="5" s="1"/>
  <c r="AT60" i="5"/>
  <c r="AU59" i="5"/>
  <c r="AG60" i="5"/>
  <c r="AF60" i="5"/>
  <c r="BG62" i="5"/>
  <c r="BI61" i="5"/>
  <c r="AW58" i="5"/>
  <c r="AV58" i="5"/>
  <c r="BM59" i="5"/>
  <c r="BL59" i="5"/>
  <c r="BJ61" i="5"/>
  <c r="BJ62" i="5" s="1"/>
  <c r="BK60" i="5"/>
  <c r="K62" i="5"/>
  <c r="M61" i="5"/>
  <c r="L61" i="5"/>
  <c r="Y58" i="5"/>
  <c r="X58" i="5"/>
  <c r="BU60" i="5"/>
  <c r="BT60" i="5"/>
  <c r="BQ61" i="5"/>
  <c r="BS61" i="5"/>
  <c r="BP61" i="5"/>
  <c r="BE60" i="5"/>
  <c r="BD60" i="5"/>
  <c r="AR61" i="5"/>
  <c r="AS61" i="5"/>
  <c r="BC61" i="5"/>
  <c r="BA61" i="5"/>
  <c r="AZ61" i="5"/>
  <c r="AO60" i="5"/>
  <c r="AN60" i="5"/>
  <c r="AM61" i="5"/>
  <c r="AJ61" i="5"/>
  <c r="AK61" i="5"/>
  <c r="V60" i="5"/>
  <c r="W60" i="5" s="1"/>
  <c r="N61" i="5"/>
  <c r="O60" i="5"/>
  <c r="BM60" i="5" l="1"/>
  <c r="BL60" i="5"/>
  <c r="BG63" i="5"/>
  <c r="BJ63" i="5"/>
  <c r="P60" i="5"/>
  <c r="Q60" i="5"/>
  <c r="AW59" i="5"/>
  <c r="AV59" i="5"/>
  <c r="S64" i="5"/>
  <c r="U63" i="5"/>
  <c r="T63" i="5"/>
  <c r="Y60" i="5"/>
  <c r="X60" i="5"/>
  <c r="BI62" i="5"/>
  <c r="AT61" i="5"/>
  <c r="AU60" i="5"/>
  <c r="BK62" i="5"/>
  <c r="BL62" i="5" s="1"/>
  <c r="BK61" i="5"/>
  <c r="BH62" i="5"/>
  <c r="AD63" i="5"/>
  <c r="AE61" i="5"/>
  <c r="K63" i="5"/>
  <c r="M62" i="5"/>
  <c r="L62" i="5"/>
  <c r="AA63" i="5"/>
  <c r="AE62" i="5"/>
  <c r="AB62" i="5"/>
  <c r="AC62" i="5"/>
  <c r="BU61" i="5"/>
  <c r="BT61" i="5"/>
  <c r="BM62" i="5"/>
  <c r="BH63" i="5"/>
  <c r="BK63" i="5"/>
  <c r="BI63" i="5"/>
  <c r="BQ62" i="5"/>
  <c r="BP62" i="5"/>
  <c r="BS62" i="5"/>
  <c r="AR62" i="5"/>
  <c r="AS62" i="5"/>
  <c r="BE61" i="5"/>
  <c r="BD61" i="5"/>
  <c r="BA62" i="5"/>
  <c r="BC62" i="5"/>
  <c r="AZ62" i="5"/>
  <c r="AJ62" i="5"/>
  <c r="AM62" i="5"/>
  <c r="AK62" i="5"/>
  <c r="AO61" i="5"/>
  <c r="AN61" i="5"/>
  <c r="N62" i="5"/>
  <c r="O62" i="5" s="1"/>
  <c r="V61" i="5"/>
  <c r="W61" i="5" s="1"/>
  <c r="O61" i="5"/>
  <c r="AT62" i="5" l="1"/>
  <c r="AU61" i="5"/>
  <c r="Y61" i="5"/>
  <c r="X61" i="5"/>
  <c r="AD64" i="5"/>
  <c r="Q61" i="5"/>
  <c r="P61" i="5"/>
  <c r="AG61" i="5"/>
  <c r="AF61" i="5"/>
  <c r="AG62" i="5"/>
  <c r="AF62" i="5"/>
  <c r="BL61" i="5"/>
  <c r="BM61" i="5"/>
  <c r="BG64" i="5"/>
  <c r="Q62" i="5"/>
  <c r="P62" i="5"/>
  <c r="S65" i="5"/>
  <c r="T64" i="5"/>
  <c r="U64" i="5"/>
  <c r="K64" i="5"/>
  <c r="M63" i="5"/>
  <c r="L63" i="5"/>
  <c r="AA64" i="5"/>
  <c r="AE63" i="5"/>
  <c r="AC63" i="5"/>
  <c r="AB63" i="5"/>
  <c r="AW60" i="5"/>
  <c r="AV60" i="5"/>
  <c r="BU62" i="5"/>
  <c r="BT62" i="5"/>
  <c r="BL63" i="5"/>
  <c r="BM63" i="5"/>
  <c r="BQ63" i="5"/>
  <c r="BP63" i="5"/>
  <c r="BS63" i="5"/>
  <c r="BH64" i="5"/>
  <c r="AR63" i="5"/>
  <c r="AS63" i="5"/>
  <c r="BD62" i="5"/>
  <c r="BE62" i="5"/>
  <c r="BA63" i="5"/>
  <c r="AZ63" i="5"/>
  <c r="BC63" i="5"/>
  <c r="AN62" i="5"/>
  <c r="AO62" i="5"/>
  <c r="AK63" i="5"/>
  <c r="AM63" i="5"/>
  <c r="AJ63" i="5"/>
  <c r="V62" i="5"/>
  <c r="N63" i="5"/>
  <c r="O63" i="5" s="1"/>
  <c r="BG65" i="5" l="1"/>
  <c r="K65" i="5"/>
  <c r="M64" i="5"/>
  <c r="L64" i="5"/>
  <c r="S66" i="5"/>
  <c r="U65" i="5"/>
  <c r="T65" i="5"/>
  <c r="BI64" i="5"/>
  <c r="AF63" i="5"/>
  <c r="AG63" i="5"/>
  <c r="AW61" i="5"/>
  <c r="AV61" i="5"/>
  <c r="Q63" i="5"/>
  <c r="P63" i="5"/>
  <c r="BJ64" i="5"/>
  <c r="AA65" i="5"/>
  <c r="AB64" i="5"/>
  <c r="AE64" i="5"/>
  <c r="AC64" i="5"/>
  <c r="AT63" i="5"/>
  <c r="AU62" i="5"/>
  <c r="BU63" i="5"/>
  <c r="BT63" i="5"/>
  <c r="BH65" i="5"/>
  <c r="BI65" i="5"/>
  <c r="BS64" i="5"/>
  <c r="BQ64" i="5"/>
  <c r="BP64" i="5"/>
  <c r="BD63" i="5"/>
  <c r="BE63" i="5"/>
  <c r="AS64" i="5"/>
  <c r="AR64" i="5"/>
  <c r="BC64" i="5"/>
  <c r="BA64" i="5"/>
  <c r="AZ64" i="5"/>
  <c r="AO63" i="5"/>
  <c r="AN63" i="5"/>
  <c r="AM64" i="5"/>
  <c r="AK64" i="5"/>
  <c r="AJ64" i="5"/>
  <c r="V63" i="5"/>
  <c r="W62" i="5"/>
  <c r="N64" i="5"/>
  <c r="O64" i="5" s="1"/>
  <c r="S67" i="5" l="1"/>
  <c r="U66" i="5"/>
  <c r="T66" i="5"/>
  <c r="AW62" i="5"/>
  <c r="AV62" i="5"/>
  <c r="K66" i="5"/>
  <c r="L65" i="5"/>
  <c r="M65" i="5"/>
  <c r="AT64" i="5"/>
  <c r="AU63" i="5"/>
  <c r="BG66" i="5"/>
  <c r="Q64" i="5"/>
  <c r="P64" i="5"/>
  <c r="Y62" i="5"/>
  <c r="X62" i="5"/>
  <c r="AF64" i="5"/>
  <c r="AG64" i="5"/>
  <c r="AA66" i="5"/>
  <c r="AC65" i="5"/>
  <c r="AE65" i="5"/>
  <c r="AB65" i="5"/>
  <c r="BJ65" i="5"/>
  <c r="BK64" i="5"/>
  <c r="AD65" i="5"/>
  <c r="BU64" i="5"/>
  <c r="BT64" i="5"/>
  <c r="BH66" i="5"/>
  <c r="BI66" i="5"/>
  <c r="BQ65" i="5"/>
  <c r="BP65" i="5"/>
  <c r="BS65" i="5"/>
  <c r="BE64" i="5"/>
  <c r="BD64" i="5"/>
  <c r="AS65" i="5"/>
  <c r="AR65" i="5"/>
  <c r="BA65" i="5"/>
  <c r="AZ65" i="5"/>
  <c r="BC65" i="5"/>
  <c r="AO64" i="5"/>
  <c r="AN64" i="5"/>
  <c r="AM65" i="5"/>
  <c r="AK65" i="5"/>
  <c r="AJ65" i="5"/>
  <c r="V64" i="5"/>
  <c r="W63" i="5"/>
  <c r="N65" i="5"/>
  <c r="BL64" i="5" l="1"/>
  <c r="BM64" i="5"/>
  <c r="AF65" i="5"/>
  <c r="AG65" i="5"/>
  <c r="BJ66" i="5"/>
  <c r="BK65" i="5"/>
  <c r="K67" i="5"/>
  <c r="M66" i="5"/>
  <c r="L66" i="5"/>
  <c r="AA67" i="5"/>
  <c r="AB66" i="5"/>
  <c r="AC66" i="5"/>
  <c r="BG67" i="5"/>
  <c r="BI67" i="5" s="1"/>
  <c r="AW63" i="5"/>
  <c r="AV63" i="5"/>
  <c r="Y63" i="5"/>
  <c r="X63" i="5"/>
  <c r="AD66" i="5"/>
  <c r="AD67" i="5" s="1"/>
  <c r="AT65" i="5"/>
  <c r="AU64" i="5"/>
  <c r="S68" i="5"/>
  <c r="T67" i="5"/>
  <c r="U67" i="5"/>
  <c r="BU65" i="5"/>
  <c r="BT65" i="5"/>
  <c r="BQ66" i="5"/>
  <c r="BS66" i="5"/>
  <c r="BP66" i="5"/>
  <c r="BE65" i="5"/>
  <c r="BD65" i="5"/>
  <c r="AR66" i="5"/>
  <c r="AS66" i="5"/>
  <c r="BA66" i="5"/>
  <c r="AZ66" i="5"/>
  <c r="BC66" i="5"/>
  <c r="AN65" i="5"/>
  <c r="AO65" i="5"/>
  <c r="AJ66" i="5"/>
  <c r="AM66" i="5"/>
  <c r="AK66" i="5"/>
  <c r="V65" i="5"/>
  <c r="W64" i="5"/>
  <c r="N66" i="5"/>
  <c r="O66" i="5" s="1"/>
  <c r="W65" i="5"/>
  <c r="O65" i="5"/>
  <c r="AV64" i="5" l="1"/>
  <c r="AW64" i="5"/>
  <c r="AT66" i="5"/>
  <c r="AU65" i="5"/>
  <c r="BJ67" i="5"/>
  <c r="BJ68" i="5" s="1"/>
  <c r="BK66" i="5"/>
  <c r="BM65" i="5"/>
  <c r="BL65" i="5"/>
  <c r="K68" i="5"/>
  <c r="M67" i="5"/>
  <c r="L67" i="5"/>
  <c r="Q65" i="5"/>
  <c r="P65" i="5"/>
  <c r="Y65" i="5"/>
  <c r="X65" i="5"/>
  <c r="AE66" i="5"/>
  <c r="BG68" i="5"/>
  <c r="BK68" i="5" s="1"/>
  <c r="BH67" i="5"/>
  <c r="P66" i="5"/>
  <c r="Q66" i="5"/>
  <c r="AA68" i="5"/>
  <c r="AE67" i="5"/>
  <c r="AB67" i="5"/>
  <c r="AC67" i="5"/>
  <c r="S69" i="5"/>
  <c r="U68" i="5"/>
  <c r="T68" i="5"/>
  <c r="BK67" i="5"/>
  <c r="Y64" i="5"/>
  <c r="X64" i="5"/>
  <c r="BU66" i="5"/>
  <c r="BT66" i="5"/>
  <c r="BI68" i="5"/>
  <c r="BH68" i="5"/>
  <c r="BL67" i="5"/>
  <c r="BM67" i="5"/>
  <c r="BQ67" i="5"/>
  <c r="BP67" i="5"/>
  <c r="BS67" i="5"/>
  <c r="BD66" i="5"/>
  <c r="BE66" i="5"/>
  <c r="BA67" i="5"/>
  <c r="AZ67" i="5"/>
  <c r="BC67" i="5"/>
  <c r="AR67" i="5"/>
  <c r="AS67" i="5"/>
  <c r="AN66" i="5"/>
  <c r="AO66" i="5"/>
  <c r="AK67" i="5"/>
  <c r="AJ67" i="5"/>
  <c r="AM67" i="5"/>
  <c r="V66" i="5"/>
  <c r="V67" i="5" s="1"/>
  <c r="N67" i="5"/>
  <c r="O67" i="5" s="1"/>
  <c r="Q67" i="5" l="1"/>
  <c r="P67" i="5"/>
  <c r="AF67" i="5"/>
  <c r="AG67" i="5"/>
  <c r="AA69" i="5"/>
  <c r="AB68" i="5"/>
  <c r="AC68" i="5"/>
  <c r="AE68" i="5"/>
  <c r="S70" i="5"/>
  <c r="U69" i="5"/>
  <c r="T69" i="5"/>
  <c r="AT67" i="5"/>
  <c r="AU66" i="5"/>
  <c r="BG69" i="5"/>
  <c r="K69" i="5"/>
  <c r="M68" i="5"/>
  <c r="L68" i="5"/>
  <c r="BL66" i="5"/>
  <c r="BM66" i="5"/>
  <c r="AV65" i="5"/>
  <c r="AW65" i="5"/>
  <c r="AG66" i="5"/>
  <c r="AF66" i="5"/>
  <c r="AD68" i="5"/>
  <c r="BU67" i="5"/>
  <c r="BT67" i="5"/>
  <c r="BL68" i="5"/>
  <c r="BM68" i="5"/>
  <c r="BS68" i="5"/>
  <c r="BQ68" i="5"/>
  <c r="BP68" i="5"/>
  <c r="BE67" i="5"/>
  <c r="BD67" i="5"/>
  <c r="BC68" i="5"/>
  <c r="BA68" i="5"/>
  <c r="AZ68" i="5"/>
  <c r="AS68" i="5"/>
  <c r="AR68" i="5"/>
  <c r="AO67" i="5"/>
  <c r="AN67" i="5"/>
  <c r="AM68" i="5"/>
  <c r="AK68" i="5"/>
  <c r="AJ68" i="5"/>
  <c r="N68" i="5"/>
  <c r="W66" i="5"/>
  <c r="W67" i="5"/>
  <c r="AF68" i="5" l="1"/>
  <c r="AG68" i="5"/>
  <c r="BG70" i="5"/>
  <c r="AT68" i="5"/>
  <c r="AU67" i="5"/>
  <c r="AA70" i="5"/>
  <c r="AE69" i="5"/>
  <c r="AC69" i="5"/>
  <c r="AB69" i="5"/>
  <c r="BH69" i="5"/>
  <c r="Y66" i="5"/>
  <c r="X66" i="5"/>
  <c r="AD69" i="5"/>
  <c r="AD70" i="5" s="1"/>
  <c r="S71" i="5"/>
  <c r="U70" i="5"/>
  <c r="T70" i="5"/>
  <c r="BI69" i="5"/>
  <c r="AV66" i="5"/>
  <c r="AW66" i="5"/>
  <c r="X67" i="5"/>
  <c r="Y67" i="5"/>
  <c r="K70" i="5"/>
  <c r="M69" i="5"/>
  <c r="L69" i="5"/>
  <c r="BJ69" i="5"/>
  <c r="BJ70" i="5" s="1"/>
  <c r="BU68" i="5"/>
  <c r="BT68" i="5"/>
  <c r="BH70" i="5"/>
  <c r="BQ69" i="5"/>
  <c r="BP69" i="5"/>
  <c r="BS69" i="5"/>
  <c r="BE68" i="5"/>
  <c r="BD68" i="5"/>
  <c r="BC69" i="5"/>
  <c r="BA69" i="5"/>
  <c r="AZ69" i="5"/>
  <c r="AR69" i="5"/>
  <c r="AS69" i="5"/>
  <c r="AO68" i="5"/>
  <c r="AN68" i="5"/>
  <c r="AM69" i="5"/>
  <c r="AJ69" i="5"/>
  <c r="AK69" i="5"/>
  <c r="N69" i="5"/>
  <c r="O69" i="5" s="1"/>
  <c r="O68" i="5"/>
  <c r="V68" i="5"/>
  <c r="V69" i="5" s="1"/>
  <c r="S72" i="5" l="1"/>
  <c r="U71" i="5"/>
  <c r="T71" i="5"/>
  <c r="AT69" i="5"/>
  <c r="AU68" i="5"/>
  <c r="K71" i="5"/>
  <c r="M70" i="5"/>
  <c r="L70" i="5"/>
  <c r="AA71" i="5"/>
  <c r="AB70" i="5"/>
  <c r="AC70" i="5"/>
  <c r="AE70" i="5"/>
  <c r="AV67" i="5"/>
  <c r="AW67" i="5"/>
  <c r="BK69" i="5"/>
  <c r="AG69" i="5"/>
  <c r="AF69" i="5"/>
  <c r="BG71" i="5"/>
  <c r="AD71" i="5"/>
  <c r="Q68" i="5"/>
  <c r="P68" i="5"/>
  <c r="Q69" i="5"/>
  <c r="P69" i="5"/>
  <c r="BI70" i="5"/>
  <c r="BK70" i="5"/>
  <c r="BM70" i="5"/>
  <c r="BL70" i="5"/>
  <c r="BU69" i="5"/>
  <c r="BT69" i="5"/>
  <c r="BI71" i="5"/>
  <c r="BQ70" i="5"/>
  <c r="BP70" i="5"/>
  <c r="BS70" i="5"/>
  <c r="BE69" i="5"/>
  <c r="BD69" i="5"/>
  <c r="AR70" i="5"/>
  <c r="AS70" i="5"/>
  <c r="BA70" i="5"/>
  <c r="BC70" i="5"/>
  <c r="AZ70" i="5"/>
  <c r="AN69" i="5"/>
  <c r="AO69" i="5"/>
  <c r="AJ70" i="5"/>
  <c r="AK70" i="5"/>
  <c r="AM70" i="5"/>
  <c r="W68" i="5"/>
  <c r="N70" i="5"/>
  <c r="W69" i="5"/>
  <c r="AW68" i="5" l="1"/>
  <c r="AV68" i="5"/>
  <c r="AG70" i="5"/>
  <c r="AF70" i="5"/>
  <c r="AT70" i="5"/>
  <c r="AU69" i="5"/>
  <c r="K72" i="5"/>
  <c r="M71" i="5"/>
  <c r="L71" i="5"/>
  <c r="BG72" i="5"/>
  <c r="BJ71" i="5"/>
  <c r="BL69" i="5"/>
  <c r="BM69" i="5"/>
  <c r="Y69" i="5"/>
  <c r="X69" i="5"/>
  <c r="Y68" i="5"/>
  <c r="X68" i="5"/>
  <c r="BH71" i="5"/>
  <c r="AA72" i="5"/>
  <c r="AB71" i="5"/>
  <c r="AE71" i="5"/>
  <c r="AC71" i="5"/>
  <c r="S73" i="5"/>
  <c r="T72" i="5"/>
  <c r="U72" i="5"/>
  <c r="BU70" i="5"/>
  <c r="BT70" i="5"/>
  <c r="BI72" i="5"/>
  <c r="BH72" i="5"/>
  <c r="BS71" i="5"/>
  <c r="BQ71" i="5"/>
  <c r="BP71" i="5"/>
  <c r="BD70" i="5"/>
  <c r="BE70" i="5"/>
  <c r="BA71" i="5"/>
  <c r="AZ71" i="5"/>
  <c r="BC71" i="5"/>
  <c r="AR71" i="5"/>
  <c r="AS71" i="5"/>
  <c r="AO70" i="5"/>
  <c r="AN70" i="5"/>
  <c r="AK71" i="5"/>
  <c r="AM71" i="5"/>
  <c r="AJ71" i="5"/>
  <c r="N71" i="5"/>
  <c r="V70" i="5"/>
  <c r="V71" i="5" s="1"/>
  <c r="O70" i="5"/>
  <c r="AT71" i="5" l="1"/>
  <c r="AU70" i="5"/>
  <c r="K73" i="5"/>
  <c r="M72" i="5"/>
  <c r="L72" i="5"/>
  <c r="AF71" i="5"/>
  <c r="AG71" i="5"/>
  <c r="AW69" i="5"/>
  <c r="AV69" i="5"/>
  <c r="BJ72" i="5"/>
  <c r="BK71" i="5"/>
  <c r="P70" i="5"/>
  <c r="Q70" i="5"/>
  <c r="BG73" i="5"/>
  <c r="AA73" i="5"/>
  <c r="AB72" i="5"/>
  <c r="AC72" i="5"/>
  <c r="S74" i="5"/>
  <c r="U73" i="5"/>
  <c r="T73" i="5"/>
  <c r="AD72" i="5"/>
  <c r="AD73" i="5" s="1"/>
  <c r="BP72" i="5"/>
  <c r="BS72" i="5"/>
  <c r="BQ72" i="5"/>
  <c r="BT71" i="5"/>
  <c r="BU71" i="5"/>
  <c r="BD71" i="5"/>
  <c r="BE71" i="5"/>
  <c r="AS72" i="5"/>
  <c r="AR72" i="5"/>
  <c r="BC72" i="5"/>
  <c r="BA72" i="5"/>
  <c r="AZ72" i="5"/>
  <c r="AO71" i="5"/>
  <c r="AN71" i="5"/>
  <c r="AM72" i="5"/>
  <c r="AK72" i="5"/>
  <c r="AJ72" i="5"/>
  <c r="W71" i="5"/>
  <c r="W70" i="5"/>
  <c r="N72" i="5"/>
  <c r="O71" i="5"/>
  <c r="AA74" i="5" l="1"/>
  <c r="AB73" i="5"/>
  <c r="AE73" i="5"/>
  <c r="AC73" i="5"/>
  <c r="Y70" i="5"/>
  <c r="X70" i="5"/>
  <c r="BG74" i="5"/>
  <c r="BH74" i="5" s="1"/>
  <c r="S75" i="5"/>
  <c r="U74" i="5"/>
  <c r="T74" i="5"/>
  <c r="AD74" i="5"/>
  <c r="Y71" i="5"/>
  <c r="X71" i="5"/>
  <c r="BH73" i="5"/>
  <c r="BL71" i="5"/>
  <c r="BM71" i="5"/>
  <c r="K74" i="5"/>
  <c r="M73" i="5"/>
  <c r="L73" i="5"/>
  <c r="BI73" i="5"/>
  <c r="AE72" i="5"/>
  <c r="BJ73" i="5"/>
  <c r="BK72" i="5"/>
  <c r="AW70" i="5"/>
  <c r="AV70" i="5"/>
  <c r="Q71" i="5"/>
  <c r="P71" i="5"/>
  <c r="AT72" i="5"/>
  <c r="AU71" i="5"/>
  <c r="BT72" i="5"/>
  <c r="BU72" i="5"/>
  <c r="BP73" i="5"/>
  <c r="BS73" i="5"/>
  <c r="BQ73" i="5"/>
  <c r="BE72" i="5"/>
  <c r="BD72" i="5"/>
  <c r="AR73" i="5"/>
  <c r="AS73" i="5"/>
  <c r="BA73" i="5"/>
  <c r="AZ73" i="5"/>
  <c r="BC73" i="5"/>
  <c r="AO72" i="5"/>
  <c r="AN72" i="5"/>
  <c r="AJ73" i="5"/>
  <c r="AK73" i="5"/>
  <c r="AM73" i="5"/>
  <c r="V72" i="5"/>
  <c r="N73" i="5"/>
  <c r="O73" i="5" s="1"/>
  <c r="W72" i="5"/>
  <c r="V73" i="5"/>
  <c r="O72" i="5"/>
  <c r="BJ74" i="5" l="1"/>
  <c r="X72" i="5"/>
  <c r="Y72" i="5"/>
  <c r="AT73" i="5"/>
  <c r="AU72" i="5"/>
  <c r="BK74" i="5"/>
  <c r="BM74" i="5" s="1"/>
  <c r="AG72" i="5"/>
  <c r="AF72" i="5"/>
  <c r="K75" i="5"/>
  <c r="M74" i="5"/>
  <c r="L74" i="5"/>
  <c r="AF73" i="5"/>
  <c r="AG73" i="5"/>
  <c r="AW71" i="5"/>
  <c r="AV71" i="5"/>
  <c r="S76" i="5"/>
  <c r="U75" i="5"/>
  <c r="T75" i="5"/>
  <c r="Q73" i="5"/>
  <c r="P73" i="5"/>
  <c r="BG75" i="5"/>
  <c r="Q72" i="5"/>
  <c r="P72" i="5"/>
  <c r="BI74" i="5"/>
  <c r="BL72" i="5"/>
  <c r="BM72" i="5"/>
  <c r="BK73" i="5"/>
  <c r="AA75" i="5"/>
  <c r="AB74" i="5"/>
  <c r="AC74" i="5"/>
  <c r="AE74" i="5"/>
  <c r="BT73" i="5"/>
  <c r="BU73" i="5"/>
  <c r="BI75" i="5"/>
  <c r="BH75" i="5"/>
  <c r="BP74" i="5"/>
  <c r="BQ74" i="5"/>
  <c r="BS74" i="5"/>
  <c r="BE73" i="5"/>
  <c r="BD73" i="5"/>
  <c r="BC74" i="5"/>
  <c r="BA74" i="5"/>
  <c r="AZ74" i="5"/>
  <c r="AS74" i="5"/>
  <c r="AR74" i="5"/>
  <c r="AN73" i="5"/>
  <c r="AO73" i="5"/>
  <c r="AK74" i="5"/>
  <c r="AJ74" i="5"/>
  <c r="AM74" i="5"/>
  <c r="W73" i="5"/>
  <c r="N74" i="5"/>
  <c r="AV72" i="5" l="1"/>
  <c r="AW72" i="5"/>
  <c r="BL73" i="5"/>
  <c r="BM73" i="5"/>
  <c r="AT74" i="5"/>
  <c r="AU73" i="5"/>
  <c r="AA76" i="5"/>
  <c r="AC75" i="5"/>
  <c r="AB75" i="5"/>
  <c r="Y73" i="5"/>
  <c r="X73" i="5"/>
  <c r="BG76" i="5"/>
  <c r="BL74" i="5"/>
  <c r="K76" i="5"/>
  <c r="M75" i="5"/>
  <c r="L75" i="5"/>
  <c r="AD75" i="5"/>
  <c r="AF74" i="5"/>
  <c r="AG74" i="5"/>
  <c r="S77" i="5"/>
  <c r="U76" i="5"/>
  <c r="T76" i="5"/>
  <c r="BJ75" i="5"/>
  <c r="BS75" i="5"/>
  <c r="BP75" i="5"/>
  <c r="BQ75" i="5"/>
  <c r="BT74" i="5"/>
  <c r="BU74" i="5"/>
  <c r="BH76" i="5"/>
  <c r="BE74" i="5"/>
  <c r="BD74" i="5"/>
  <c r="AZ75" i="5"/>
  <c r="BC75" i="5"/>
  <c r="BA75" i="5"/>
  <c r="AS75" i="5"/>
  <c r="AR75" i="5"/>
  <c r="AN74" i="5"/>
  <c r="AO74" i="5"/>
  <c r="AM75" i="5"/>
  <c r="AK75" i="5"/>
  <c r="AJ75" i="5"/>
  <c r="V74" i="5"/>
  <c r="W74" i="5" s="1"/>
  <c r="N75" i="5"/>
  <c r="O75" i="5" s="1"/>
  <c r="O74" i="5"/>
  <c r="Y74" i="5" l="1"/>
  <c r="X74" i="5"/>
  <c r="AT75" i="5"/>
  <c r="AU74" i="5"/>
  <c r="K77" i="5"/>
  <c r="M76" i="5"/>
  <c r="L76" i="5"/>
  <c r="AA77" i="5"/>
  <c r="AC76" i="5"/>
  <c r="AB76" i="5"/>
  <c r="S78" i="5"/>
  <c r="U77" i="5"/>
  <c r="T77" i="5"/>
  <c r="AV73" i="5"/>
  <c r="AW73" i="5"/>
  <c r="BG77" i="5"/>
  <c r="AD76" i="5"/>
  <c r="Q74" i="5"/>
  <c r="P74" i="5"/>
  <c r="Q75" i="5"/>
  <c r="P75" i="5"/>
  <c r="BI76" i="5"/>
  <c r="BJ76" i="5"/>
  <c r="BK75" i="5"/>
  <c r="AE75" i="5"/>
  <c r="BP76" i="5"/>
  <c r="BS76" i="5"/>
  <c r="BQ76" i="5"/>
  <c r="BT75" i="5"/>
  <c r="BU75" i="5"/>
  <c r="BI77" i="5"/>
  <c r="BH77" i="5"/>
  <c r="AS76" i="5"/>
  <c r="AR76" i="5"/>
  <c r="BE75" i="5"/>
  <c r="BD75" i="5"/>
  <c r="BC76" i="5"/>
  <c r="BA76" i="5"/>
  <c r="AZ76" i="5"/>
  <c r="AO75" i="5"/>
  <c r="AN75" i="5"/>
  <c r="AM76" i="5"/>
  <c r="AK76" i="5"/>
  <c r="AJ76" i="5"/>
  <c r="V75" i="5"/>
  <c r="N76" i="5"/>
  <c r="AA78" i="5" l="1"/>
  <c r="AB77" i="5"/>
  <c r="AC77" i="5"/>
  <c r="K78" i="5"/>
  <c r="M77" i="5"/>
  <c r="L77" i="5"/>
  <c r="S79" i="5"/>
  <c r="U78" i="5"/>
  <c r="T78" i="5"/>
  <c r="AW74" i="5"/>
  <c r="AV74" i="5"/>
  <c r="AD77" i="5"/>
  <c r="AD78" i="5" s="1"/>
  <c r="AE76" i="5"/>
  <c r="AT76" i="5"/>
  <c r="AU75" i="5"/>
  <c r="AG75" i="5"/>
  <c r="AF75" i="5"/>
  <c r="BM75" i="5"/>
  <c r="BL75" i="5"/>
  <c r="BJ77" i="5"/>
  <c r="BK76" i="5"/>
  <c r="BG78" i="5"/>
  <c r="BT76" i="5"/>
  <c r="BU76" i="5"/>
  <c r="BP77" i="5"/>
  <c r="BS77" i="5"/>
  <c r="BQ77" i="5"/>
  <c r="BI78" i="5"/>
  <c r="BC77" i="5"/>
  <c r="BA77" i="5"/>
  <c r="AZ77" i="5"/>
  <c r="BD76" i="5"/>
  <c r="BE76" i="5"/>
  <c r="AR77" i="5"/>
  <c r="AS77" i="5"/>
  <c r="AO76" i="5"/>
  <c r="AN76" i="5"/>
  <c r="AM77" i="5"/>
  <c r="AJ77" i="5"/>
  <c r="AK77" i="5"/>
  <c r="V76" i="5"/>
  <c r="W76" i="5" s="1"/>
  <c r="N77" i="5"/>
  <c r="W75" i="5"/>
  <c r="O76" i="5"/>
  <c r="AW75" i="5" l="1"/>
  <c r="AV75" i="5"/>
  <c r="BJ78" i="5"/>
  <c r="BJ79" i="5" s="1"/>
  <c r="BK77" i="5"/>
  <c r="K79" i="5"/>
  <c r="M78" i="5"/>
  <c r="L78" i="5"/>
  <c r="BG79" i="5"/>
  <c r="AF76" i="5"/>
  <c r="AG76" i="5"/>
  <c r="AE77" i="5"/>
  <c r="S80" i="5"/>
  <c r="U79" i="5"/>
  <c r="T79" i="5"/>
  <c r="BL76" i="5"/>
  <c r="BM76" i="5"/>
  <c r="Q76" i="5"/>
  <c r="P76" i="5"/>
  <c r="BK78" i="5"/>
  <c r="BM78" i="5" s="1"/>
  <c r="Y76" i="5"/>
  <c r="X76" i="5"/>
  <c r="AT77" i="5"/>
  <c r="AU76" i="5"/>
  <c r="Y75" i="5"/>
  <c r="X75" i="5"/>
  <c r="BH78" i="5"/>
  <c r="AA79" i="5"/>
  <c r="AB78" i="5"/>
  <c r="AC78" i="5"/>
  <c r="AE78" i="5"/>
  <c r="BT77" i="5"/>
  <c r="BU77" i="5"/>
  <c r="BP78" i="5"/>
  <c r="BS78" i="5"/>
  <c r="BQ78" i="5"/>
  <c r="BI79" i="5"/>
  <c r="BK79" i="5"/>
  <c r="BH79" i="5"/>
  <c r="BD77" i="5"/>
  <c r="BE77" i="5"/>
  <c r="AZ78" i="5"/>
  <c r="BA78" i="5"/>
  <c r="BC78" i="5"/>
  <c r="AS78" i="5"/>
  <c r="AR78" i="5"/>
  <c r="AN77" i="5"/>
  <c r="AO77" i="5"/>
  <c r="AJ78" i="5"/>
  <c r="AK78" i="5"/>
  <c r="AM78" i="5"/>
  <c r="N78" i="5"/>
  <c r="O78" i="5" s="1"/>
  <c r="V77" i="5"/>
  <c r="V78" i="5" s="1"/>
  <c r="O77" i="5"/>
  <c r="AA80" i="5" l="1"/>
  <c r="AC79" i="5"/>
  <c r="AB79" i="5"/>
  <c r="AF77" i="5"/>
  <c r="AG77" i="5"/>
  <c r="AD79" i="5"/>
  <c r="AD80" i="5" s="1"/>
  <c r="K80" i="5"/>
  <c r="M79" i="5"/>
  <c r="L79" i="5"/>
  <c r="BL78" i="5"/>
  <c r="BM77" i="5"/>
  <c r="BL77" i="5"/>
  <c r="AT78" i="5"/>
  <c r="AU77" i="5"/>
  <c r="S81" i="5"/>
  <c r="T80" i="5"/>
  <c r="U80" i="5"/>
  <c r="BJ80" i="5"/>
  <c r="BK80" i="5" s="1"/>
  <c r="AF78" i="5"/>
  <c r="AG78" i="5"/>
  <c r="P78" i="5"/>
  <c r="Q78" i="5"/>
  <c r="Q77" i="5"/>
  <c r="P77" i="5"/>
  <c r="AV76" i="5"/>
  <c r="AW76" i="5"/>
  <c r="BG80" i="5"/>
  <c r="BU78" i="5"/>
  <c r="BT78" i="5"/>
  <c r="BM79" i="5"/>
  <c r="BL79" i="5"/>
  <c r="BH80" i="5"/>
  <c r="BS79" i="5"/>
  <c r="BP79" i="5"/>
  <c r="BQ79" i="5"/>
  <c r="BE78" i="5"/>
  <c r="BD78" i="5"/>
  <c r="AS79" i="5"/>
  <c r="AR79" i="5"/>
  <c r="BC79" i="5"/>
  <c r="AZ79" i="5"/>
  <c r="BA79" i="5"/>
  <c r="AO78" i="5"/>
  <c r="AN78" i="5"/>
  <c r="AK79" i="5"/>
  <c r="AJ79" i="5"/>
  <c r="AM79" i="5"/>
  <c r="N79" i="5"/>
  <c r="O79" i="5"/>
  <c r="W77" i="5"/>
  <c r="W78" i="5"/>
  <c r="S82" i="5" l="1"/>
  <c r="U81" i="5"/>
  <c r="T81" i="5"/>
  <c r="K81" i="5"/>
  <c r="M80" i="5"/>
  <c r="L80" i="5"/>
  <c r="AV77" i="5"/>
  <c r="AW77" i="5"/>
  <c r="X78" i="5"/>
  <c r="Y78" i="5"/>
  <c r="Q79" i="5"/>
  <c r="P79" i="5"/>
  <c r="BG81" i="5"/>
  <c r="AE79" i="5"/>
  <c r="Y77" i="5"/>
  <c r="X77" i="5"/>
  <c r="AT79" i="5"/>
  <c r="AU78" i="5"/>
  <c r="BI80" i="5"/>
  <c r="AA81" i="5"/>
  <c r="AD81" i="5" s="1"/>
  <c r="AE80" i="5"/>
  <c r="AC80" i="5"/>
  <c r="AB80" i="5"/>
  <c r="BI81" i="5"/>
  <c r="BH81" i="5"/>
  <c r="BS80" i="5"/>
  <c r="BQ80" i="5"/>
  <c r="BP80" i="5"/>
  <c r="BM80" i="5"/>
  <c r="BL80" i="5"/>
  <c r="BT79" i="5"/>
  <c r="BU79" i="5"/>
  <c r="AS80" i="5"/>
  <c r="AR80" i="5"/>
  <c r="BE79" i="5"/>
  <c r="BD79" i="5"/>
  <c r="BC80" i="5"/>
  <c r="AZ80" i="5"/>
  <c r="BA80" i="5"/>
  <c r="AM80" i="5"/>
  <c r="AK80" i="5"/>
  <c r="AJ80" i="5"/>
  <c r="AO79" i="5"/>
  <c r="AN79" i="5"/>
  <c r="V79" i="5"/>
  <c r="V80" i="5" s="1"/>
  <c r="N80" i="5"/>
  <c r="AG79" i="5" l="1"/>
  <c r="AF79" i="5"/>
  <c r="AW78" i="5"/>
  <c r="AV78" i="5"/>
  <c r="BG82" i="5"/>
  <c r="S83" i="5"/>
  <c r="U82" i="5"/>
  <c r="T82" i="5"/>
  <c r="AG80" i="5"/>
  <c r="AF80" i="5"/>
  <c r="AT80" i="5"/>
  <c r="AU79" i="5"/>
  <c r="AA82" i="5"/>
  <c r="AC81" i="5"/>
  <c r="AE81" i="5"/>
  <c r="AB81" i="5"/>
  <c r="K82" i="5"/>
  <c r="L81" i="5"/>
  <c r="M81" i="5"/>
  <c r="BJ81" i="5"/>
  <c r="BJ82" i="5" s="1"/>
  <c r="BT80" i="5"/>
  <c r="BU80" i="5"/>
  <c r="BP81" i="5"/>
  <c r="BS81" i="5"/>
  <c r="BQ81" i="5"/>
  <c r="BI82" i="5"/>
  <c r="BH82" i="5"/>
  <c r="AR81" i="5"/>
  <c r="AS81" i="5"/>
  <c r="BC81" i="5"/>
  <c r="AZ81" i="5"/>
  <c r="BA81" i="5"/>
  <c r="BD80" i="5"/>
  <c r="BE80" i="5"/>
  <c r="AO80" i="5"/>
  <c r="AN80" i="5"/>
  <c r="AJ81" i="5"/>
  <c r="AM81" i="5"/>
  <c r="AK81" i="5"/>
  <c r="N81" i="5"/>
  <c r="W79" i="5"/>
  <c r="W80" i="5"/>
  <c r="O80" i="5"/>
  <c r="Y80" i="5" l="1"/>
  <c r="X80" i="5"/>
  <c r="BG83" i="5"/>
  <c r="S84" i="5"/>
  <c r="T83" i="5"/>
  <c r="U83" i="5"/>
  <c r="AT81" i="5"/>
  <c r="AU80" i="5"/>
  <c r="K83" i="5"/>
  <c r="M82" i="5"/>
  <c r="L82" i="5"/>
  <c r="Y79" i="5"/>
  <c r="X79" i="5"/>
  <c r="AW79" i="5"/>
  <c r="AV79" i="5"/>
  <c r="AA83" i="5"/>
  <c r="AB82" i="5"/>
  <c r="AC82" i="5"/>
  <c r="BK81" i="5"/>
  <c r="AF81" i="5"/>
  <c r="AG81" i="5"/>
  <c r="BJ83" i="5"/>
  <c r="BK83" i="5" s="1"/>
  <c r="Q80" i="5"/>
  <c r="P80" i="5"/>
  <c r="BK82" i="5"/>
  <c r="AD82" i="5"/>
  <c r="AD83" i="5" s="1"/>
  <c r="BM82" i="5"/>
  <c r="BL82" i="5"/>
  <c r="BT81" i="5"/>
  <c r="BU81" i="5"/>
  <c r="BP82" i="5"/>
  <c r="BS82" i="5"/>
  <c r="BQ82" i="5"/>
  <c r="BI83" i="5"/>
  <c r="BH83" i="5"/>
  <c r="BE81" i="5"/>
  <c r="BD81" i="5"/>
  <c r="AR82" i="5"/>
  <c r="AS82" i="5"/>
  <c r="AZ82" i="5"/>
  <c r="BA82" i="5"/>
  <c r="BC82" i="5"/>
  <c r="AN81" i="5"/>
  <c r="AO81" i="5"/>
  <c r="AK82" i="5"/>
  <c r="AJ82" i="5"/>
  <c r="AM82" i="5"/>
  <c r="V81" i="5"/>
  <c r="W81" i="5" s="1"/>
  <c r="N82" i="5"/>
  <c r="O82" i="5" s="1"/>
  <c r="O81" i="5"/>
  <c r="P82" i="5" l="1"/>
  <c r="Q82" i="5"/>
  <c r="BM81" i="5"/>
  <c r="BL81" i="5"/>
  <c r="S85" i="5"/>
  <c r="U84" i="5"/>
  <c r="T84" i="5"/>
  <c r="AD84" i="5"/>
  <c r="AE82" i="5"/>
  <c r="BG84" i="5"/>
  <c r="BH84" i="5" s="1"/>
  <c r="AT82" i="5"/>
  <c r="AU81" i="5"/>
  <c r="Y81" i="5"/>
  <c r="X81" i="5"/>
  <c r="K84" i="5"/>
  <c r="M83" i="5"/>
  <c r="L83" i="5"/>
  <c r="Q81" i="5"/>
  <c r="P81" i="5"/>
  <c r="AA84" i="5"/>
  <c r="AC83" i="5"/>
  <c r="AE83" i="5"/>
  <c r="AB83" i="5"/>
  <c r="AV80" i="5"/>
  <c r="AW80" i="5"/>
  <c r="BU82" i="5"/>
  <c r="BT82" i="5"/>
  <c r="BM83" i="5"/>
  <c r="BL83" i="5"/>
  <c r="BS83" i="5"/>
  <c r="BP83" i="5"/>
  <c r="BQ83" i="5"/>
  <c r="BI84" i="5"/>
  <c r="BE82" i="5"/>
  <c r="BD82" i="5"/>
  <c r="AS83" i="5"/>
  <c r="AR83" i="5"/>
  <c r="BC83" i="5"/>
  <c r="BA83" i="5"/>
  <c r="AZ83" i="5"/>
  <c r="AN82" i="5"/>
  <c r="AO82" i="5"/>
  <c r="AK83" i="5"/>
  <c r="AJ83" i="5"/>
  <c r="AM83" i="5"/>
  <c r="N83" i="5"/>
  <c r="V82" i="5"/>
  <c r="V83" i="5" s="1"/>
  <c r="AG83" i="5" l="1"/>
  <c r="AF83" i="5"/>
  <c r="AW81" i="5"/>
  <c r="AV81" i="5"/>
  <c r="AT83" i="5"/>
  <c r="AU82" i="5"/>
  <c r="S86" i="5"/>
  <c r="U85" i="5"/>
  <c r="T85" i="5"/>
  <c r="AA85" i="5"/>
  <c r="AE84" i="5"/>
  <c r="AC84" i="5"/>
  <c r="AB84" i="5"/>
  <c r="BG85" i="5"/>
  <c r="BI85" i="5" s="1"/>
  <c r="AF82" i="5"/>
  <c r="AG82" i="5"/>
  <c r="K85" i="5"/>
  <c r="M84" i="5"/>
  <c r="L84" i="5"/>
  <c r="BJ84" i="5"/>
  <c r="BT83" i="5"/>
  <c r="BU83" i="5"/>
  <c r="BS84" i="5"/>
  <c r="BQ84" i="5"/>
  <c r="BP84" i="5"/>
  <c r="BC84" i="5"/>
  <c r="BA84" i="5"/>
  <c r="AZ84" i="5"/>
  <c r="AS84" i="5"/>
  <c r="AR84" i="5"/>
  <c r="BD83" i="5"/>
  <c r="BE83" i="5"/>
  <c r="AO83" i="5"/>
  <c r="AN83" i="5"/>
  <c r="AM84" i="5"/>
  <c r="AK84" i="5"/>
  <c r="AJ84" i="5"/>
  <c r="N84" i="5"/>
  <c r="O84" i="5" s="1"/>
  <c r="W82" i="5"/>
  <c r="W83" i="5"/>
  <c r="O83" i="5"/>
  <c r="Q83" i="5" l="1"/>
  <c r="P83" i="5"/>
  <c r="AT84" i="5"/>
  <c r="AU83" i="5"/>
  <c r="Y83" i="5"/>
  <c r="X83" i="5"/>
  <c r="S87" i="5"/>
  <c r="U86" i="5"/>
  <c r="T86" i="5"/>
  <c r="AG84" i="5"/>
  <c r="AF84" i="5"/>
  <c r="BG86" i="5"/>
  <c r="Y82" i="5"/>
  <c r="X82" i="5"/>
  <c r="Q84" i="5"/>
  <c r="P84" i="5"/>
  <c r="K86" i="5"/>
  <c r="M85" i="5"/>
  <c r="L85" i="5"/>
  <c r="AA86" i="5"/>
  <c r="AB85" i="5"/>
  <c r="AC85" i="5"/>
  <c r="AW82" i="5"/>
  <c r="AV82" i="5"/>
  <c r="BH85" i="5"/>
  <c r="AD85" i="5"/>
  <c r="BJ85" i="5"/>
  <c r="BJ86" i="5" s="1"/>
  <c r="BK86" i="5" s="1"/>
  <c r="BK84" i="5"/>
  <c r="BI86" i="5"/>
  <c r="BH86" i="5"/>
  <c r="BT84" i="5"/>
  <c r="BU84" i="5"/>
  <c r="BP85" i="5"/>
  <c r="BS85" i="5"/>
  <c r="BQ85" i="5"/>
  <c r="BD84" i="5"/>
  <c r="BE84" i="5"/>
  <c r="BC85" i="5"/>
  <c r="BA85" i="5"/>
  <c r="AZ85" i="5"/>
  <c r="AS85" i="5"/>
  <c r="AR85" i="5"/>
  <c r="AO84" i="5"/>
  <c r="AN84" i="5"/>
  <c r="AM85" i="5"/>
  <c r="AJ85" i="5"/>
  <c r="AK85" i="5"/>
  <c r="V84" i="5"/>
  <c r="W84" i="5" s="1"/>
  <c r="N85" i="5"/>
  <c r="AD86" i="5" l="1"/>
  <c r="AD87" i="5" s="1"/>
  <c r="BG87" i="5"/>
  <c r="AW83" i="5"/>
  <c r="AV83" i="5"/>
  <c r="K87" i="5"/>
  <c r="M86" i="5"/>
  <c r="L86" i="5"/>
  <c r="AT85" i="5"/>
  <c r="AU84" i="5"/>
  <c r="BJ87" i="5"/>
  <c r="BK85" i="5"/>
  <c r="BM84" i="5"/>
  <c r="BL84" i="5"/>
  <c r="S88" i="5"/>
  <c r="U87" i="5"/>
  <c r="T87" i="5"/>
  <c r="AA87" i="5"/>
  <c r="AC86" i="5"/>
  <c r="AB86" i="5"/>
  <c r="Y84" i="5"/>
  <c r="X84" i="5"/>
  <c r="AE85" i="5"/>
  <c r="BM86" i="5"/>
  <c r="BL86" i="5"/>
  <c r="BT85" i="5"/>
  <c r="BU85" i="5"/>
  <c r="BP86" i="5"/>
  <c r="BS86" i="5"/>
  <c r="BQ86" i="5"/>
  <c r="BI87" i="5"/>
  <c r="BK87" i="5"/>
  <c r="BH87" i="5"/>
  <c r="BE85" i="5"/>
  <c r="BD85" i="5"/>
  <c r="AZ86" i="5"/>
  <c r="BA86" i="5"/>
  <c r="BC86" i="5"/>
  <c r="AR86" i="5"/>
  <c r="AS86" i="5"/>
  <c r="AN85" i="5"/>
  <c r="AO85" i="5"/>
  <c r="AJ86" i="5"/>
  <c r="AK86" i="5"/>
  <c r="AM86" i="5"/>
  <c r="N86" i="5"/>
  <c r="O86" i="5" s="1"/>
  <c r="O85" i="5"/>
  <c r="V85" i="5"/>
  <c r="AF85" i="5" l="1"/>
  <c r="AG85" i="5"/>
  <c r="K88" i="5"/>
  <c r="M87" i="5"/>
  <c r="L87" i="5"/>
  <c r="Q85" i="5"/>
  <c r="P85" i="5"/>
  <c r="AT86" i="5"/>
  <c r="AU85" i="5"/>
  <c r="AE86" i="5"/>
  <c r="BL85" i="5"/>
  <c r="BM85" i="5"/>
  <c r="AD88" i="5"/>
  <c r="P86" i="5"/>
  <c r="Q86" i="5"/>
  <c r="S89" i="5"/>
  <c r="T88" i="5"/>
  <c r="U88" i="5"/>
  <c r="BJ88" i="5"/>
  <c r="AA88" i="5"/>
  <c r="AC87" i="5"/>
  <c r="AB87" i="5"/>
  <c r="AE87" i="5"/>
  <c r="AW84" i="5"/>
  <c r="AV84" i="5"/>
  <c r="BG88" i="5"/>
  <c r="BU86" i="5"/>
  <c r="BT86" i="5"/>
  <c r="BM87" i="5"/>
  <c r="BL87" i="5"/>
  <c r="BS87" i="5"/>
  <c r="BP87" i="5"/>
  <c r="BQ87" i="5"/>
  <c r="BI88" i="5"/>
  <c r="BH88" i="5"/>
  <c r="BK88" i="5"/>
  <c r="BE86" i="5"/>
  <c r="BD86" i="5"/>
  <c r="BA87" i="5"/>
  <c r="AZ87" i="5"/>
  <c r="BC87" i="5"/>
  <c r="AS87" i="5"/>
  <c r="AR87" i="5"/>
  <c r="AO86" i="5"/>
  <c r="AN86" i="5"/>
  <c r="AK87" i="5"/>
  <c r="AM87" i="5"/>
  <c r="AJ87" i="5"/>
  <c r="V86" i="5"/>
  <c r="W86" i="5" s="1"/>
  <c r="W85" i="5"/>
  <c r="N87" i="5"/>
  <c r="S90" i="5" l="1"/>
  <c r="U89" i="5"/>
  <c r="T89" i="5"/>
  <c r="AT87" i="5"/>
  <c r="AU86" i="5"/>
  <c r="AV85" i="5"/>
  <c r="AW85" i="5"/>
  <c r="AG87" i="5"/>
  <c r="AF87" i="5"/>
  <c r="AD89" i="5"/>
  <c r="AA89" i="5"/>
  <c r="AE88" i="5"/>
  <c r="AB88" i="5"/>
  <c r="AC88" i="5"/>
  <c r="Y85" i="5"/>
  <c r="X85" i="5"/>
  <c r="K89" i="5"/>
  <c r="M88" i="5"/>
  <c r="L88" i="5"/>
  <c r="Y86" i="5"/>
  <c r="X86" i="5"/>
  <c r="BG89" i="5"/>
  <c r="BH89" i="5" s="1"/>
  <c r="AF86" i="5"/>
  <c r="AG86" i="5"/>
  <c r="BM88" i="5"/>
  <c r="BL88" i="5"/>
  <c r="BQ88" i="5"/>
  <c r="BP88" i="5"/>
  <c r="BS88" i="5"/>
  <c r="BT87" i="5"/>
  <c r="BU87" i="5"/>
  <c r="BC88" i="5"/>
  <c r="BA88" i="5"/>
  <c r="AZ88" i="5"/>
  <c r="BE87" i="5"/>
  <c r="BD87" i="5"/>
  <c r="AS88" i="5"/>
  <c r="AR88" i="5"/>
  <c r="AO87" i="5"/>
  <c r="AN87" i="5"/>
  <c r="AM88" i="5"/>
  <c r="AJ88" i="5"/>
  <c r="AK88" i="5"/>
  <c r="V87" i="5"/>
  <c r="W87" i="5" s="1"/>
  <c r="N88" i="5"/>
  <c r="O87" i="5"/>
  <c r="AF88" i="5" l="1"/>
  <c r="AG88" i="5"/>
  <c r="AT88" i="5"/>
  <c r="AU87" i="5"/>
  <c r="AV86" i="5"/>
  <c r="AW86" i="5"/>
  <c r="Q87" i="5"/>
  <c r="P87" i="5"/>
  <c r="AA90" i="5"/>
  <c r="AC89" i="5"/>
  <c r="AB89" i="5"/>
  <c r="AE89" i="5"/>
  <c r="K90" i="5"/>
  <c r="M89" i="5"/>
  <c r="L89" i="5"/>
  <c r="BG90" i="5"/>
  <c r="Y87" i="5"/>
  <c r="X87" i="5"/>
  <c r="BI89" i="5"/>
  <c r="BJ89" i="5"/>
  <c r="BJ90" i="5" s="1"/>
  <c r="BK90" i="5" s="1"/>
  <c r="S91" i="5"/>
  <c r="U90" i="5"/>
  <c r="T90" i="5"/>
  <c r="BT88" i="5"/>
  <c r="BU88" i="5"/>
  <c r="BP89" i="5"/>
  <c r="BS89" i="5"/>
  <c r="BQ89" i="5"/>
  <c r="BI90" i="5"/>
  <c r="BH90" i="5"/>
  <c r="BD88" i="5"/>
  <c r="BE88" i="5"/>
  <c r="BC89" i="5"/>
  <c r="BA89" i="5"/>
  <c r="AZ89" i="5"/>
  <c r="AS89" i="5"/>
  <c r="AR89" i="5"/>
  <c r="AJ89" i="5"/>
  <c r="AM89" i="5"/>
  <c r="AK89" i="5"/>
  <c r="AO88" i="5"/>
  <c r="AN88" i="5"/>
  <c r="V88" i="5"/>
  <c r="W88" i="5" s="1"/>
  <c r="N89" i="5"/>
  <c r="O88" i="5"/>
  <c r="X88" i="5" l="1"/>
  <c r="Y88" i="5"/>
  <c r="S92" i="5"/>
  <c r="U91" i="5"/>
  <c r="T91" i="5"/>
  <c r="AF89" i="5"/>
  <c r="AG89" i="5"/>
  <c r="AW87" i="5"/>
  <c r="AV87" i="5"/>
  <c r="AT89" i="5"/>
  <c r="AU88" i="5"/>
  <c r="BG91" i="5"/>
  <c r="AA91" i="5"/>
  <c r="AB90" i="5"/>
  <c r="AC90" i="5"/>
  <c r="K91" i="5"/>
  <c r="M90" i="5"/>
  <c r="L90" i="5"/>
  <c r="Q88" i="5"/>
  <c r="P88" i="5"/>
  <c r="AD90" i="5"/>
  <c r="AD91" i="5" s="1"/>
  <c r="BK89" i="5"/>
  <c r="BM90" i="5"/>
  <c r="BL90" i="5"/>
  <c r="BT89" i="5"/>
  <c r="BU89" i="5"/>
  <c r="BP90" i="5"/>
  <c r="BS90" i="5"/>
  <c r="BQ90" i="5"/>
  <c r="BI91" i="5"/>
  <c r="BH91" i="5"/>
  <c r="BE89" i="5"/>
  <c r="BD89" i="5"/>
  <c r="AR90" i="5"/>
  <c r="AS90" i="5"/>
  <c r="AZ90" i="5"/>
  <c r="BA90" i="5"/>
  <c r="BC90" i="5"/>
  <c r="AN89" i="5"/>
  <c r="AO89" i="5"/>
  <c r="AK90" i="5"/>
  <c r="AJ90" i="5"/>
  <c r="AM90" i="5"/>
  <c r="N90" i="5"/>
  <c r="O90" i="5" s="1"/>
  <c r="O89" i="5"/>
  <c r="V89" i="5"/>
  <c r="V90" i="5" s="1"/>
  <c r="Q90" i="5" l="1"/>
  <c r="P90" i="5"/>
  <c r="AE90" i="5"/>
  <c r="BG92" i="5"/>
  <c r="BJ91" i="5"/>
  <c r="BJ92" i="5" s="1"/>
  <c r="AA92" i="5"/>
  <c r="AC91" i="5"/>
  <c r="AE91" i="5"/>
  <c r="AB91" i="5"/>
  <c r="K92" i="5"/>
  <c r="M91" i="5"/>
  <c r="L91" i="5"/>
  <c r="AW88" i="5"/>
  <c r="AV88" i="5"/>
  <c r="S93" i="5"/>
  <c r="U92" i="5"/>
  <c r="T92" i="5"/>
  <c r="AT90" i="5"/>
  <c r="AU89" i="5"/>
  <c r="Q89" i="5"/>
  <c r="P89" i="5"/>
  <c r="BL89" i="5"/>
  <c r="BM89" i="5"/>
  <c r="BU90" i="5"/>
  <c r="BT90" i="5"/>
  <c r="BS91" i="5"/>
  <c r="BP91" i="5"/>
  <c r="BQ91" i="5"/>
  <c r="BE90" i="5"/>
  <c r="BD90" i="5"/>
  <c r="AS91" i="5"/>
  <c r="AR91" i="5"/>
  <c r="BC91" i="5"/>
  <c r="BA91" i="5"/>
  <c r="AZ91" i="5"/>
  <c r="AN90" i="5"/>
  <c r="AO90" i="5"/>
  <c r="AK91" i="5"/>
  <c r="AJ91" i="5"/>
  <c r="AM91" i="5"/>
  <c r="W89" i="5"/>
  <c r="W90" i="5"/>
  <c r="N91" i="5"/>
  <c r="AA93" i="5" l="1"/>
  <c r="AB92" i="5"/>
  <c r="AC92" i="5"/>
  <c r="AE92" i="5"/>
  <c r="BG93" i="5"/>
  <c r="BJ93" i="5"/>
  <c r="AT91" i="5"/>
  <c r="AU90" i="5"/>
  <c r="BK92" i="5"/>
  <c r="BK91" i="5"/>
  <c r="K93" i="5"/>
  <c r="M92" i="5"/>
  <c r="L92" i="5"/>
  <c r="AF90" i="5"/>
  <c r="AG90" i="5"/>
  <c r="BH92" i="5"/>
  <c r="AD92" i="5"/>
  <c r="AW89" i="5"/>
  <c r="AV89" i="5"/>
  <c r="Y90" i="5"/>
  <c r="X90" i="5"/>
  <c r="BI92" i="5"/>
  <c r="AG91" i="5"/>
  <c r="AF91" i="5"/>
  <c r="Y89" i="5"/>
  <c r="X89" i="5"/>
  <c r="S94" i="5"/>
  <c r="U93" i="5"/>
  <c r="T93" i="5"/>
  <c r="BM92" i="5"/>
  <c r="BL92" i="5"/>
  <c r="BT91" i="5"/>
  <c r="BU91" i="5"/>
  <c r="BH93" i="5"/>
  <c r="BS92" i="5"/>
  <c r="BQ92" i="5"/>
  <c r="BP92" i="5"/>
  <c r="AS92" i="5"/>
  <c r="AR92" i="5"/>
  <c r="BC92" i="5"/>
  <c r="BA92" i="5"/>
  <c r="AZ92" i="5"/>
  <c r="BE91" i="5"/>
  <c r="BD91" i="5"/>
  <c r="AO91" i="5"/>
  <c r="AN91" i="5"/>
  <c r="AM92" i="5"/>
  <c r="AK92" i="5"/>
  <c r="AJ92" i="5"/>
  <c r="V91" i="5"/>
  <c r="W91" i="5" s="1"/>
  <c r="N92" i="5"/>
  <c r="O91" i="5"/>
  <c r="Y91" i="5" l="1"/>
  <c r="X91" i="5"/>
  <c r="AT92" i="5"/>
  <c r="AU91" i="5"/>
  <c r="BG94" i="5"/>
  <c r="BI93" i="5"/>
  <c r="S95" i="5"/>
  <c r="U94" i="5"/>
  <c r="T94" i="5"/>
  <c r="K94" i="5"/>
  <c r="M93" i="5"/>
  <c r="L93" i="5"/>
  <c r="AF92" i="5"/>
  <c r="AG92" i="5"/>
  <c r="Q91" i="5"/>
  <c r="P91" i="5"/>
  <c r="BM91" i="5"/>
  <c r="BL91" i="5"/>
  <c r="BK93" i="5"/>
  <c r="AD93" i="5"/>
  <c r="AD94" i="5" s="1"/>
  <c r="AV90" i="5"/>
  <c r="AW90" i="5"/>
  <c r="AA94" i="5"/>
  <c r="AC93" i="5"/>
  <c r="AB93" i="5"/>
  <c r="BM93" i="5"/>
  <c r="BL93" i="5"/>
  <c r="BI94" i="5"/>
  <c r="BH94" i="5"/>
  <c r="BP93" i="5"/>
  <c r="BS93" i="5"/>
  <c r="BQ93" i="5"/>
  <c r="BT92" i="5"/>
  <c r="BU92" i="5"/>
  <c r="BD92" i="5"/>
  <c r="BE92" i="5"/>
  <c r="AS93" i="5"/>
  <c r="AR93" i="5"/>
  <c r="BC93" i="5"/>
  <c r="AZ93" i="5"/>
  <c r="BA93" i="5"/>
  <c r="AO92" i="5"/>
  <c r="AN92" i="5"/>
  <c r="AM93" i="5"/>
  <c r="AJ93" i="5"/>
  <c r="AK93" i="5"/>
  <c r="N93" i="5"/>
  <c r="V92" i="5"/>
  <c r="V93" i="5" s="1"/>
  <c r="O92" i="5"/>
  <c r="BG95" i="5" l="1"/>
  <c r="BJ94" i="5"/>
  <c r="BJ95" i="5" s="1"/>
  <c r="AW91" i="5"/>
  <c r="AV91" i="5"/>
  <c r="K95" i="5"/>
  <c r="M94" i="5"/>
  <c r="L94" i="5"/>
  <c r="AT93" i="5"/>
  <c r="AU92" i="5"/>
  <c r="S96" i="5"/>
  <c r="U95" i="5"/>
  <c r="T95" i="5"/>
  <c r="P92" i="5"/>
  <c r="Q92" i="5"/>
  <c r="AD95" i="5"/>
  <c r="AE93" i="5"/>
  <c r="AA95" i="5"/>
  <c r="AC94" i="5"/>
  <c r="AB94" i="5"/>
  <c r="AE94" i="5"/>
  <c r="BT93" i="5"/>
  <c r="BU93" i="5"/>
  <c r="BP94" i="5"/>
  <c r="BS94" i="5"/>
  <c r="BQ94" i="5"/>
  <c r="BI95" i="5"/>
  <c r="BK95" i="5"/>
  <c r="BH95" i="5"/>
  <c r="BE93" i="5"/>
  <c r="BD93" i="5"/>
  <c r="AR94" i="5"/>
  <c r="AS94" i="5"/>
  <c r="AZ94" i="5"/>
  <c r="BA94" i="5"/>
  <c r="BC94" i="5"/>
  <c r="AN93" i="5"/>
  <c r="AO93" i="5"/>
  <c r="AJ94" i="5"/>
  <c r="AK94" i="5"/>
  <c r="AM94" i="5"/>
  <c r="W92" i="5"/>
  <c r="N94" i="5"/>
  <c r="W93" i="5"/>
  <c r="O93" i="5"/>
  <c r="K96" i="5" l="1"/>
  <c r="L95" i="5"/>
  <c r="M95" i="5"/>
  <c r="Q93" i="5"/>
  <c r="P93" i="5"/>
  <c r="Y93" i="5"/>
  <c r="X93" i="5"/>
  <c r="AA96" i="5"/>
  <c r="AE95" i="5"/>
  <c r="AB95" i="5"/>
  <c r="AC95" i="5"/>
  <c r="BJ96" i="5"/>
  <c r="Y92" i="5"/>
  <c r="X92" i="5"/>
  <c r="S97" i="5"/>
  <c r="T96" i="5"/>
  <c r="U96" i="5"/>
  <c r="BK94" i="5"/>
  <c r="AV92" i="5"/>
  <c r="AW92" i="5"/>
  <c r="AF94" i="5"/>
  <c r="AG94" i="5"/>
  <c r="AG93" i="5"/>
  <c r="AF93" i="5"/>
  <c r="AT94" i="5"/>
  <c r="AU93" i="5"/>
  <c r="BG96" i="5"/>
  <c r="BU94" i="5"/>
  <c r="BT94" i="5"/>
  <c r="BM95" i="5"/>
  <c r="BL95" i="5"/>
  <c r="BS95" i="5"/>
  <c r="BP95" i="5"/>
  <c r="BQ95" i="5"/>
  <c r="BI96" i="5"/>
  <c r="BH96" i="5"/>
  <c r="BK96" i="5"/>
  <c r="BE94" i="5"/>
  <c r="BD94" i="5"/>
  <c r="AS95" i="5"/>
  <c r="AR95" i="5"/>
  <c r="BC95" i="5"/>
  <c r="BA95" i="5"/>
  <c r="AZ95" i="5"/>
  <c r="AO94" i="5"/>
  <c r="AN94" i="5"/>
  <c r="AK95" i="5"/>
  <c r="AM95" i="5"/>
  <c r="AJ95" i="5"/>
  <c r="N95" i="5"/>
  <c r="O94" i="5"/>
  <c r="O95" i="5"/>
  <c r="V94" i="5"/>
  <c r="V95" i="5" s="1"/>
  <c r="S98" i="5" l="1"/>
  <c r="U97" i="5"/>
  <c r="T97" i="5"/>
  <c r="AA97" i="5"/>
  <c r="AB96" i="5"/>
  <c r="AC96" i="5"/>
  <c r="AD96" i="5"/>
  <c r="AD97" i="5" s="1"/>
  <c r="Q95" i="5"/>
  <c r="P95" i="5"/>
  <c r="BJ97" i="5"/>
  <c r="BG97" i="5"/>
  <c r="Q94" i="5"/>
  <c r="P94" i="5"/>
  <c r="AW93" i="5"/>
  <c r="AV93" i="5"/>
  <c r="BL94" i="5"/>
  <c r="BM94" i="5"/>
  <c r="AT95" i="5"/>
  <c r="AU94" i="5"/>
  <c r="AF95" i="5"/>
  <c r="AG95" i="5"/>
  <c r="K97" i="5"/>
  <c r="M96" i="5"/>
  <c r="L96" i="5"/>
  <c r="BM96" i="5"/>
  <c r="BL96" i="5"/>
  <c r="BT95" i="5"/>
  <c r="BU95" i="5"/>
  <c r="BK97" i="5"/>
  <c r="BI97" i="5"/>
  <c r="BH97" i="5"/>
  <c r="BS96" i="5"/>
  <c r="BQ96" i="5"/>
  <c r="BP96" i="5"/>
  <c r="BE95" i="5"/>
  <c r="BD95" i="5"/>
  <c r="AS96" i="5"/>
  <c r="AR96" i="5"/>
  <c r="BC96" i="5"/>
  <c r="BA96" i="5"/>
  <c r="AZ96" i="5"/>
  <c r="AO95" i="5"/>
  <c r="AN95" i="5"/>
  <c r="AM96" i="5"/>
  <c r="AK96" i="5"/>
  <c r="AJ96" i="5"/>
  <c r="W95" i="5"/>
  <c r="W94" i="5"/>
  <c r="N96" i="5"/>
  <c r="AE96" i="5" l="1"/>
  <c r="Y95" i="5"/>
  <c r="X95" i="5"/>
  <c r="S99" i="5"/>
  <c r="U98" i="5"/>
  <c r="T98" i="5"/>
  <c r="K98" i="5"/>
  <c r="L97" i="5"/>
  <c r="M97" i="5"/>
  <c r="AV94" i="5"/>
  <c r="AW94" i="5"/>
  <c r="AT96" i="5"/>
  <c r="AU95" i="5"/>
  <c r="BG98" i="5"/>
  <c r="AA98" i="5"/>
  <c r="AE97" i="5"/>
  <c r="AB97" i="5"/>
  <c r="AC97" i="5"/>
  <c r="X94" i="5"/>
  <c r="Y94" i="5"/>
  <c r="BM97" i="5"/>
  <c r="BL97" i="5"/>
  <c r="BT96" i="5"/>
  <c r="BU96" i="5"/>
  <c r="BP97" i="5"/>
  <c r="BS97" i="5"/>
  <c r="BQ97" i="5"/>
  <c r="BD96" i="5"/>
  <c r="BE96" i="5"/>
  <c r="BC97" i="5"/>
  <c r="BA97" i="5"/>
  <c r="AZ97" i="5"/>
  <c r="AS97" i="5"/>
  <c r="AR97" i="5"/>
  <c r="AO96" i="5"/>
  <c r="AN96" i="5"/>
  <c r="AJ97" i="5"/>
  <c r="AK97" i="5"/>
  <c r="AM97" i="5"/>
  <c r="N97" i="5"/>
  <c r="O97" i="5" s="1"/>
  <c r="O96" i="5"/>
  <c r="V96" i="5"/>
  <c r="V97" i="5" s="1"/>
  <c r="K99" i="5" l="1"/>
  <c r="M98" i="5"/>
  <c r="L98" i="5"/>
  <c r="Q97" i="5"/>
  <c r="P97" i="5"/>
  <c r="BG99" i="5"/>
  <c r="BI99" i="5" s="1"/>
  <c r="AT97" i="5"/>
  <c r="AU96" i="5"/>
  <c r="BH98" i="5"/>
  <c r="AG96" i="5"/>
  <c r="AF96" i="5"/>
  <c r="Q96" i="5"/>
  <c r="P96" i="5"/>
  <c r="AW95" i="5"/>
  <c r="AV95" i="5"/>
  <c r="BJ98" i="5"/>
  <c r="S100" i="5"/>
  <c r="U99" i="5"/>
  <c r="T99" i="5"/>
  <c r="BI98" i="5"/>
  <c r="AF97" i="5"/>
  <c r="AG97" i="5"/>
  <c r="AA99" i="5"/>
  <c r="AB98" i="5"/>
  <c r="AC98" i="5"/>
  <c r="AD98" i="5"/>
  <c r="AD99" i="5" s="1"/>
  <c r="BT97" i="5"/>
  <c r="BU97" i="5"/>
  <c r="BP98" i="5"/>
  <c r="BS98" i="5"/>
  <c r="BQ98" i="5"/>
  <c r="BH99" i="5"/>
  <c r="BE97" i="5"/>
  <c r="BD97" i="5"/>
  <c r="AZ98" i="5"/>
  <c r="BA98" i="5"/>
  <c r="BC98" i="5"/>
  <c r="AR98" i="5"/>
  <c r="AS98" i="5"/>
  <c r="AN97" i="5"/>
  <c r="AO97" i="5"/>
  <c r="AK98" i="5"/>
  <c r="AJ98" i="5"/>
  <c r="AM98" i="5"/>
  <c r="W97" i="5"/>
  <c r="W96" i="5"/>
  <c r="N98" i="5"/>
  <c r="AT98" i="5" l="1"/>
  <c r="AU97" i="5"/>
  <c r="Y97" i="5"/>
  <c r="X97" i="5"/>
  <c r="Y96" i="5"/>
  <c r="X96" i="5"/>
  <c r="S101" i="5"/>
  <c r="U100" i="5"/>
  <c r="T100" i="5"/>
  <c r="BJ99" i="5"/>
  <c r="BK98" i="5"/>
  <c r="BG100" i="5"/>
  <c r="AE98" i="5"/>
  <c r="AA100" i="5"/>
  <c r="AD100" i="5" s="1"/>
  <c r="AE99" i="5"/>
  <c r="AC99" i="5"/>
  <c r="AB99" i="5"/>
  <c r="AV96" i="5"/>
  <c r="AW96" i="5"/>
  <c r="K100" i="5"/>
  <c r="M99" i="5"/>
  <c r="L99" i="5"/>
  <c r="BU98" i="5"/>
  <c r="BT98" i="5"/>
  <c r="BP99" i="5"/>
  <c r="BS99" i="5"/>
  <c r="BQ99" i="5"/>
  <c r="BI100" i="5"/>
  <c r="BE98" i="5"/>
  <c r="BD98" i="5"/>
  <c r="BA99" i="5"/>
  <c r="AZ99" i="5"/>
  <c r="BC99" i="5"/>
  <c r="AS99" i="5"/>
  <c r="AR99" i="5"/>
  <c r="AN98" i="5"/>
  <c r="AO98" i="5"/>
  <c r="AK99" i="5"/>
  <c r="AJ99" i="5"/>
  <c r="AM99" i="5"/>
  <c r="N99" i="5"/>
  <c r="O99" i="5" s="1"/>
  <c r="O98" i="5"/>
  <c r="V98" i="5"/>
  <c r="V99" i="5" s="1"/>
  <c r="S102" i="5" l="1"/>
  <c r="U101" i="5"/>
  <c r="T101" i="5"/>
  <c r="Q98" i="5"/>
  <c r="P98" i="5"/>
  <c r="BG101" i="5"/>
  <c r="BH101" i="5" s="1"/>
  <c r="BJ100" i="5"/>
  <c r="BK99" i="5"/>
  <c r="AA101" i="5"/>
  <c r="AE100" i="5"/>
  <c r="AC100" i="5"/>
  <c r="AB100" i="5"/>
  <c r="K101" i="5"/>
  <c r="M100" i="5"/>
  <c r="L100" i="5"/>
  <c r="BL98" i="5"/>
  <c r="BM98" i="5"/>
  <c r="BK100" i="5"/>
  <c r="BL100" i="5" s="1"/>
  <c r="AW97" i="5"/>
  <c r="AV97" i="5"/>
  <c r="Q99" i="5"/>
  <c r="P99" i="5"/>
  <c r="AF98" i="5"/>
  <c r="AG98" i="5"/>
  <c r="BH100" i="5"/>
  <c r="AG99" i="5"/>
  <c r="AF99" i="5"/>
  <c r="AT99" i="5"/>
  <c r="AU98" i="5"/>
  <c r="BM100" i="5"/>
  <c r="BT99" i="5"/>
  <c r="BU99" i="5"/>
  <c r="BS100" i="5"/>
  <c r="BQ100" i="5"/>
  <c r="BP100" i="5"/>
  <c r="AS100" i="5"/>
  <c r="AR100" i="5"/>
  <c r="BE99" i="5"/>
  <c r="BD99" i="5"/>
  <c r="BC100" i="5"/>
  <c r="BA100" i="5"/>
  <c r="AZ100" i="5"/>
  <c r="AM100" i="5"/>
  <c r="AK100" i="5"/>
  <c r="AJ100" i="5"/>
  <c r="AO99" i="5"/>
  <c r="AN99" i="5"/>
  <c r="W98" i="5"/>
  <c r="W99" i="5"/>
  <c r="N100" i="5"/>
  <c r="O100" i="5" s="1"/>
  <c r="Q100" i="5" l="1"/>
  <c r="P100" i="5"/>
  <c r="X99" i="5"/>
  <c r="Y99" i="5"/>
  <c r="Y98" i="5"/>
  <c r="X98" i="5"/>
  <c r="K102" i="5"/>
  <c r="M101" i="5"/>
  <c r="L101" i="5"/>
  <c r="AT100" i="5"/>
  <c r="AU99" i="5"/>
  <c r="AF100" i="5"/>
  <c r="AG100" i="5"/>
  <c r="BG102" i="5"/>
  <c r="BG103" i="5" s="1"/>
  <c r="BG104" i="5" s="1"/>
  <c r="BG105" i="5" s="1"/>
  <c r="BG106" i="5" s="1"/>
  <c r="BG107" i="5" s="1"/>
  <c r="BG108" i="5" s="1"/>
  <c r="BG109" i="5" s="1"/>
  <c r="BG110" i="5" s="1"/>
  <c r="BG111" i="5" s="1"/>
  <c r="BG112" i="5" s="1"/>
  <c r="BG113" i="5" s="1"/>
  <c r="BG114" i="5" s="1"/>
  <c r="BG115" i="5" s="1"/>
  <c r="BG116" i="5" s="1"/>
  <c r="BG117" i="5" s="1"/>
  <c r="BG118" i="5" s="1"/>
  <c r="BG119" i="5" s="1"/>
  <c r="BG120" i="5" s="1"/>
  <c r="BG121" i="5" s="1"/>
  <c r="BG122" i="5" s="1"/>
  <c r="BG123" i="5" s="1"/>
  <c r="BG124" i="5" s="1"/>
  <c r="BG125" i="5" s="1"/>
  <c r="BG126" i="5" s="1"/>
  <c r="BG127" i="5" s="1"/>
  <c r="BG128" i="5" s="1"/>
  <c r="BG129" i="5" s="1"/>
  <c r="BG130" i="5" s="1"/>
  <c r="BG131" i="5" s="1"/>
  <c r="BG132" i="5" s="1"/>
  <c r="BG133" i="5" s="1"/>
  <c r="BG134" i="5" s="1"/>
  <c r="BG135" i="5" s="1"/>
  <c r="BG136" i="5" s="1"/>
  <c r="BG137" i="5" s="1"/>
  <c r="BG138" i="5" s="1"/>
  <c r="BG139" i="5" s="1"/>
  <c r="BG140" i="5" s="1"/>
  <c r="BG141" i="5" s="1"/>
  <c r="BG142" i="5" s="1"/>
  <c r="BG143" i="5" s="1"/>
  <c r="BG144" i="5" s="1"/>
  <c r="BG145" i="5" s="1"/>
  <c r="BG146" i="5" s="1"/>
  <c r="BG147" i="5" s="1"/>
  <c r="BG148" i="5" s="1"/>
  <c r="BG149" i="5" s="1"/>
  <c r="BG150" i="5" s="1"/>
  <c r="BG151" i="5" s="1"/>
  <c r="BG152" i="5" s="1"/>
  <c r="BG153" i="5" s="1"/>
  <c r="BG154" i="5" s="1"/>
  <c r="BG155" i="5" s="1"/>
  <c r="BI101" i="5"/>
  <c r="AA102" i="5"/>
  <c r="AB101" i="5"/>
  <c r="AC101" i="5"/>
  <c r="BM99" i="5"/>
  <c r="BL99" i="5"/>
  <c r="S103" i="5"/>
  <c r="U102" i="5"/>
  <c r="T102" i="5"/>
  <c r="AV98" i="5"/>
  <c r="AW98" i="5"/>
  <c r="BJ101" i="5"/>
  <c r="AD101" i="5"/>
  <c r="BI102" i="5"/>
  <c r="BP101" i="5"/>
  <c r="BQ101" i="5"/>
  <c r="BS101" i="5"/>
  <c r="BT100" i="5"/>
  <c r="BU100" i="5"/>
  <c r="BD100" i="5"/>
  <c r="BE100" i="5"/>
  <c r="AS101" i="5"/>
  <c r="AR101" i="5"/>
  <c r="BC101" i="5"/>
  <c r="BA101" i="5"/>
  <c r="AZ101" i="5"/>
  <c r="AN100" i="5"/>
  <c r="AO100" i="5"/>
  <c r="AM101" i="5"/>
  <c r="AJ101" i="5"/>
  <c r="AK101" i="5"/>
  <c r="N101" i="5"/>
  <c r="V100" i="5"/>
  <c r="V101" i="5" s="1"/>
  <c r="S104" i="5" l="1"/>
  <c r="U103" i="5"/>
  <c r="T103" i="5"/>
  <c r="AD102" i="5"/>
  <c r="AD103" i="5" s="1"/>
  <c r="AA103" i="5"/>
  <c r="AE102" i="5"/>
  <c r="AB102" i="5"/>
  <c r="AC102" i="5"/>
  <c r="K103" i="5"/>
  <c r="M102" i="5"/>
  <c r="L102" i="5"/>
  <c r="BJ102" i="5"/>
  <c r="BJ103" i="5" s="1"/>
  <c r="BJ104" i="5" s="1"/>
  <c r="BJ105" i="5" s="1"/>
  <c r="BJ106" i="5" s="1"/>
  <c r="BJ107" i="5" s="1"/>
  <c r="BJ108" i="5" s="1"/>
  <c r="BJ109" i="5" s="1"/>
  <c r="BJ110" i="5" s="1"/>
  <c r="BJ111" i="5" s="1"/>
  <c r="BJ112" i="5" s="1"/>
  <c r="BJ113" i="5" s="1"/>
  <c r="BJ114" i="5" s="1"/>
  <c r="BJ115" i="5" s="1"/>
  <c r="BJ116" i="5" s="1"/>
  <c r="BJ117" i="5" s="1"/>
  <c r="BJ118" i="5" s="1"/>
  <c r="BJ119" i="5" s="1"/>
  <c r="BJ120" i="5" s="1"/>
  <c r="BJ121" i="5" s="1"/>
  <c r="BJ122" i="5" s="1"/>
  <c r="BJ123" i="5" s="1"/>
  <c r="BJ124" i="5" s="1"/>
  <c r="BJ125" i="5" s="1"/>
  <c r="BJ126" i="5" s="1"/>
  <c r="BJ127" i="5" s="1"/>
  <c r="BJ128" i="5" s="1"/>
  <c r="BJ129" i="5" s="1"/>
  <c r="BJ130" i="5" s="1"/>
  <c r="BJ131" i="5" s="1"/>
  <c r="BJ132" i="5" s="1"/>
  <c r="BJ133" i="5" s="1"/>
  <c r="BJ134" i="5" s="1"/>
  <c r="BJ135" i="5" s="1"/>
  <c r="BJ136" i="5" s="1"/>
  <c r="BJ137" i="5" s="1"/>
  <c r="BJ138" i="5" s="1"/>
  <c r="BJ139" i="5" s="1"/>
  <c r="BJ140" i="5" s="1"/>
  <c r="BJ141" i="5" s="1"/>
  <c r="BJ142" i="5" s="1"/>
  <c r="BJ143" i="5" s="1"/>
  <c r="BJ144" i="5" s="1"/>
  <c r="BJ145" i="5" s="1"/>
  <c r="BJ146" i="5" s="1"/>
  <c r="BJ147" i="5" s="1"/>
  <c r="BJ148" i="5" s="1"/>
  <c r="BJ149" i="5" s="1"/>
  <c r="BJ150" i="5" s="1"/>
  <c r="BJ151" i="5" s="1"/>
  <c r="BJ152" i="5" s="1"/>
  <c r="BJ153" i="5" s="1"/>
  <c r="BJ154" i="5" s="1"/>
  <c r="BJ155" i="5" s="1"/>
  <c r="BK101" i="5"/>
  <c r="BK102" i="5"/>
  <c r="BM102" i="5" s="1"/>
  <c r="AW99" i="5"/>
  <c r="AV99" i="5"/>
  <c r="BH102" i="5"/>
  <c r="AE101" i="5"/>
  <c r="AT101" i="5"/>
  <c r="AU100" i="5"/>
  <c r="BL102" i="5"/>
  <c r="BI103" i="5"/>
  <c r="BK103" i="5"/>
  <c r="BH103" i="5"/>
  <c r="BT101" i="5"/>
  <c r="BU101" i="5"/>
  <c r="BP102" i="5"/>
  <c r="BS102" i="5"/>
  <c r="BQ102" i="5"/>
  <c r="BE101" i="5"/>
  <c r="BD101" i="5"/>
  <c r="AR102" i="5"/>
  <c r="AS102" i="5"/>
  <c r="AZ102" i="5"/>
  <c r="BA102" i="5"/>
  <c r="BC102" i="5"/>
  <c r="AN101" i="5"/>
  <c r="AO101" i="5"/>
  <c r="AJ102" i="5"/>
  <c r="AK102" i="5"/>
  <c r="AM102" i="5"/>
  <c r="W100" i="5"/>
  <c r="W101" i="5"/>
  <c r="N102" i="5"/>
  <c r="O101" i="5"/>
  <c r="AA104" i="5" l="1"/>
  <c r="AC103" i="5"/>
  <c r="AE103" i="5"/>
  <c r="AB103" i="5"/>
  <c r="AD104" i="5"/>
  <c r="Q101" i="5"/>
  <c r="P101" i="5"/>
  <c r="Y101" i="5"/>
  <c r="X101" i="5"/>
  <c r="AV100" i="5"/>
  <c r="AW100" i="5"/>
  <c r="Y100" i="5"/>
  <c r="X100" i="5"/>
  <c r="AT102" i="5"/>
  <c r="AU101" i="5"/>
  <c r="AF102" i="5"/>
  <c r="AG102" i="5"/>
  <c r="BM101" i="5"/>
  <c r="BL101" i="5"/>
  <c r="AG101" i="5"/>
  <c r="AF101" i="5"/>
  <c r="K104" i="5"/>
  <c r="M103" i="5"/>
  <c r="L103" i="5"/>
  <c r="S105" i="5"/>
  <c r="T104" i="5"/>
  <c r="U104" i="5"/>
  <c r="BM103" i="5"/>
  <c r="BL103" i="5"/>
  <c r="BU102" i="5"/>
  <c r="BT102" i="5"/>
  <c r="BI104" i="5"/>
  <c r="BH104" i="5"/>
  <c r="BK104" i="5"/>
  <c r="BS103" i="5"/>
  <c r="BP103" i="5"/>
  <c r="BQ103" i="5"/>
  <c r="BE102" i="5"/>
  <c r="BD102" i="5"/>
  <c r="BC103" i="5"/>
  <c r="BA103" i="5"/>
  <c r="AZ103" i="5"/>
  <c r="AS103" i="5"/>
  <c r="AR103" i="5"/>
  <c r="AO102" i="5"/>
  <c r="AN102" i="5"/>
  <c r="AK103" i="5"/>
  <c r="AJ103" i="5"/>
  <c r="AM103" i="5"/>
  <c r="N103" i="5"/>
  <c r="O103" i="5" s="1"/>
  <c r="O102" i="5"/>
  <c r="V102" i="5"/>
  <c r="AW101" i="5" l="1"/>
  <c r="AV101" i="5"/>
  <c r="K105" i="5"/>
  <c r="M104" i="5"/>
  <c r="L104" i="5"/>
  <c r="AD105" i="5"/>
  <c r="AF103" i="5"/>
  <c r="AG103" i="5"/>
  <c r="AT103" i="5"/>
  <c r="AU102" i="5"/>
  <c r="P102" i="5"/>
  <c r="Q102" i="5"/>
  <c r="Q103" i="5"/>
  <c r="P103" i="5"/>
  <c r="S106" i="5"/>
  <c r="U105" i="5"/>
  <c r="T105" i="5"/>
  <c r="AA105" i="5"/>
  <c r="AE104" i="5"/>
  <c r="AC104" i="5"/>
  <c r="AB104" i="5"/>
  <c r="BT103" i="5"/>
  <c r="BU103" i="5"/>
  <c r="BQ104" i="5"/>
  <c r="BP104" i="5"/>
  <c r="BS104" i="5"/>
  <c r="BK105" i="5"/>
  <c r="BI105" i="5"/>
  <c r="BH105" i="5"/>
  <c r="BM104" i="5"/>
  <c r="BL104" i="5"/>
  <c r="BE103" i="5"/>
  <c r="BD103" i="5"/>
  <c r="BC104" i="5"/>
  <c r="BA104" i="5"/>
  <c r="AZ104" i="5"/>
  <c r="AS104" i="5"/>
  <c r="AR104" i="5"/>
  <c r="AO103" i="5"/>
  <c r="AN103" i="5"/>
  <c r="AM104" i="5"/>
  <c r="AK104" i="5"/>
  <c r="AJ104" i="5"/>
  <c r="V103" i="5"/>
  <c r="N104" i="5"/>
  <c r="O104" i="5" s="1"/>
  <c r="W102" i="5"/>
  <c r="Y102" i="5" l="1"/>
  <c r="X102" i="5"/>
  <c r="Q104" i="5"/>
  <c r="P104" i="5"/>
  <c r="AG104" i="5"/>
  <c r="AF104" i="5"/>
  <c r="K106" i="5"/>
  <c r="M105" i="5"/>
  <c r="L105" i="5"/>
  <c r="S107" i="5"/>
  <c r="U106" i="5"/>
  <c r="T106" i="5"/>
  <c r="AA106" i="5"/>
  <c r="AD106" i="5" s="1"/>
  <c r="AB105" i="5"/>
  <c r="AC105" i="5"/>
  <c r="AE105" i="5"/>
  <c r="AV102" i="5"/>
  <c r="AW102" i="5"/>
  <c r="AT104" i="5"/>
  <c r="AU103" i="5"/>
  <c r="BM105" i="5"/>
  <c r="BL105" i="5"/>
  <c r="BI106" i="5"/>
  <c r="BH106" i="5"/>
  <c r="BK106" i="5"/>
  <c r="BP105" i="5"/>
  <c r="BS105" i="5"/>
  <c r="BQ105" i="5"/>
  <c r="BT104" i="5"/>
  <c r="BU104" i="5"/>
  <c r="BD104" i="5"/>
  <c r="BE104" i="5"/>
  <c r="BC105" i="5"/>
  <c r="BA105" i="5"/>
  <c r="AZ105" i="5"/>
  <c r="AS105" i="5"/>
  <c r="AR105" i="5"/>
  <c r="AO104" i="5"/>
  <c r="AN104" i="5"/>
  <c r="AJ105" i="5"/>
  <c r="AM105" i="5"/>
  <c r="AK105" i="5"/>
  <c r="V104" i="5"/>
  <c r="W104" i="5" s="1"/>
  <c r="W103" i="5"/>
  <c r="N105" i="5"/>
  <c r="K107" i="5" l="1"/>
  <c r="M106" i="5"/>
  <c r="L106" i="5"/>
  <c r="Y103" i="5"/>
  <c r="X103" i="5"/>
  <c r="AT105" i="5"/>
  <c r="AU104" i="5"/>
  <c r="S108" i="5"/>
  <c r="U107" i="5"/>
  <c r="T107" i="5"/>
  <c r="AA107" i="5"/>
  <c r="AE106" i="5"/>
  <c r="AB106" i="5"/>
  <c r="AC106" i="5"/>
  <c r="AV103" i="5"/>
  <c r="AW103" i="5"/>
  <c r="Y104" i="5"/>
  <c r="X104" i="5"/>
  <c r="AF105" i="5"/>
  <c r="AG105" i="5"/>
  <c r="BM106" i="5"/>
  <c r="BL106" i="5"/>
  <c r="BI107" i="5"/>
  <c r="BK107" i="5"/>
  <c r="BH107" i="5"/>
  <c r="BT105" i="5"/>
  <c r="BU105" i="5"/>
  <c r="BP106" i="5"/>
  <c r="BS106" i="5"/>
  <c r="BQ106" i="5"/>
  <c r="BE105" i="5"/>
  <c r="BD105" i="5"/>
  <c r="AZ106" i="5"/>
  <c r="BA106" i="5"/>
  <c r="BC106" i="5"/>
  <c r="AR106" i="5"/>
  <c r="AS106" i="5"/>
  <c r="AN105" i="5"/>
  <c r="AO105" i="5"/>
  <c r="AK106" i="5"/>
  <c r="AJ106" i="5"/>
  <c r="AM106" i="5"/>
  <c r="V105" i="5"/>
  <c r="W105" i="5" s="1"/>
  <c r="N106" i="5"/>
  <c r="O106" i="5" s="1"/>
  <c r="O105" i="5"/>
  <c r="Y105" i="5" l="1"/>
  <c r="X105" i="5"/>
  <c r="Q105" i="5"/>
  <c r="P105" i="5"/>
  <c r="AA108" i="5"/>
  <c r="AC107" i="5"/>
  <c r="AB107" i="5"/>
  <c r="AE107" i="5"/>
  <c r="AT106" i="5"/>
  <c r="AU105" i="5"/>
  <c r="AG106" i="5"/>
  <c r="AF106" i="5"/>
  <c r="K108" i="5"/>
  <c r="M107" i="5"/>
  <c r="L107" i="5"/>
  <c r="AV104" i="5"/>
  <c r="AW104" i="5"/>
  <c r="Q106" i="5"/>
  <c r="P106" i="5"/>
  <c r="S109" i="5"/>
  <c r="U108" i="5"/>
  <c r="T108" i="5"/>
  <c r="AD107" i="5"/>
  <c r="AD108" i="5" s="1"/>
  <c r="BM107" i="5"/>
  <c r="BL107" i="5"/>
  <c r="BU106" i="5"/>
  <c r="BT106" i="5"/>
  <c r="BS107" i="5"/>
  <c r="BQ107" i="5"/>
  <c r="BP107" i="5"/>
  <c r="BK108" i="5"/>
  <c r="BI108" i="5"/>
  <c r="BH108" i="5"/>
  <c r="BE106" i="5"/>
  <c r="BD106" i="5"/>
  <c r="AZ107" i="5"/>
  <c r="BC107" i="5"/>
  <c r="BA107" i="5"/>
  <c r="AS107" i="5"/>
  <c r="AR107" i="5"/>
  <c r="AN106" i="5"/>
  <c r="AO106" i="5"/>
  <c r="AK107" i="5"/>
  <c r="AJ107" i="5"/>
  <c r="AM107" i="5"/>
  <c r="V106" i="5"/>
  <c r="W106" i="5" s="1"/>
  <c r="N107" i="5"/>
  <c r="AA109" i="5" l="1"/>
  <c r="AE108" i="5"/>
  <c r="AC108" i="5"/>
  <c r="AB108" i="5"/>
  <c r="AD109" i="5"/>
  <c r="S110" i="5"/>
  <c r="U109" i="5"/>
  <c r="T109" i="5"/>
  <c r="K109" i="5"/>
  <c r="M108" i="5"/>
  <c r="L108" i="5"/>
  <c r="AF107" i="5"/>
  <c r="AG107" i="5"/>
  <c r="AW105" i="5"/>
  <c r="AV105" i="5"/>
  <c r="Y106" i="5"/>
  <c r="X106" i="5"/>
  <c r="AT107" i="5"/>
  <c r="AU106" i="5"/>
  <c r="BT107" i="5"/>
  <c r="BU107" i="5"/>
  <c r="BM108" i="5"/>
  <c r="BL108" i="5"/>
  <c r="BI109" i="5"/>
  <c r="BH109" i="5"/>
  <c r="BK109" i="5"/>
  <c r="BS108" i="5"/>
  <c r="BQ108" i="5"/>
  <c r="BP108" i="5"/>
  <c r="BD107" i="5"/>
  <c r="BE107" i="5"/>
  <c r="AZ108" i="5"/>
  <c r="BA108" i="5"/>
  <c r="BC108" i="5"/>
  <c r="AS108" i="5"/>
  <c r="AR108" i="5"/>
  <c r="AO107" i="5"/>
  <c r="AN107" i="5"/>
  <c r="AM108" i="5"/>
  <c r="AK108" i="5"/>
  <c r="AJ108" i="5"/>
  <c r="V107" i="5"/>
  <c r="W107" i="5" s="1"/>
  <c r="N108" i="5"/>
  <c r="O108" i="5" s="1"/>
  <c r="O107" i="5"/>
  <c r="Y107" i="5" l="1"/>
  <c r="X107" i="5"/>
  <c r="AT108" i="5"/>
  <c r="AU107" i="5"/>
  <c r="AF108" i="5"/>
  <c r="AG108" i="5"/>
  <c r="S111" i="5"/>
  <c r="U110" i="5"/>
  <c r="T110" i="5"/>
  <c r="Q107" i="5"/>
  <c r="P107" i="5"/>
  <c r="P108" i="5"/>
  <c r="Q108" i="5"/>
  <c r="AW106" i="5"/>
  <c r="AV106" i="5"/>
  <c r="K110" i="5"/>
  <c r="M109" i="5"/>
  <c r="L109" i="5"/>
  <c r="AA110" i="5"/>
  <c r="AE109" i="5"/>
  <c r="AB109" i="5"/>
  <c r="AC109" i="5"/>
  <c r="BU108" i="5"/>
  <c r="BT108" i="5"/>
  <c r="BM109" i="5"/>
  <c r="BL109" i="5"/>
  <c r="BQ109" i="5"/>
  <c r="BP109" i="5"/>
  <c r="BS109" i="5"/>
  <c r="BK110" i="5"/>
  <c r="BI110" i="5"/>
  <c r="BH110" i="5"/>
  <c r="BE108" i="5"/>
  <c r="BD108" i="5"/>
  <c r="BC109" i="5"/>
  <c r="BA109" i="5"/>
  <c r="AZ109" i="5"/>
  <c r="AS109" i="5"/>
  <c r="AR109" i="5"/>
  <c r="AO108" i="5"/>
  <c r="AN108" i="5"/>
  <c r="AM109" i="5"/>
  <c r="AJ109" i="5"/>
  <c r="AK109" i="5"/>
  <c r="N109" i="5"/>
  <c r="O109" i="5" s="1"/>
  <c r="V108" i="5"/>
  <c r="V109" i="5" s="1"/>
  <c r="S112" i="5" l="1"/>
  <c r="U111" i="5"/>
  <c r="T111" i="5"/>
  <c r="AG109" i="5"/>
  <c r="AF109" i="5"/>
  <c r="AW107" i="5"/>
  <c r="AV107" i="5"/>
  <c r="Q109" i="5"/>
  <c r="P109" i="5"/>
  <c r="AA111" i="5"/>
  <c r="AC110" i="5"/>
  <c r="AB110" i="5"/>
  <c r="AT109" i="5"/>
  <c r="AU108" i="5"/>
  <c r="AD110" i="5"/>
  <c r="AD111" i="5" s="1"/>
  <c r="K111" i="5"/>
  <c r="M110" i="5"/>
  <c r="L110" i="5"/>
  <c r="BU109" i="5"/>
  <c r="BT109" i="5"/>
  <c r="BM110" i="5"/>
  <c r="BL110" i="5"/>
  <c r="BS110" i="5"/>
  <c r="BQ110" i="5"/>
  <c r="BP110" i="5"/>
  <c r="BK111" i="5"/>
  <c r="BI111" i="5"/>
  <c r="BH111" i="5"/>
  <c r="BD109" i="5"/>
  <c r="BE109" i="5"/>
  <c r="AR110" i="5"/>
  <c r="AS110" i="5"/>
  <c r="BA110" i="5"/>
  <c r="BC110" i="5"/>
  <c r="AZ110" i="5"/>
  <c r="AN109" i="5"/>
  <c r="AO109" i="5"/>
  <c r="AJ110" i="5"/>
  <c r="AK110" i="5"/>
  <c r="AM110" i="5"/>
  <c r="W108" i="5"/>
  <c r="W109" i="5"/>
  <c r="N110" i="5"/>
  <c r="AE110" i="5" l="1"/>
  <c r="AW108" i="5"/>
  <c r="AV108" i="5"/>
  <c r="Y109" i="5"/>
  <c r="X109" i="5"/>
  <c r="AA112" i="5"/>
  <c r="AC111" i="5"/>
  <c r="AE111" i="5"/>
  <c r="AB111" i="5"/>
  <c r="AT110" i="5"/>
  <c r="AU109" i="5"/>
  <c r="Y108" i="5"/>
  <c r="X108" i="5"/>
  <c r="K112" i="5"/>
  <c r="L111" i="5"/>
  <c r="M111" i="5"/>
  <c r="S113" i="5"/>
  <c r="T112" i="5"/>
  <c r="U112" i="5"/>
  <c r="BU110" i="5"/>
  <c r="BT110" i="5"/>
  <c r="BL111" i="5"/>
  <c r="BM111" i="5"/>
  <c r="BK112" i="5"/>
  <c r="BI112" i="5"/>
  <c r="BH112" i="5"/>
  <c r="BS111" i="5"/>
  <c r="BQ111" i="5"/>
  <c r="BP111" i="5"/>
  <c r="BD110" i="5"/>
  <c r="BE110" i="5"/>
  <c r="AS111" i="5"/>
  <c r="AR111" i="5"/>
  <c r="BA111" i="5"/>
  <c r="AZ111" i="5"/>
  <c r="BC111" i="5"/>
  <c r="AO110" i="5"/>
  <c r="AN110" i="5"/>
  <c r="AK111" i="5"/>
  <c r="AM111" i="5"/>
  <c r="AJ111" i="5"/>
  <c r="N111" i="5"/>
  <c r="O111" i="5" s="1"/>
  <c r="O110" i="5"/>
  <c r="V110" i="5"/>
  <c r="V111" i="5" s="1"/>
  <c r="AW109" i="5" l="1"/>
  <c r="AV109" i="5"/>
  <c r="AA113" i="5"/>
  <c r="AB112" i="5"/>
  <c r="AC112" i="5"/>
  <c r="AT111" i="5"/>
  <c r="AU110" i="5"/>
  <c r="Q111" i="5"/>
  <c r="P111" i="5"/>
  <c r="S114" i="5"/>
  <c r="U113" i="5"/>
  <c r="T113" i="5"/>
  <c r="AF110" i="5"/>
  <c r="AG110" i="5"/>
  <c r="K113" i="5"/>
  <c r="M112" i="5"/>
  <c r="L112" i="5"/>
  <c r="Q110" i="5"/>
  <c r="P110" i="5"/>
  <c r="AF111" i="5"/>
  <c r="AG111" i="5"/>
  <c r="AD112" i="5"/>
  <c r="AD113" i="5" s="1"/>
  <c r="BM112" i="5"/>
  <c r="BL112" i="5"/>
  <c r="BU111" i="5"/>
  <c r="BT111" i="5"/>
  <c r="BH113" i="5"/>
  <c r="BK113" i="5"/>
  <c r="BI113" i="5"/>
  <c r="BS112" i="5"/>
  <c r="BP112" i="5"/>
  <c r="BQ112" i="5"/>
  <c r="BD111" i="5"/>
  <c r="BE111" i="5"/>
  <c r="AS112" i="5"/>
  <c r="AR112" i="5"/>
  <c r="BC112" i="5"/>
  <c r="BA112" i="5"/>
  <c r="AZ112" i="5"/>
  <c r="AO111" i="5"/>
  <c r="AN111" i="5"/>
  <c r="AM112" i="5"/>
  <c r="AK112" i="5"/>
  <c r="AJ112" i="5"/>
  <c r="W111" i="5"/>
  <c r="W110" i="5"/>
  <c r="N112" i="5"/>
  <c r="AE112" i="5" l="1"/>
  <c r="K114" i="5"/>
  <c r="L113" i="5"/>
  <c r="M113" i="5"/>
  <c r="X110" i="5"/>
  <c r="Y110" i="5"/>
  <c r="S115" i="5"/>
  <c r="U114" i="5"/>
  <c r="T114" i="5"/>
  <c r="AA114" i="5"/>
  <c r="AE113" i="5"/>
  <c r="AB113" i="5"/>
  <c r="AC113" i="5"/>
  <c r="AW110" i="5"/>
  <c r="AV110" i="5"/>
  <c r="Y111" i="5"/>
  <c r="X111" i="5"/>
  <c r="AT112" i="5"/>
  <c r="AU111" i="5"/>
  <c r="BM113" i="5"/>
  <c r="BL113" i="5"/>
  <c r="BU112" i="5"/>
  <c r="BT112" i="5"/>
  <c r="BQ113" i="5"/>
  <c r="BP113" i="5"/>
  <c r="BS113" i="5"/>
  <c r="BK114" i="5"/>
  <c r="BI114" i="5"/>
  <c r="BH114" i="5"/>
  <c r="BE112" i="5"/>
  <c r="BD112" i="5"/>
  <c r="BC113" i="5"/>
  <c r="BA113" i="5"/>
  <c r="AZ113" i="5"/>
  <c r="AS113" i="5"/>
  <c r="AR113" i="5"/>
  <c r="AJ113" i="5"/>
  <c r="AM113" i="5"/>
  <c r="AK113" i="5"/>
  <c r="AO112" i="5"/>
  <c r="AN112" i="5"/>
  <c r="V112" i="5"/>
  <c r="V113" i="5" s="1"/>
  <c r="N113" i="5"/>
  <c r="O112" i="5"/>
  <c r="AW111" i="5" l="1"/>
  <c r="AV111" i="5"/>
  <c r="AF113" i="5"/>
  <c r="AG113" i="5"/>
  <c r="S116" i="5"/>
  <c r="U115" i="5"/>
  <c r="T115" i="5"/>
  <c r="AT113" i="5"/>
  <c r="AU112" i="5"/>
  <c r="AA115" i="5"/>
  <c r="AB114" i="5"/>
  <c r="AC114" i="5"/>
  <c r="K115" i="5"/>
  <c r="M114" i="5"/>
  <c r="L114" i="5"/>
  <c r="AG112" i="5"/>
  <c r="AF112" i="5"/>
  <c r="Q112" i="5"/>
  <c r="P112" i="5"/>
  <c r="AD114" i="5"/>
  <c r="AD115" i="5" s="1"/>
  <c r="BU113" i="5"/>
  <c r="BT113" i="5"/>
  <c r="BM114" i="5"/>
  <c r="BL114" i="5"/>
  <c r="BK115" i="5"/>
  <c r="BI115" i="5"/>
  <c r="BH115" i="5"/>
  <c r="BS114" i="5"/>
  <c r="BQ114" i="5"/>
  <c r="BP114" i="5"/>
  <c r="BE113" i="5"/>
  <c r="BD113" i="5"/>
  <c r="BA114" i="5"/>
  <c r="AZ114" i="5"/>
  <c r="BC114" i="5"/>
  <c r="AR114" i="5"/>
  <c r="AS114" i="5"/>
  <c r="AN113" i="5"/>
  <c r="AO113" i="5"/>
  <c r="AK114" i="5"/>
  <c r="AJ114" i="5"/>
  <c r="AM114" i="5"/>
  <c r="W112" i="5"/>
  <c r="W113" i="5"/>
  <c r="N114" i="5"/>
  <c r="O113" i="5"/>
  <c r="AT114" i="5" l="1"/>
  <c r="AU113" i="5"/>
  <c r="S117" i="5"/>
  <c r="U116" i="5"/>
  <c r="T116" i="5"/>
  <c r="AD116" i="5"/>
  <c r="Q113" i="5"/>
  <c r="P113" i="5"/>
  <c r="Y112" i="5"/>
  <c r="X112" i="5"/>
  <c r="AE114" i="5"/>
  <c r="AA116" i="5"/>
  <c r="AB115" i="5"/>
  <c r="AE115" i="5"/>
  <c r="AC115" i="5"/>
  <c r="K116" i="5"/>
  <c r="M115" i="5"/>
  <c r="L115" i="5"/>
  <c r="Y113" i="5"/>
  <c r="X113" i="5"/>
  <c r="AW112" i="5"/>
  <c r="AV112" i="5"/>
  <c r="BL115" i="5"/>
  <c r="BM115" i="5"/>
  <c r="BT114" i="5"/>
  <c r="BU114" i="5"/>
  <c r="BS115" i="5"/>
  <c r="BQ115" i="5"/>
  <c r="BP115" i="5"/>
  <c r="BK116" i="5"/>
  <c r="BI116" i="5"/>
  <c r="BH116" i="5"/>
  <c r="BE114" i="5"/>
  <c r="BD114" i="5"/>
  <c r="AS115" i="5"/>
  <c r="AR115" i="5"/>
  <c r="BC115" i="5"/>
  <c r="BA115" i="5"/>
  <c r="AZ115" i="5"/>
  <c r="AN114" i="5"/>
  <c r="AO114" i="5"/>
  <c r="AK115" i="5"/>
  <c r="AJ115" i="5"/>
  <c r="AM115" i="5"/>
  <c r="N115" i="5"/>
  <c r="O115" i="5" s="1"/>
  <c r="V114" i="5"/>
  <c r="V115" i="5" s="1"/>
  <c r="O114" i="5"/>
  <c r="K117" i="5" l="1"/>
  <c r="M116" i="5"/>
  <c r="L116" i="5"/>
  <c r="P114" i="5"/>
  <c r="Q114" i="5"/>
  <c r="AG115" i="5"/>
  <c r="AF115" i="5"/>
  <c r="AA117" i="5"/>
  <c r="AC116" i="5"/>
  <c r="AE116" i="5"/>
  <c r="AB116" i="5"/>
  <c r="Q115" i="5"/>
  <c r="P115" i="5"/>
  <c r="AF114" i="5"/>
  <c r="AG114" i="5"/>
  <c r="S118" i="5"/>
  <c r="U117" i="5"/>
  <c r="T117" i="5"/>
  <c r="AW113" i="5"/>
  <c r="AV113" i="5"/>
  <c r="AT115" i="5"/>
  <c r="AU114" i="5"/>
  <c r="BU115" i="5"/>
  <c r="BT115" i="5"/>
  <c r="BM116" i="5"/>
  <c r="BL116" i="5"/>
  <c r="BS116" i="5"/>
  <c r="BP116" i="5"/>
  <c r="BQ116" i="5"/>
  <c r="BH117" i="5"/>
  <c r="BI117" i="5"/>
  <c r="BK117" i="5"/>
  <c r="BE115" i="5"/>
  <c r="BD115" i="5"/>
  <c r="BC116" i="5"/>
  <c r="BA116" i="5"/>
  <c r="AZ116" i="5"/>
  <c r="AS116" i="5"/>
  <c r="AR116" i="5"/>
  <c r="AO115" i="5"/>
  <c r="AN115" i="5"/>
  <c r="AM116" i="5"/>
  <c r="AK116" i="5"/>
  <c r="AJ116" i="5"/>
  <c r="W114" i="5"/>
  <c r="N116" i="5"/>
  <c r="W115" i="5"/>
  <c r="AA118" i="5" l="1"/>
  <c r="AC117" i="5"/>
  <c r="AB117" i="5"/>
  <c r="X115" i="5"/>
  <c r="Y115" i="5"/>
  <c r="S119" i="5"/>
  <c r="U118" i="5"/>
  <c r="T118" i="5"/>
  <c r="AV114" i="5"/>
  <c r="AW114" i="5"/>
  <c r="AD117" i="5"/>
  <c r="AD118" i="5" s="1"/>
  <c r="AT116" i="5"/>
  <c r="AU115" i="5"/>
  <c r="Y114" i="5"/>
  <c r="X114" i="5"/>
  <c r="AG116" i="5"/>
  <c r="AF116" i="5"/>
  <c r="K118" i="5"/>
  <c r="M117" i="5"/>
  <c r="L117" i="5"/>
  <c r="BU116" i="5"/>
  <c r="BT116" i="5"/>
  <c r="BM117" i="5"/>
  <c r="BL117" i="5"/>
  <c r="BQ117" i="5"/>
  <c r="BP117" i="5"/>
  <c r="BS117" i="5"/>
  <c r="BI118" i="5"/>
  <c r="BH118" i="5"/>
  <c r="BK118" i="5"/>
  <c r="BE116" i="5"/>
  <c r="BD116" i="5"/>
  <c r="AS117" i="5"/>
  <c r="AR117" i="5"/>
  <c r="BC117" i="5"/>
  <c r="AZ117" i="5"/>
  <c r="BA117" i="5"/>
  <c r="AO116" i="5"/>
  <c r="AN116" i="5"/>
  <c r="AM117" i="5"/>
  <c r="AJ117" i="5"/>
  <c r="AK117" i="5"/>
  <c r="N117" i="5"/>
  <c r="O116" i="5"/>
  <c r="V116" i="5"/>
  <c r="V117" i="5" s="1"/>
  <c r="Q116" i="5" l="1"/>
  <c r="P116" i="5"/>
  <c r="S120" i="5"/>
  <c r="U119" i="5"/>
  <c r="T119" i="5"/>
  <c r="K119" i="5"/>
  <c r="M118" i="5"/>
  <c r="L118" i="5"/>
  <c r="AE117" i="5"/>
  <c r="AT117" i="5"/>
  <c r="AU116" i="5"/>
  <c r="AW115" i="5"/>
  <c r="AV115" i="5"/>
  <c r="AA119" i="5"/>
  <c r="AB118" i="5"/>
  <c r="AC118" i="5"/>
  <c r="AE118" i="5"/>
  <c r="BS118" i="5"/>
  <c r="BQ118" i="5"/>
  <c r="BP118" i="5"/>
  <c r="BK119" i="5"/>
  <c r="BI119" i="5"/>
  <c r="BH119" i="5"/>
  <c r="BU117" i="5"/>
  <c r="BT117" i="5"/>
  <c r="BM118" i="5"/>
  <c r="BL118" i="5"/>
  <c r="BE117" i="5"/>
  <c r="BD117" i="5"/>
  <c r="AR118" i="5"/>
  <c r="AS118" i="5"/>
  <c r="BA118" i="5"/>
  <c r="AZ118" i="5"/>
  <c r="BC118" i="5"/>
  <c r="AN117" i="5"/>
  <c r="AO117" i="5"/>
  <c r="AJ118" i="5"/>
  <c r="AK118" i="5"/>
  <c r="AM118" i="5"/>
  <c r="N118" i="5"/>
  <c r="O118" i="5"/>
  <c r="W116" i="5"/>
  <c r="O117" i="5"/>
  <c r="W117" i="5"/>
  <c r="Y117" i="5" l="1"/>
  <c r="X117" i="5"/>
  <c r="Q117" i="5"/>
  <c r="P117" i="5"/>
  <c r="AW116" i="5"/>
  <c r="AV116" i="5"/>
  <c r="S121" i="5"/>
  <c r="T120" i="5"/>
  <c r="U120" i="5"/>
  <c r="AA120" i="5"/>
  <c r="AC119" i="5"/>
  <c r="AE119" i="5"/>
  <c r="AB119" i="5"/>
  <c r="Y116" i="5"/>
  <c r="X116" i="5"/>
  <c r="AT118" i="5"/>
  <c r="AU117" i="5"/>
  <c r="AD119" i="5"/>
  <c r="AD120" i="5" s="1"/>
  <c r="K120" i="5"/>
  <c r="L119" i="5"/>
  <c r="M119" i="5"/>
  <c r="Q118" i="5"/>
  <c r="P118" i="5"/>
  <c r="AF118" i="5"/>
  <c r="AG118" i="5"/>
  <c r="AG117" i="5"/>
  <c r="AF117" i="5"/>
  <c r="BL119" i="5"/>
  <c r="BM119" i="5"/>
  <c r="BT118" i="5"/>
  <c r="BU118" i="5"/>
  <c r="BS119" i="5"/>
  <c r="BQ119" i="5"/>
  <c r="BP119" i="5"/>
  <c r="BK120" i="5"/>
  <c r="BI120" i="5"/>
  <c r="BH120" i="5"/>
  <c r="AS119" i="5"/>
  <c r="AR119" i="5"/>
  <c r="BC119" i="5"/>
  <c r="BA119" i="5"/>
  <c r="AZ119" i="5"/>
  <c r="BD118" i="5"/>
  <c r="BE118" i="5"/>
  <c r="AO118" i="5"/>
  <c r="AN118" i="5"/>
  <c r="AK119" i="5"/>
  <c r="AM119" i="5"/>
  <c r="AJ119" i="5"/>
  <c r="N119" i="5"/>
  <c r="O119" i="5" s="1"/>
  <c r="V118" i="5"/>
  <c r="V119" i="5" s="1"/>
  <c r="Q119" i="5" l="1"/>
  <c r="P119" i="5"/>
  <c r="AT119" i="5"/>
  <c r="AU118" i="5"/>
  <c r="AF119" i="5"/>
  <c r="AG119" i="5"/>
  <c r="K121" i="5"/>
  <c r="M120" i="5"/>
  <c r="L120" i="5"/>
  <c r="AA121" i="5"/>
  <c r="AC120" i="5"/>
  <c r="AB120" i="5"/>
  <c r="AE120" i="5"/>
  <c r="S122" i="5"/>
  <c r="U121" i="5"/>
  <c r="T121" i="5"/>
  <c r="AW117" i="5"/>
  <c r="AV117" i="5"/>
  <c r="BM120" i="5"/>
  <c r="BL120" i="5"/>
  <c r="BU119" i="5"/>
  <c r="BT119" i="5"/>
  <c r="BS120" i="5"/>
  <c r="BP120" i="5"/>
  <c r="BQ120" i="5"/>
  <c r="BH121" i="5"/>
  <c r="BI121" i="5"/>
  <c r="BK121" i="5"/>
  <c r="AS120" i="5"/>
  <c r="AR120" i="5"/>
  <c r="BE119" i="5"/>
  <c r="BD119" i="5"/>
  <c r="BC120" i="5"/>
  <c r="AZ120" i="5"/>
  <c r="BA120" i="5"/>
  <c r="AO119" i="5"/>
  <c r="AN119" i="5"/>
  <c r="AM120" i="5"/>
  <c r="AK120" i="5"/>
  <c r="AJ120" i="5"/>
  <c r="W118" i="5"/>
  <c r="W119" i="5"/>
  <c r="N120" i="5"/>
  <c r="AW118" i="5" l="1"/>
  <c r="AV118" i="5"/>
  <c r="S123" i="5"/>
  <c r="U122" i="5"/>
  <c r="T122" i="5"/>
  <c r="AA122" i="5"/>
  <c r="AB121" i="5"/>
  <c r="AE121" i="5"/>
  <c r="AC121" i="5"/>
  <c r="AT120" i="5"/>
  <c r="AU119" i="5"/>
  <c r="Y118" i="5"/>
  <c r="X118" i="5"/>
  <c r="AD121" i="5"/>
  <c r="AD122" i="5" s="1"/>
  <c r="K122" i="5"/>
  <c r="M121" i="5"/>
  <c r="L121" i="5"/>
  <c r="AG120" i="5"/>
  <c r="AF120" i="5"/>
  <c r="Y119" i="5"/>
  <c r="X119" i="5"/>
  <c r="BU120" i="5"/>
  <c r="BT120" i="5"/>
  <c r="BM121" i="5"/>
  <c r="BL121" i="5"/>
  <c r="BQ121" i="5"/>
  <c r="BP121" i="5"/>
  <c r="BS121" i="5"/>
  <c r="BI122" i="5"/>
  <c r="BH122" i="5"/>
  <c r="BK122" i="5"/>
  <c r="BE120" i="5"/>
  <c r="BD120" i="5"/>
  <c r="AS121" i="5"/>
  <c r="AR121" i="5"/>
  <c r="BC121" i="5"/>
  <c r="AZ121" i="5"/>
  <c r="BA121" i="5"/>
  <c r="AO120" i="5"/>
  <c r="AN120" i="5"/>
  <c r="AJ121" i="5"/>
  <c r="AM121" i="5"/>
  <c r="AK121" i="5"/>
  <c r="N121" i="5"/>
  <c r="O121" i="5" s="1"/>
  <c r="O120" i="5"/>
  <c r="V120" i="5"/>
  <c r="V121" i="5" s="1"/>
  <c r="K123" i="5" l="1"/>
  <c r="M122" i="5"/>
  <c r="L122" i="5"/>
  <c r="AA123" i="5"/>
  <c r="AC122" i="5"/>
  <c r="AE122" i="5"/>
  <c r="AB122" i="5"/>
  <c r="AG121" i="5"/>
  <c r="AF121" i="5"/>
  <c r="AV119" i="5"/>
  <c r="AW119" i="5"/>
  <c r="S124" i="5"/>
  <c r="U123" i="5"/>
  <c r="T123" i="5"/>
  <c r="AD123" i="5"/>
  <c r="Q120" i="5"/>
  <c r="P120" i="5"/>
  <c r="Q121" i="5"/>
  <c r="P121" i="5"/>
  <c r="AT121" i="5"/>
  <c r="AU120" i="5"/>
  <c r="BU121" i="5"/>
  <c r="BT121" i="5"/>
  <c r="BS122" i="5"/>
  <c r="BQ122" i="5"/>
  <c r="BP122" i="5"/>
  <c r="BM122" i="5"/>
  <c r="BL122" i="5"/>
  <c r="BK123" i="5"/>
  <c r="BI123" i="5"/>
  <c r="BH123" i="5"/>
  <c r="BE121" i="5"/>
  <c r="BD121" i="5"/>
  <c r="AR122" i="5"/>
  <c r="AS122" i="5"/>
  <c r="BA122" i="5"/>
  <c r="AZ122" i="5"/>
  <c r="BC122" i="5"/>
  <c r="AN121" i="5"/>
  <c r="AO121" i="5"/>
  <c r="AK122" i="5"/>
  <c r="AJ122" i="5"/>
  <c r="AM122" i="5"/>
  <c r="N122" i="5"/>
  <c r="O122" i="5"/>
  <c r="W120" i="5"/>
  <c r="W121" i="5"/>
  <c r="AF122" i="5" l="1"/>
  <c r="AG122" i="5"/>
  <c r="AT122" i="5"/>
  <c r="AU121" i="5"/>
  <c r="S125" i="5"/>
  <c r="U124" i="5"/>
  <c r="T124" i="5"/>
  <c r="AA124" i="5"/>
  <c r="AE123" i="5"/>
  <c r="AB123" i="5"/>
  <c r="AC123" i="5"/>
  <c r="Y121" i="5"/>
  <c r="X121" i="5"/>
  <c r="X120" i="5"/>
  <c r="Y120" i="5"/>
  <c r="P122" i="5"/>
  <c r="Q122" i="5"/>
  <c r="AV120" i="5"/>
  <c r="AW120" i="5"/>
  <c r="K124" i="5"/>
  <c r="M123" i="5"/>
  <c r="L123" i="5"/>
  <c r="BL123" i="5"/>
  <c r="BM123" i="5"/>
  <c r="BT122" i="5"/>
  <c r="BU122" i="5"/>
  <c r="BS123" i="5"/>
  <c r="BQ123" i="5"/>
  <c r="BP123" i="5"/>
  <c r="BK124" i="5"/>
  <c r="BI124" i="5"/>
  <c r="BH124" i="5"/>
  <c r="BD122" i="5"/>
  <c r="BE122" i="5"/>
  <c r="BC123" i="5"/>
  <c r="BA123" i="5"/>
  <c r="AZ123" i="5"/>
  <c r="AS123" i="5"/>
  <c r="AR123" i="5"/>
  <c r="AN122" i="5"/>
  <c r="AO122" i="5"/>
  <c r="AM123" i="5"/>
  <c r="AK123" i="5"/>
  <c r="AJ123" i="5"/>
  <c r="V122" i="5"/>
  <c r="V123" i="5" s="1"/>
  <c r="N123" i="5"/>
  <c r="AV121" i="5" l="1"/>
  <c r="AW121" i="5"/>
  <c r="K125" i="5"/>
  <c r="M124" i="5"/>
  <c r="L124" i="5"/>
  <c r="AT123" i="5"/>
  <c r="AU122" i="5"/>
  <c r="AG123" i="5"/>
  <c r="AF123" i="5"/>
  <c r="S126" i="5"/>
  <c r="U125" i="5"/>
  <c r="T125" i="5"/>
  <c r="AA125" i="5"/>
  <c r="AE124" i="5"/>
  <c r="AC124" i="5"/>
  <c r="AB124" i="5"/>
  <c r="AD124" i="5"/>
  <c r="BM124" i="5"/>
  <c r="BL124" i="5"/>
  <c r="BU123" i="5"/>
  <c r="BT123" i="5"/>
  <c r="BS124" i="5"/>
  <c r="BQ124" i="5"/>
  <c r="BP124" i="5"/>
  <c r="BH125" i="5"/>
  <c r="BI125" i="5"/>
  <c r="BK125" i="5"/>
  <c r="BE123" i="5"/>
  <c r="BD123" i="5"/>
  <c r="AS124" i="5"/>
  <c r="AR124" i="5"/>
  <c r="BC124" i="5"/>
  <c r="AZ124" i="5"/>
  <c r="BA124" i="5"/>
  <c r="AM124" i="5"/>
  <c r="AK124" i="5"/>
  <c r="AJ124" i="5"/>
  <c r="AO123" i="5"/>
  <c r="AN123" i="5"/>
  <c r="N124" i="5"/>
  <c r="O124" i="5" s="1"/>
  <c r="W123" i="5"/>
  <c r="W122" i="5"/>
  <c r="O123" i="5"/>
  <c r="P124" i="5" l="1"/>
  <c r="Q124" i="5"/>
  <c r="AW122" i="5"/>
  <c r="AV122" i="5"/>
  <c r="AT124" i="5"/>
  <c r="AU123" i="5"/>
  <c r="Q123" i="5"/>
  <c r="P123" i="5"/>
  <c r="K126" i="5"/>
  <c r="L125" i="5"/>
  <c r="M125" i="5"/>
  <c r="S127" i="5"/>
  <c r="U126" i="5"/>
  <c r="T126" i="5"/>
  <c r="AF124" i="5"/>
  <c r="AG124" i="5"/>
  <c r="AA126" i="5"/>
  <c r="AE125" i="5"/>
  <c r="AC125" i="5"/>
  <c r="AB125" i="5"/>
  <c r="Y122" i="5"/>
  <c r="X122" i="5"/>
  <c r="Y123" i="5"/>
  <c r="X123" i="5"/>
  <c r="AD125" i="5"/>
  <c r="AD126" i="5" s="1"/>
  <c r="BU124" i="5"/>
  <c r="BT124" i="5"/>
  <c r="BM125" i="5"/>
  <c r="BL125" i="5"/>
  <c r="BQ125" i="5"/>
  <c r="BP125" i="5"/>
  <c r="BS125" i="5"/>
  <c r="BK126" i="5"/>
  <c r="BI126" i="5"/>
  <c r="BH126" i="5"/>
  <c r="BE124" i="5"/>
  <c r="BD124" i="5"/>
  <c r="BC125" i="5"/>
  <c r="BA125" i="5"/>
  <c r="AZ125" i="5"/>
  <c r="AS125" i="5"/>
  <c r="AR125" i="5"/>
  <c r="AN124" i="5"/>
  <c r="AO124" i="5"/>
  <c r="AM125" i="5"/>
  <c r="AJ125" i="5"/>
  <c r="AK125" i="5"/>
  <c r="V124" i="5"/>
  <c r="W124" i="5"/>
  <c r="N125" i="5"/>
  <c r="O125" i="5" s="1"/>
  <c r="AW123" i="5" l="1"/>
  <c r="AV123" i="5"/>
  <c r="AT125" i="5"/>
  <c r="AU124" i="5"/>
  <c r="S128" i="5"/>
  <c r="U127" i="5"/>
  <c r="T127" i="5"/>
  <c r="Q125" i="5"/>
  <c r="P125" i="5"/>
  <c r="AG125" i="5"/>
  <c r="AF125" i="5"/>
  <c r="Y124" i="5"/>
  <c r="X124" i="5"/>
  <c r="AA127" i="5"/>
  <c r="AB126" i="5"/>
  <c r="AC126" i="5"/>
  <c r="AE126" i="5"/>
  <c r="K127" i="5"/>
  <c r="M126" i="5"/>
  <c r="L126" i="5"/>
  <c r="BU125" i="5"/>
  <c r="BT125" i="5"/>
  <c r="BM126" i="5"/>
  <c r="BL126" i="5"/>
  <c r="BS126" i="5"/>
  <c r="BQ126" i="5"/>
  <c r="BP126" i="5"/>
  <c r="BK127" i="5"/>
  <c r="BI127" i="5"/>
  <c r="BH127" i="5"/>
  <c r="BE125" i="5"/>
  <c r="BD125" i="5"/>
  <c r="BA126" i="5"/>
  <c r="AZ126" i="5"/>
  <c r="BC126" i="5"/>
  <c r="AR126" i="5"/>
  <c r="AS126" i="5"/>
  <c r="AN125" i="5"/>
  <c r="AO125" i="5"/>
  <c r="AJ126" i="5"/>
  <c r="AK126" i="5"/>
  <c r="AM126" i="5"/>
  <c r="V125" i="5"/>
  <c r="V126" i="5" s="1"/>
  <c r="N126" i="5"/>
  <c r="S129" i="5" l="1"/>
  <c r="T128" i="5"/>
  <c r="U128" i="5"/>
  <c r="AW124" i="5"/>
  <c r="AV124" i="5"/>
  <c r="AA128" i="5"/>
  <c r="AC127" i="5"/>
  <c r="AE127" i="5"/>
  <c r="AB127" i="5"/>
  <c r="K128" i="5"/>
  <c r="M127" i="5"/>
  <c r="L127" i="5"/>
  <c r="AT126" i="5"/>
  <c r="AU125" i="5"/>
  <c r="AD127" i="5"/>
  <c r="AD128" i="5" s="1"/>
  <c r="AF126" i="5"/>
  <c r="AG126" i="5"/>
  <c r="BU126" i="5"/>
  <c r="BT126" i="5"/>
  <c r="BL127" i="5"/>
  <c r="BM127" i="5"/>
  <c r="BK128" i="5"/>
  <c r="BI128" i="5"/>
  <c r="BH128" i="5"/>
  <c r="BS127" i="5"/>
  <c r="BQ127" i="5"/>
  <c r="BP127" i="5"/>
  <c r="BD126" i="5"/>
  <c r="BE126" i="5"/>
  <c r="AS127" i="5"/>
  <c r="AR127" i="5"/>
  <c r="BC127" i="5"/>
  <c r="BA127" i="5"/>
  <c r="AZ127" i="5"/>
  <c r="AO126" i="5"/>
  <c r="AN126" i="5"/>
  <c r="AK127" i="5"/>
  <c r="AM127" i="5"/>
  <c r="AJ127" i="5"/>
  <c r="N127" i="5"/>
  <c r="O127" i="5" s="1"/>
  <c r="W126" i="5"/>
  <c r="W125" i="5"/>
  <c r="O126" i="5"/>
  <c r="Q127" i="5" l="1"/>
  <c r="P127" i="5"/>
  <c r="AG127" i="5"/>
  <c r="AF127" i="5"/>
  <c r="AA129" i="5"/>
  <c r="AD129" i="5" s="1"/>
  <c r="AB128" i="5"/>
  <c r="AE128" i="5"/>
  <c r="AC128" i="5"/>
  <c r="AT127" i="5"/>
  <c r="AU126" i="5"/>
  <c r="K129" i="5"/>
  <c r="M128" i="5"/>
  <c r="L128" i="5"/>
  <c r="AW125" i="5"/>
  <c r="AV125" i="5"/>
  <c r="Q126" i="5"/>
  <c r="P126" i="5"/>
  <c r="Y125" i="5"/>
  <c r="X125" i="5"/>
  <c r="Y126" i="5"/>
  <c r="X126" i="5"/>
  <c r="S130" i="5"/>
  <c r="U129" i="5"/>
  <c r="T129" i="5"/>
  <c r="BM128" i="5"/>
  <c r="BL128" i="5"/>
  <c r="BU127" i="5"/>
  <c r="BT127" i="5"/>
  <c r="BH129" i="5"/>
  <c r="BK129" i="5"/>
  <c r="BI129" i="5"/>
  <c r="BS128" i="5"/>
  <c r="BP128" i="5"/>
  <c r="BQ128" i="5"/>
  <c r="BD127" i="5"/>
  <c r="BE127" i="5"/>
  <c r="BC128" i="5"/>
  <c r="AZ128" i="5"/>
  <c r="BA128" i="5"/>
  <c r="AS128" i="5"/>
  <c r="AR128" i="5"/>
  <c r="AO127" i="5"/>
  <c r="AN127" i="5"/>
  <c r="AM128" i="5"/>
  <c r="AJ128" i="5"/>
  <c r="AK128" i="5"/>
  <c r="N128" i="5"/>
  <c r="V127" i="5"/>
  <c r="V128" i="5" s="1"/>
  <c r="S131" i="5" l="1"/>
  <c r="U130" i="5"/>
  <c r="T130" i="5"/>
  <c r="K130" i="5"/>
  <c r="M129" i="5"/>
  <c r="L129" i="5"/>
  <c r="AW126" i="5"/>
  <c r="AV126" i="5"/>
  <c r="AT128" i="5"/>
  <c r="AU127" i="5"/>
  <c r="AF128" i="5"/>
  <c r="AG128" i="5"/>
  <c r="AA130" i="5"/>
  <c r="AC129" i="5"/>
  <c r="AB129" i="5"/>
  <c r="AE129" i="5"/>
  <c r="BU128" i="5"/>
  <c r="BT128" i="5"/>
  <c r="BM129" i="5"/>
  <c r="BL129" i="5"/>
  <c r="BK130" i="5"/>
  <c r="BI130" i="5"/>
  <c r="BH130" i="5"/>
  <c r="BQ129" i="5"/>
  <c r="BP129" i="5"/>
  <c r="BS129" i="5"/>
  <c r="BE128" i="5"/>
  <c r="BD128" i="5"/>
  <c r="AS129" i="5"/>
  <c r="AR129" i="5"/>
  <c r="BC129" i="5"/>
  <c r="BA129" i="5"/>
  <c r="AZ129" i="5"/>
  <c r="AO128" i="5"/>
  <c r="AN128" i="5"/>
  <c r="AJ129" i="5"/>
  <c r="AM129" i="5"/>
  <c r="AK129" i="5"/>
  <c r="W127" i="5"/>
  <c r="N129" i="5"/>
  <c r="W128" i="5"/>
  <c r="O128" i="5"/>
  <c r="AA131" i="5" l="1"/>
  <c r="AB130" i="5"/>
  <c r="AC130" i="5"/>
  <c r="Y127" i="5"/>
  <c r="X127" i="5"/>
  <c r="Q128" i="5"/>
  <c r="P128" i="5"/>
  <c r="AV127" i="5"/>
  <c r="AW127" i="5"/>
  <c r="K131" i="5"/>
  <c r="M130" i="5"/>
  <c r="L130" i="5"/>
  <c r="AT129" i="5"/>
  <c r="AU128" i="5"/>
  <c r="S132" i="5"/>
  <c r="U131" i="5"/>
  <c r="T131" i="5"/>
  <c r="Y128" i="5"/>
  <c r="X128" i="5"/>
  <c r="AF129" i="5"/>
  <c r="AG129" i="5"/>
  <c r="AD130" i="5"/>
  <c r="AD131" i="5" s="1"/>
  <c r="BM130" i="5"/>
  <c r="BL130" i="5"/>
  <c r="BU129" i="5"/>
  <c r="BT129" i="5"/>
  <c r="BK131" i="5"/>
  <c r="BI131" i="5"/>
  <c r="BH131" i="5"/>
  <c r="BS130" i="5"/>
  <c r="BQ130" i="5"/>
  <c r="BP130" i="5"/>
  <c r="BE129" i="5"/>
  <c r="BD129" i="5"/>
  <c r="AR130" i="5"/>
  <c r="AS130" i="5"/>
  <c r="BA130" i="5"/>
  <c r="AZ130" i="5"/>
  <c r="BC130" i="5"/>
  <c r="AN129" i="5"/>
  <c r="AO129" i="5"/>
  <c r="AK130" i="5"/>
  <c r="AJ130" i="5"/>
  <c r="AM130" i="5"/>
  <c r="V129" i="5"/>
  <c r="W129" i="5" s="1"/>
  <c r="N130" i="5"/>
  <c r="O130" i="5" s="1"/>
  <c r="O129" i="5"/>
  <c r="P130" i="5" l="1"/>
  <c r="Q130" i="5"/>
  <c r="AV128" i="5"/>
  <c r="AW128" i="5"/>
  <c r="Q129" i="5"/>
  <c r="P129" i="5"/>
  <c r="S133" i="5"/>
  <c r="U132" i="5"/>
  <c r="T132" i="5"/>
  <c r="K132" i="5"/>
  <c r="M131" i="5"/>
  <c r="L131" i="5"/>
  <c r="AE130" i="5"/>
  <c r="AD132" i="5"/>
  <c r="AT130" i="5"/>
  <c r="AU129" i="5"/>
  <c r="Y129" i="5"/>
  <c r="X129" i="5"/>
  <c r="AA132" i="5"/>
  <c r="AC131" i="5"/>
  <c r="AE131" i="5"/>
  <c r="AB131" i="5"/>
  <c r="BL131" i="5"/>
  <c r="BM131" i="5"/>
  <c r="BT130" i="5"/>
  <c r="BU130" i="5"/>
  <c r="BK132" i="5"/>
  <c r="BI132" i="5"/>
  <c r="BH132" i="5"/>
  <c r="BS131" i="5"/>
  <c r="BQ131" i="5"/>
  <c r="BP131" i="5"/>
  <c r="BD130" i="5"/>
  <c r="BE130" i="5"/>
  <c r="BC131" i="5"/>
  <c r="BA131" i="5"/>
  <c r="AZ131" i="5"/>
  <c r="AS131" i="5"/>
  <c r="AR131" i="5"/>
  <c r="AN130" i="5"/>
  <c r="AO130" i="5"/>
  <c r="AK131" i="5"/>
  <c r="AJ131" i="5"/>
  <c r="AM131" i="5"/>
  <c r="N131" i="5"/>
  <c r="V130" i="5"/>
  <c r="V131" i="5" s="1"/>
  <c r="AT131" i="5" l="1"/>
  <c r="AU130" i="5"/>
  <c r="AG131" i="5"/>
  <c r="AF131" i="5"/>
  <c r="S134" i="5"/>
  <c r="U133" i="5"/>
  <c r="T133" i="5"/>
  <c r="AA133" i="5"/>
  <c r="AD133" i="5" s="1"/>
  <c r="AB132" i="5"/>
  <c r="AC132" i="5"/>
  <c r="AE132" i="5"/>
  <c r="AW129" i="5"/>
  <c r="AV129" i="5"/>
  <c r="K133" i="5"/>
  <c r="M132" i="5"/>
  <c r="L132" i="5"/>
  <c r="AF130" i="5"/>
  <c r="AG130" i="5"/>
  <c r="BM132" i="5"/>
  <c r="BL132" i="5"/>
  <c r="BU131" i="5"/>
  <c r="BT131" i="5"/>
  <c r="BH133" i="5"/>
  <c r="BI133" i="5"/>
  <c r="BK133" i="5"/>
  <c r="BS132" i="5"/>
  <c r="BP132" i="5"/>
  <c r="BQ132" i="5"/>
  <c r="BE131" i="5"/>
  <c r="BD131" i="5"/>
  <c r="AS132" i="5"/>
  <c r="AR132" i="5"/>
  <c r="BC132" i="5"/>
  <c r="AZ132" i="5"/>
  <c r="BA132" i="5"/>
  <c r="AO131" i="5"/>
  <c r="AN131" i="5"/>
  <c r="AM132" i="5"/>
  <c r="AK132" i="5"/>
  <c r="AJ132" i="5"/>
  <c r="W130" i="5"/>
  <c r="N132" i="5"/>
  <c r="W131" i="5"/>
  <c r="O131" i="5"/>
  <c r="S135" i="5" l="1"/>
  <c r="U134" i="5"/>
  <c r="T134" i="5"/>
  <c r="K134" i="5"/>
  <c r="L133" i="5"/>
  <c r="M133" i="5"/>
  <c r="AG132" i="5"/>
  <c r="AF132" i="5"/>
  <c r="AA134" i="5"/>
  <c r="AE133" i="5"/>
  <c r="AB133" i="5"/>
  <c r="AC133" i="5"/>
  <c r="Y130" i="5"/>
  <c r="X130" i="5"/>
  <c r="AW130" i="5"/>
  <c r="AV130" i="5"/>
  <c r="Q131" i="5"/>
  <c r="P131" i="5"/>
  <c r="X131" i="5"/>
  <c r="Y131" i="5"/>
  <c r="AT132" i="5"/>
  <c r="AU131" i="5"/>
  <c r="BU132" i="5"/>
  <c r="BT132" i="5"/>
  <c r="BI134" i="5"/>
  <c r="BH134" i="5"/>
  <c r="BK134" i="5"/>
  <c r="BM133" i="5"/>
  <c r="BL133" i="5"/>
  <c r="BQ133" i="5"/>
  <c r="BP133" i="5"/>
  <c r="BS133" i="5"/>
  <c r="BE132" i="5"/>
  <c r="BD132" i="5"/>
  <c r="BC133" i="5"/>
  <c r="BA133" i="5"/>
  <c r="AZ133" i="5"/>
  <c r="AS133" i="5"/>
  <c r="AR133" i="5"/>
  <c r="AO132" i="5"/>
  <c r="AN132" i="5"/>
  <c r="AM133" i="5"/>
  <c r="AJ133" i="5"/>
  <c r="AK133" i="5"/>
  <c r="N133" i="5"/>
  <c r="V132" i="5"/>
  <c r="V133" i="5" s="1"/>
  <c r="O133" i="5"/>
  <c r="O132" i="5"/>
  <c r="AV131" i="5" l="1"/>
  <c r="AW131" i="5"/>
  <c r="K135" i="5"/>
  <c r="M134" i="5"/>
  <c r="L134" i="5"/>
  <c r="AG133" i="5"/>
  <c r="AF133" i="5"/>
  <c r="AA135" i="5"/>
  <c r="AB134" i="5"/>
  <c r="AC134" i="5"/>
  <c r="S136" i="5"/>
  <c r="U135" i="5"/>
  <c r="T135" i="5"/>
  <c r="Q133" i="5"/>
  <c r="P133" i="5"/>
  <c r="AT133" i="5"/>
  <c r="AU132" i="5"/>
  <c r="Q132" i="5"/>
  <c r="P132" i="5"/>
  <c r="AD134" i="5"/>
  <c r="BU133" i="5"/>
  <c r="BT133" i="5"/>
  <c r="BM134" i="5"/>
  <c r="BL134" i="5"/>
  <c r="BK135" i="5"/>
  <c r="BI135" i="5"/>
  <c r="BH135" i="5"/>
  <c r="BS134" i="5"/>
  <c r="BQ134" i="5"/>
  <c r="BP134" i="5"/>
  <c r="BE133" i="5"/>
  <c r="BD133" i="5"/>
  <c r="BA134" i="5"/>
  <c r="AZ134" i="5"/>
  <c r="BC134" i="5"/>
  <c r="AR134" i="5"/>
  <c r="AS134" i="5"/>
  <c r="AN133" i="5"/>
  <c r="AO133" i="5"/>
  <c r="AJ134" i="5"/>
  <c r="AK134" i="5"/>
  <c r="AM134" i="5"/>
  <c r="N134" i="5"/>
  <c r="O134" i="5"/>
  <c r="W132" i="5"/>
  <c r="W133" i="5"/>
  <c r="AA136" i="5" l="1"/>
  <c r="AB135" i="5"/>
  <c r="AC135" i="5"/>
  <c r="Y132" i="5"/>
  <c r="X132" i="5"/>
  <c r="P134" i="5"/>
  <c r="Q134" i="5"/>
  <c r="S137" i="5"/>
  <c r="T136" i="5"/>
  <c r="U136" i="5"/>
  <c r="AD135" i="5"/>
  <c r="AD136" i="5" s="1"/>
  <c r="K136" i="5"/>
  <c r="L135" i="5"/>
  <c r="M135" i="5"/>
  <c r="AV132" i="5"/>
  <c r="AW132" i="5"/>
  <c r="Y133" i="5"/>
  <c r="X133" i="5"/>
  <c r="AT134" i="5"/>
  <c r="AU133" i="5"/>
  <c r="AE134" i="5"/>
  <c r="BT134" i="5"/>
  <c r="BU134" i="5"/>
  <c r="BL135" i="5"/>
  <c r="BM135" i="5"/>
  <c r="BK136" i="5"/>
  <c r="BI136" i="5"/>
  <c r="BH136" i="5"/>
  <c r="BS135" i="5"/>
  <c r="BQ135" i="5"/>
  <c r="BP135" i="5"/>
  <c r="BD134" i="5"/>
  <c r="BE134" i="5"/>
  <c r="AS135" i="5"/>
  <c r="AR135" i="5"/>
  <c r="BC135" i="5"/>
  <c r="BA135" i="5"/>
  <c r="AZ135" i="5"/>
  <c r="AO134" i="5"/>
  <c r="AN134" i="5"/>
  <c r="AK135" i="5"/>
  <c r="AM135" i="5"/>
  <c r="AJ135" i="5"/>
  <c r="V134" i="5"/>
  <c r="W134" i="5" s="1"/>
  <c r="N135" i="5"/>
  <c r="O135" i="5" s="1"/>
  <c r="Y134" i="5" l="1"/>
  <c r="X134" i="5"/>
  <c r="Q135" i="5"/>
  <c r="P135" i="5"/>
  <c r="AD137" i="5"/>
  <c r="AW133" i="5"/>
  <c r="AV133" i="5"/>
  <c r="AE135" i="5"/>
  <c r="AF134" i="5"/>
  <c r="AG134" i="5"/>
  <c r="K137" i="5"/>
  <c r="M136" i="5"/>
  <c r="L136" i="5"/>
  <c r="AT135" i="5"/>
  <c r="AU134" i="5"/>
  <c r="S138" i="5"/>
  <c r="U137" i="5"/>
  <c r="T137" i="5"/>
  <c r="AA137" i="5"/>
  <c r="AC136" i="5"/>
  <c r="AE136" i="5"/>
  <c r="AB136" i="5"/>
  <c r="BM136" i="5"/>
  <c r="BL136" i="5"/>
  <c r="BU135" i="5"/>
  <c r="BT135" i="5"/>
  <c r="BH137" i="5"/>
  <c r="BI137" i="5"/>
  <c r="BK137" i="5"/>
  <c r="BS136" i="5"/>
  <c r="BP136" i="5"/>
  <c r="BQ136" i="5"/>
  <c r="BE135" i="5"/>
  <c r="BD135" i="5"/>
  <c r="AS136" i="5"/>
  <c r="AR136" i="5"/>
  <c r="BC136" i="5"/>
  <c r="AZ136" i="5"/>
  <c r="BA136" i="5"/>
  <c r="AO135" i="5"/>
  <c r="AN135" i="5"/>
  <c r="AM136" i="5"/>
  <c r="AK136" i="5"/>
  <c r="AJ136" i="5"/>
  <c r="N136" i="5"/>
  <c r="O136" i="5"/>
  <c r="V135" i="5"/>
  <c r="S139" i="5" l="1"/>
  <c r="U138" i="5"/>
  <c r="T138" i="5"/>
  <c r="AG135" i="5"/>
  <c r="AF135" i="5"/>
  <c r="AA138" i="5"/>
  <c r="AC137" i="5"/>
  <c r="AE137" i="5"/>
  <c r="AB137" i="5"/>
  <c r="K138" i="5"/>
  <c r="L137" i="5"/>
  <c r="M137" i="5"/>
  <c r="AT136" i="5"/>
  <c r="AU135" i="5"/>
  <c r="AG136" i="5"/>
  <c r="AF136" i="5"/>
  <c r="AW134" i="5"/>
  <c r="AV134" i="5"/>
  <c r="Q136" i="5"/>
  <c r="P136" i="5"/>
  <c r="BU136" i="5"/>
  <c r="BT136" i="5"/>
  <c r="BM137" i="5"/>
  <c r="BL137" i="5"/>
  <c r="BK138" i="5"/>
  <c r="BI138" i="5"/>
  <c r="BH138" i="5"/>
  <c r="BQ137" i="5"/>
  <c r="BP137" i="5"/>
  <c r="BS137" i="5"/>
  <c r="BE136" i="5"/>
  <c r="BD136" i="5"/>
  <c r="BA137" i="5"/>
  <c r="AZ137" i="5"/>
  <c r="BC137" i="5"/>
  <c r="AR137" i="5"/>
  <c r="AS137" i="5"/>
  <c r="AJ137" i="5"/>
  <c r="AK137" i="5"/>
  <c r="AM137" i="5"/>
  <c r="AO136" i="5"/>
  <c r="AN136" i="5"/>
  <c r="N137" i="5"/>
  <c r="O137" i="5"/>
  <c r="V136" i="5"/>
  <c r="W135" i="5"/>
  <c r="AA139" i="5" l="1"/>
  <c r="AB138" i="5"/>
  <c r="AC138" i="5"/>
  <c r="Q137" i="5"/>
  <c r="P137" i="5"/>
  <c r="AD138" i="5"/>
  <c r="AD139" i="5" s="1"/>
  <c r="AW135" i="5"/>
  <c r="AV135" i="5"/>
  <c r="K139" i="5"/>
  <c r="M138" i="5"/>
  <c r="L138" i="5"/>
  <c r="Y135" i="5"/>
  <c r="X135" i="5"/>
  <c r="AT137" i="5"/>
  <c r="AU136" i="5"/>
  <c r="AG137" i="5"/>
  <c r="AF137" i="5"/>
  <c r="S140" i="5"/>
  <c r="U139" i="5"/>
  <c r="T139" i="5"/>
  <c r="BM138" i="5"/>
  <c r="BL138" i="5"/>
  <c r="BU137" i="5"/>
  <c r="BT137" i="5"/>
  <c r="BK139" i="5"/>
  <c r="BI139" i="5"/>
  <c r="BH139" i="5"/>
  <c r="BS138" i="5"/>
  <c r="BQ138" i="5"/>
  <c r="BP138" i="5"/>
  <c r="BE137" i="5"/>
  <c r="BD137" i="5"/>
  <c r="AS138" i="5"/>
  <c r="AR138" i="5"/>
  <c r="BC138" i="5"/>
  <c r="BA138" i="5"/>
  <c r="AZ138" i="5"/>
  <c r="AN137" i="5"/>
  <c r="AO137" i="5"/>
  <c r="AK138" i="5"/>
  <c r="AJ138" i="5"/>
  <c r="AM138" i="5"/>
  <c r="N138" i="5"/>
  <c r="O138" i="5" s="1"/>
  <c r="V137" i="5"/>
  <c r="V138" i="5" s="1"/>
  <c r="W136" i="5"/>
  <c r="X136" i="5" l="1"/>
  <c r="Y136" i="5"/>
  <c r="AW136" i="5"/>
  <c r="AV136" i="5"/>
  <c r="S141" i="5"/>
  <c r="U140" i="5"/>
  <c r="T140" i="5"/>
  <c r="K140" i="5"/>
  <c r="M139" i="5"/>
  <c r="L139" i="5"/>
  <c r="AE138" i="5"/>
  <c r="AT138" i="5"/>
  <c r="AU137" i="5"/>
  <c r="Q138" i="5"/>
  <c r="P138" i="5"/>
  <c r="AA140" i="5"/>
  <c r="AC139" i="5"/>
  <c r="AB139" i="5"/>
  <c r="AE139" i="5"/>
  <c r="BT138" i="5"/>
  <c r="BU138" i="5"/>
  <c r="BL139" i="5"/>
  <c r="BM139" i="5"/>
  <c r="BK140" i="5"/>
  <c r="BI140" i="5"/>
  <c r="BH140" i="5"/>
  <c r="BS139" i="5"/>
  <c r="BQ139" i="5"/>
  <c r="BP139" i="5"/>
  <c r="BD138" i="5"/>
  <c r="BE138" i="5"/>
  <c r="BC139" i="5"/>
  <c r="BA139" i="5"/>
  <c r="AZ139" i="5"/>
  <c r="AS139" i="5"/>
  <c r="AR139" i="5"/>
  <c r="AN138" i="5"/>
  <c r="AO138" i="5"/>
  <c r="AK139" i="5"/>
  <c r="AJ139" i="5"/>
  <c r="AM139" i="5"/>
  <c r="W137" i="5"/>
  <c r="W138" i="5"/>
  <c r="N139" i="5"/>
  <c r="AF139" i="5" l="1"/>
  <c r="AG139" i="5"/>
  <c r="AG138" i="5"/>
  <c r="AF138" i="5"/>
  <c r="AW137" i="5"/>
  <c r="AV137" i="5"/>
  <c r="S142" i="5"/>
  <c r="U141" i="5"/>
  <c r="T141" i="5"/>
  <c r="AT139" i="5"/>
  <c r="AU138" i="5"/>
  <c r="Y138" i="5"/>
  <c r="X138" i="5"/>
  <c r="Y137" i="5"/>
  <c r="X137" i="5"/>
  <c r="AA141" i="5"/>
  <c r="AC140" i="5"/>
  <c r="AB140" i="5"/>
  <c r="K141" i="5"/>
  <c r="M140" i="5"/>
  <c r="L140" i="5"/>
  <c r="AD140" i="5"/>
  <c r="AE140" i="5" s="1"/>
  <c r="BM140" i="5"/>
  <c r="BL140" i="5"/>
  <c r="BU139" i="5"/>
  <c r="BT139" i="5"/>
  <c r="BH141" i="5"/>
  <c r="BI141" i="5"/>
  <c r="BK141" i="5"/>
  <c r="BS140" i="5"/>
  <c r="BQ140" i="5"/>
  <c r="BP140" i="5"/>
  <c r="BE139" i="5"/>
  <c r="BD139" i="5"/>
  <c r="AS140" i="5"/>
  <c r="AR140" i="5"/>
  <c r="BC140" i="5"/>
  <c r="AZ140" i="5"/>
  <c r="BA140" i="5"/>
  <c r="AO139" i="5"/>
  <c r="AN139" i="5"/>
  <c r="AM140" i="5"/>
  <c r="AK140" i="5"/>
  <c r="AJ140" i="5"/>
  <c r="V139" i="5"/>
  <c r="W139" i="5"/>
  <c r="N140" i="5"/>
  <c r="O140" i="5" s="1"/>
  <c r="O139" i="5"/>
  <c r="AG140" i="5" l="1"/>
  <c r="AF140" i="5"/>
  <c r="S143" i="5"/>
  <c r="U142" i="5"/>
  <c r="T142" i="5"/>
  <c r="K142" i="5"/>
  <c r="L141" i="5"/>
  <c r="M141" i="5"/>
  <c r="Q140" i="5"/>
  <c r="P140" i="5"/>
  <c r="Y139" i="5"/>
  <c r="X139" i="5"/>
  <c r="AW138" i="5"/>
  <c r="AV138" i="5"/>
  <c r="AA142" i="5"/>
  <c r="AB141" i="5"/>
  <c r="AC141" i="5"/>
  <c r="AT140" i="5"/>
  <c r="AU139" i="5"/>
  <c r="AD141" i="5"/>
  <c r="AE141" i="5" s="1"/>
  <c r="Q139" i="5"/>
  <c r="P139" i="5"/>
  <c r="BM141" i="5"/>
  <c r="BL141" i="5"/>
  <c r="BU140" i="5"/>
  <c r="BT140" i="5"/>
  <c r="BK142" i="5"/>
  <c r="BI142" i="5"/>
  <c r="BH142" i="5"/>
  <c r="BQ141" i="5"/>
  <c r="BP141" i="5"/>
  <c r="BS141" i="5"/>
  <c r="BE140" i="5"/>
  <c r="BD140" i="5"/>
  <c r="AR141" i="5"/>
  <c r="AS141" i="5"/>
  <c r="BA141" i="5"/>
  <c r="AZ141" i="5"/>
  <c r="BC141" i="5"/>
  <c r="AN140" i="5"/>
  <c r="AO140" i="5"/>
  <c r="AM141" i="5"/>
  <c r="AJ141" i="5"/>
  <c r="AK141" i="5"/>
  <c r="N141" i="5"/>
  <c r="V140" i="5"/>
  <c r="AG141" i="5" l="1"/>
  <c r="AF141" i="5"/>
  <c r="AA143" i="5"/>
  <c r="AC142" i="5"/>
  <c r="AE142" i="5"/>
  <c r="AB142" i="5"/>
  <c r="AW139" i="5"/>
  <c r="AV139" i="5"/>
  <c r="AT141" i="5"/>
  <c r="AU140" i="5"/>
  <c r="S144" i="5"/>
  <c r="U143" i="5"/>
  <c r="T143" i="5"/>
  <c r="K143" i="5"/>
  <c r="M142" i="5"/>
  <c r="L142" i="5"/>
  <c r="AD142" i="5"/>
  <c r="AD143" i="5" s="1"/>
  <c r="BU141" i="5"/>
  <c r="BT141" i="5"/>
  <c r="BK143" i="5"/>
  <c r="BI143" i="5"/>
  <c r="BH143" i="5"/>
  <c r="BS142" i="5"/>
  <c r="BQ142" i="5"/>
  <c r="BP142" i="5"/>
  <c r="BM142" i="5"/>
  <c r="BL142" i="5"/>
  <c r="BE141" i="5"/>
  <c r="BD141" i="5"/>
  <c r="AS142" i="5"/>
  <c r="AR142" i="5"/>
  <c r="BC142" i="5"/>
  <c r="BA142" i="5"/>
  <c r="AZ142" i="5"/>
  <c r="AN141" i="5"/>
  <c r="AO141" i="5"/>
  <c r="AJ142" i="5"/>
  <c r="AK142" i="5"/>
  <c r="AM142" i="5"/>
  <c r="V141" i="5"/>
  <c r="W141" i="5" s="1"/>
  <c r="N142" i="5"/>
  <c r="W140" i="5"/>
  <c r="O141" i="5"/>
  <c r="Y141" i="5" l="1"/>
  <c r="X141" i="5"/>
  <c r="AF142" i="5"/>
  <c r="AG142" i="5"/>
  <c r="K144" i="5"/>
  <c r="M143" i="5"/>
  <c r="L143" i="5"/>
  <c r="Y140" i="5"/>
  <c r="X140" i="5"/>
  <c r="S145" i="5"/>
  <c r="T144" i="5"/>
  <c r="U144" i="5"/>
  <c r="AA144" i="5"/>
  <c r="AD144" i="5" s="1"/>
  <c r="AC143" i="5"/>
  <c r="AE143" i="5"/>
  <c r="AB143" i="5"/>
  <c r="Q141" i="5"/>
  <c r="P141" i="5"/>
  <c r="AW140" i="5"/>
  <c r="AV140" i="5"/>
  <c r="AT142" i="5"/>
  <c r="AU141" i="5"/>
  <c r="BL143" i="5"/>
  <c r="BM143" i="5"/>
  <c r="BU142" i="5"/>
  <c r="BT142" i="5"/>
  <c r="BS143" i="5"/>
  <c r="BQ143" i="5"/>
  <c r="BP143" i="5"/>
  <c r="BK144" i="5"/>
  <c r="BI144" i="5"/>
  <c r="BH144" i="5"/>
  <c r="BD142" i="5"/>
  <c r="BE142" i="5"/>
  <c r="BC143" i="5"/>
  <c r="BA143" i="5"/>
  <c r="AZ143" i="5"/>
  <c r="AS143" i="5"/>
  <c r="AR143" i="5"/>
  <c r="AO142" i="5"/>
  <c r="AN142" i="5"/>
  <c r="AK143" i="5"/>
  <c r="AM143" i="5"/>
  <c r="AJ143" i="5"/>
  <c r="N143" i="5"/>
  <c r="O143" i="5" s="1"/>
  <c r="V142" i="5"/>
  <c r="V143" i="5" s="1"/>
  <c r="O142" i="5"/>
  <c r="Q143" i="5" l="1"/>
  <c r="P143" i="5"/>
  <c r="K145" i="5"/>
  <c r="M144" i="5"/>
  <c r="L144" i="5"/>
  <c r="AT143" i="5"/>
  <c r="AU142" i="5"/>
  <c r="AW141" i="5"/>
  <c r="AV141" i="5"/>
  <c r="S146" i="5"/>
  <c r="U145" i="5"/>
  <c r="T145" i="5"/>
  <c r="AF143" i="5"/>
  <c r="AG143" i="5"/>
  <c r="AA145" i="5"/>
  <c r="AE144" i="5"/>
  <c r="AB144" i="5"/>
  <c r="AC144" i="5"/>
  <c r="Q142" i="5"/>
  <c r="P142" i="5"/>
  <c r="BU143" i="5"/>
  <c r="BT143" i="5"/>
  <c r="BM144" i="5"/>
  <c r="BL144" i="5"/>
  <c r="BS144" i="5"/>
  <c r="BP144" i="5"/>
  <c r="BQ144" i="5"/>
  <c r="BH145" i="5"/>
  <c r="BK145" i="5"/>
  <c r="BI145" i="5"/>
  <c r="BE143" i="5"/>
  <c r="BD143" i="5"/>
  <c r="BC144" i="5"/>
  <c r="AZ144" i="5"/>
  <c r="BA144" i="5"/>
  <c r="AS144" i="5"/>
  <c r="AR144" i="5"/>
  <c r="AO143" i="5"/>
  <c r="AN143" i="5"/>
  <c r="AM144" i="5"/>
  <c r="AK144" i="5"/>
  <c r="AJ144" i="5"/>
  <c r="N144" i="5"/>
  <c r="W142" i="5"/>
  <c r="W143" i="5"/>
  <c r="AW142" i="5" l="1"/>
  <c r="AV142" i="5"/>
  <c r="Y143" i="5"/>
  <c r="X143" i="5"/>
  <c r="AA146" i="5"/>
  <c r="AC145" i="5"/>
  <c r="AE145" i="5"/>
  <c r="AB145" i="5"/>
  <c r="AT144" i="5"/>
  <c r="AU143" i="5"/>
  <c r="X142" i="5"/>
  <c r="Y142" i="5"/>
  <c r="K146" i="5"/>
  <c r="L145" i="5"/>
  <c r="M145" i="5"/>
  <c r="S147" i="5"/>
  <c r="U146" i="5"/>
  <c r="T146" i="5"/>
  <c r="AD145" i="5"/>
  <c r="AG144" i="5"/>
  <c r="AF144" i="5"/>
  <c r="BU144" i="5"/>
  <c r="BT144" i="5"/>
  <c r="BM145" i="5"/>
  <c r="BL145" i="5"/>
  <c r="BQ145" i="5"/>
  <c r="BP145" i="5"/>
  <c r="BS145" i="5"/>
  <c r="BI146" i="5"/>
  <c r="BH146" i="5"/>
  <c r="BK146" i="5"/>
  <c r="BE144" i="5"/>
  <c r="BD144" i="5"/>
  <c r="BA145" i="5"/>
  <c r="AZ145" i="5"/>
  <c r="BC145" i="5"/>
  <c r="AR145" i="5"/>
  <c r="AS145" i="5"/>
  <c r="AO144" i="5"/>
  <c r="AN144" i="5"/>
  <c r="AJ145" i="5"/>
  <c r="AM145" i="5"/>
  <c r="AK145" i="5"/>
  <c r="N145" i="5"/>
  <c r="O145" i="5" s="1"/>
  <c r="O144" i="5"/>
  <c r="V144" i="5"/>
  <c r="V145" i="5" s="1"/>
  <c r="AF145" i="5" l="1"/>
  <c r="AG145" i="5"/>
  <c r="AA147" i="5"/>
  <c r="AB146" i="5"/>
  <c r="AC146" i="5"/>
  <c r="S148" i="5"/>
  <c r="U147" i="5"/>
  <c r="T147" i="5"/>
  <c r="Q144" i="5"/>
  <c r="P144" i="5"/>
  <c r="K147" i="5"/>
  <c r="L146" i="5"/>
  <c r="M146" i="5"/>
  <c r="AD146" i="5"/>
  <c r="AD147" i="5" s="1"/>
  <c r="AV143" i="5"/>
  <c r="AW143" i="5"/>
  <c r="Q145" i="5"/>
  <c r="P145" i="5"/>
  <c r="AT145" i="5"/>
  <c r="AU144" i="5"/>
  <c r="BU145" i="5"/>
  <c r="BT145" i="5"/>
  <c r="BM146" i="5"/>
  <c r="BL146" i="5"/>
  <c r="BS146" i="5"/>
  <c r="BQ146" i="5"/>
  <c r="BP146" i="5"/>
  <c r="BK147" i="5"/>
  <c r="BI147" i="5"/>
  <c r="BH147" i="5"/>
  <c r="BE145" i="5"/>
  <c r="BD145" i="5"/>
  <c r="BC146" i="5"/>
  <c r="BA146" i="5"/>
  <c r="AZ146" i="5"/>
  <c r="AS146" i="5"/>
  <c r="AR146" i="5"/>
  <c r="AN145" i="5"/>
  <c r="AO145" i="5"/>
  <c r="AK146" i="5"/>
  <c r="AJ146" i="5"/>
  <c r="AM146" i="5"/>
  <c r="N146" i="5"/>
  <c r="W144" i="5"/>
  <c r="W145" i="5"/>
  <c r="S149" i="5" l="1"/>
  <c r="U148" i="5"/>
  <c r="T148" i="5"/>
  <c r="Y144" i="5"/>
  <c r="X144" i="5"/>
  <c r="AT146" i="5"/>
  <c r="AU145" i="5"/>
  <c r="K148" i="5"/>
  <c r="M147" i="5"/>
  <c r="L147" i="5"/>
  <c r="AE146" i="5"/>
  <c r="AA148" i="5"/>
  <c r="AC147" i="5"/>
  <c r="AB147" i="5"/>
  <c r="AE147" i="5"/>
  <c r="AW144" i="5"/>
  <c r="AV144" i="5"/>
  <c r="Y145" i="5"/>
  <c r="X145" i="5"/>
  <c r="BT146" i="5"/>
  <c r="BU146" i="5"/>
  <c r="BL147" i="5"/>
  <c r="BM147" i="5"/>
  <c r="BK148" i="5"/>
  <c r="BI148" i="5"/>
  <c r="BH148" i="5"/>
  <c r="BS147" i="5"/>
  <c r="BQ147" i="5"/>
  <c r="BP147" i="5"/>
  <c r="BD146" i="5"/>
  <c r="BE146" i="5"/>
  <c r="AS147" i="5"/>
  <c r="AR147" i="5"/>
  <c r="BC147" i="5"/>
  <c r="BA147" i="5"/>
  <c r="AZ147" i="5"/>
  <c r="AN146" i="5"/>
  <c r="AO146" i="5"/>
  <c r="AK147" i="5"/>
  <c r="AJ147" i="5"/>
  <c r="AM147" i="5"/>
  <c r="V146" i="5"/>
  <c r="W146" i="5" s="1"/>
  <c r="N147" i="5"/>
  <c r="O147" i="5"/>
  <c r="O146" i="5"/>
  <c r="Y146" i="5" l="1"/>
  <c r="X146" i="5"/>
  <c r="K149" i="5"/>
  <c r="M148" i="5"/>
  <c r="L148" i="5"/>
  <c r="AT147" i="5"/>
  <c r="AU146" i="5"/>
  <c r="AA149" i="5"/>
  <c r="AC148" i="5"/>
  <c r="AB148" i="5"/>
  <c r="P146" i="5"/>
  <c r="Q146" i="5"/>
  <c r="AF147" i="5"/>
  <c r="AG147" i="5"/>
  <c r="AF146" i="5"/>
  <c r="AG146" i="5"/>
  <c r="AV145" i="5"/>
  <c r="AW145" i="5"/>
  <c r="AD148" i="5"/>
  <c r="Q147" i="5"/>
  <c r="P147" i="5"/>
  <c r="S150" i="5"/>
  <c r="U149" i="5"/>
  <c r="T149" i="5"/>
  <c r="BM148" i="5"/>
  <c r="BL148" i="5"/>
  <c r="BU147" i="5"/>
  <c r="BT147" i="5"/>
  <c r="BH149" i="5"/>
  <c r="BI149" i="5"/>
  <c r="BK149" i="5"/>
  <c r="BS148" i="5"/>
  <c r="BP148" i="5"/>
  <c r="BQ148" i="5"/>
  <c r="BE147" i="5"/>
  <c r="BD147" i="5"/>
  <c r="AS148" i="5"/>
  <c r="AR148" i="5"/>
  <c r="BC148" i="5"/>
  <c r="AZ148" i="5"/>
  <c r="BA148" i="5"/>
  <c r="AO147" i="5"/>
  <c r="AN147" i="5"/>
  <c r="AM148" i="5"/>
  <c r="AK148" i="5"/>
  <c r="AJ148" i="5"/>
  <c r="V147" i="5"/>
  <c r="W147" i="5" s="1"/>
  <c r="N148" i="5"/>
  <c r="O148" i="5" s="1"/>
  <c r="AT148" i="5" l="1"/>
  <c r="AU147" i="5"/>
  <c r="AD149" i="5"/>
  <c r="AA150" i="5"/>
  <c r="AE149" i="5"/>
  <c r="AB149" i="5"/>
  <c r="AC149" i="5"/>
  <c r="S151" i="5"/>
  <c r="U150" i="5"/>
  <c r="T150" i="5"/>
  <c r="Y147" i="5"/>
  <c r="X147" i="5"/>
  <c r="K150" i="5"/>
  <c r="L149" i="5"/>
  <c r="M149" i="5"/>
  <c r="AV146" i="5"/>
  <c r="AW146" i="5"/>
  <c r="AE148" i="5"/>
  <c r="Q148" i="5"/>
  <c r="P148" i="5"/>
  <c r="BU148" i="5"/>
  <c r="BT148" i="5"/>
  <c r="BM149" i="5"/>
  <c r="BL149" i="5"/>
  <c r="BK150" i="5"/>
  <c r="BI150" i="5"/>
  <c r="BH150" i="5"/>
  <c r="BQ149" i="5"/>
  <c r="BP149" i="5"/>
  <c r="BS149" i="5"/>
  <c r="BE148" i="5"/>
  <c r="BD148" i="5"/>
  <c r="AR149" i="5"/>
  <c r="AS149" i="5"/>
  <c r="BA149" i="5"/>
  <c r="AZ149" i="5"/>
  <c r="BC149" i="5"/>
  <c r="AO148" i="5"/>
  <c r="AN148" i="5"/>
  <c r="AM149" i="5"/>
  <c r="AJ149" i="5"/>
  <c r="AK149" i="5"/>
  <c r="V148" i="5"/>
  <c r="W148" i="5" s="1"/>
  <c r="N149" i="5"/>
  <c r="O149" i="5" s="1"/>
  <c r="Y148" i="5" l="1"/>
  <c r="X148" i="5"/>
  <c r="K151" i="5"/>
  <c r="L150" i="5"/>
  <c r="M150" i="5"/>
  <c r="AG149" i="5"/>
  <c r="AF149" i="5"/>
  <c r="S152" i="5"/>
  <c r="U151" i="5"/>
  <c r="T151" i="5"/>
  <c r="Q149" i="5"/>
  <c r="P149" i="5"/>
  <c r="AA151" i="5"/>
  <c r="AC150" i="5"/>
  <c r="AE150" i="5"/>
  <c r="AB150" i="5"/>
  <c r="AD150" i="5"/>
  <c r="AF148" i="5"/>
  <c r="AG148" i="5"/>
  <c r="AV147" i="5"/>
  <c r="AW147" i="5"/>
  <c r="AT149" i="5"/>
  <c r="AU148" i="5"/>
  <c r="BM150" i="5"/>
  <c r="BL150" i="5"/>
  <c r="BU149" i="5"/>
  <c r="BT149" i="5"/>
  <c r="BS150" i="5"/>
  <c r="BQ150" i="5"/>
  <c r="BP150" i="5"/>
  <c r="BK151" i="5"/>
  <c r="BI151" i="5"/>
  <c r="BH151" i="5"/>
  <c r="BE149" i="5"/>
  <c r="BD149" i="5"/>
  <c r="AS150" i="5"/>
  <c r="AR150" i="5"/>
  <c r="BC150" i="5"/>
  <c r="BA150" i="5"/>
  <c r="AZ150" i="5"/>
  <c r="AN149" i="5"/>
  <c r="AO149" i="5"/>
  <c r="AJ150" i="5"/>
  <c r="AK150" i="5"/>
  <c r="AM150" i="5"/>
  <c r="N150" i="5"/>
  <c r="O150" i="5" s="1"/>
  <c r="V149" i="5"/>
  <c r="V150" i="5" s="1"/>
  <c r="AG150" i="5" l="1"/>
  <c r="AF150" i="5"/>
  <c r="AT150" i="5"/>
  <c r="AU149" i="5"/>
  <c r="P150" i="5"/>
  <c r="Q150" i="5"/>
  <c r="AA152" i="5"/>
  <c r="AC151" i="5"/>
  <c r="AB151" i="5"/>
  <c r="K152" i="5"/>
  <c r="L151" i="5"/>
  <c r="M151" i="5"/>
  <c r="S153" i="5"/>
  <c r="T152" i="5"/>
  <c r="U152" i="5"/>
  <c r="AW148" i="5"/>
  <c r="AV148" i="5"/>
  <c r="AD151" i="5"/>
  <c r="BT150" i="5"/>
  <c r="BU150" i="5"/>
  <c r="BL151" i="5"/>
  <c r="BM151" i="5"/>
  <c r="BK152" i="5"/>
  <c r="BI152" i="5"/>
  <c r="BH152" i="5"/>
  <c r="BS151" i="5"/>
  <c r="BQ151" i="5"/>
  <c r="BP151" i="5"/>
  <c r="BD150" i="5"/>
  <c r="BE150" i="5"/>
  <c r="BC151" i="5"/>
  <c r="BA151" i="5"/>
  <c r="AZ151" i="5"/>
  <c r="AS151" i="5"/>
  <c r="AR151" i="5"/>
  <c r="AO150" i="5"/>
  <c r="AN150" i="5"/>
  <c r="AK151" i="5"/>
  <c r="AM151" i="5"/>
  <c r="AJ151" i="5"/>
  <c r="W149" i="5"/>
  <c r="W150" i="5"/>
  <c r="N151" i="5"/>
  <c r="S154" i="5" l="1"/>
  <c r="U153" i="5"/>
  <c r="T153" i="5"/>
  <c r="AA153" i="5"/>
  <c r="AC152" i="5"/>
  <c r="AB152" i="5"/>
  <c r="AW149" i="5"/>
  <c r="AV149" i="5"/>
  <c r="AD152" i="5"/>
  <c r="AE152" i="5" s="1"/>
  <c r="K153" i="5"/>
  <c r="M152" i="5"/>
  <c r="L152" i="5"/>
  <c r="AT151" i="5"/>
  <c r="AU150" i="5"/>
  <c r="Y150" i="5"/>
  <c r="X150" i="5"/>
  <c r="Y149" i="5"/>
  <c r="X149" i="5"/>
  <c r="AE151" i="5"/>
  <c r="BM152" i="5"/>
  <c r="BL152" i="5"/>
  <c r="BU151" i="5"/>
  <c r="BT151" i="5"/>
  <c r="BH153" i="5"/>
  <c r="BI153" i="5"/>
  <c r="BK153" i="5"/>
  <c r="BS152" i="5"/>
  <c r="BP152" i="5"/>
  <c r="BQ152" i="5"/>
  <c r="BE151" i="5"/>
  <c r="BD151" i="5"/>
  <c r="AS152" i="5"/>
  <c r="AR152" i="5"/>
  <c r="BC152" i="5"/>
  <c r="AZ152" i="5"/>
  <c r="BA152" i="5"/>
  <c r="AO151" i="5"/>
  <c r="AN151" i="5"/>
  <c r="AM152" i="5"/>
  <c r="AJ152" i="5"/>
  <c r="AK152" i="5"/>
  <c r="N152" i="5"/>
  <c r="O152" i="5" s="1"/>
  <c r="O151" i="5"/>
  <c r="V151" i="5"/>
  <c r="V152" i="5" s="1"/>
  <c r="AF152" i="5" l="1"/>
  <c r="AG152" i="5"/>
  <c r="AW150" i="5"/>
  <c r="AV150" i="5"/>
  <c r="AT152" i="5"/>
  <c r="AU151" i="5"/>
  <c r="Q151" i="5"/>
  <c r="P151" i="5"/>
  <c r="AG151" i="5"/>
  <c r="AF151" i="5"/>
  <c r="AA154" i="5"/>
  <c r="AC153" i="5"/>
  <c r="AE153" i="5"/>
  <c r="AB153" i="5"/>
  <c r="K154" i="5"/>
  <c r="L153" i="5"/>
  <c r="M153" i="5"/>
  <c r="AD153" i="5"/>
  <c r="AD154" i="5" s="1"/>
  <c r="Q152" i="5"/>
  <c r="P152" i="5"/>
  <c r="S155" i="5"/>
  <c r="U154" i="5"/>
  <c r="T154" i="5"/>
  <c r="T156" i="5" s="1"/>
  <c r="BU152" i="5"/>
  <c r="BT152" i="5"/>
  <c r="BI154" i="5"/>
  <c r="BI156" i="5" s="1"/>
  <c r="BH154" i="5"/>
  <c r="BH156" i="5" s="1"/>
  <c r="BK154" i="5"/>
  <c r="BQ153" i="5"/>
  <c r="BP153" i="5"/>
  <c r="BS153" i="5"/>
  <c r="BM153" i="5"/>
  <c r="BL153" i="5"/>
  <c r="BE152" i="5"/>
  <c r="BD152" i="5"/>
  <c r="AR153" i="5"/>
  <c r="AS153" i="5"/>
  <c r="BA153" i="5"/>
  <c r="AZ153" i="5"/>
  <c r="BC153" i="5"/>
  <c r="AO152" i="5"/>
  <c r="AN152" i="5"/>
  <c r="AJ153" i="5"/>
  <c r="AM153" i="5"/>
  <c r="AK153" i="5"/>
  <c r="W152" i="5"/>
  <c r="V153" i="5"/>
  <c r="N153" i="5"/>
  <c r="W151" i="5"/>
  <c r="AF153" i="5" l="1"/>
  <c r="AG153" i="5"/>
  <c r="AT153" i="5"/>
  <c r="AU152" i="5"/>
  <c r="Y151" i="5"/>
  <c r="X151" i="5"/>
  <c r="K155" i="5"/>
  <c r="L154" i="5"/>
  <c r="M154" i="5"/>
  <c r="M156" i="5" s="1"/>
  <c r="AA155" i="5"/>
  <c r="AC154" i="5"/>
  <c r="AC156" i="5" s="1"/>
  <c r="AB154" i="5"/>
  <c r="AB156" i="5" s="1"/>
  <c r="AE154" i="5"/>
  <c r="AV151" i="5"/>
  <c r="AW151" i="5"/>
  <c r="X152" i="5"/>
  <c r="Y152" i="5"/>
  <c r="AD155" i="5"/>
  <c r="BK155" i="5"/>
  <c r="BU153" i="5"/>
  <c r="BT153" i="5"/>
  <c r="BM154" i="5"/>
  <c r="BM156" i="5" s="1"/>
  <c r="BL154" i="5"/>
  <c r="BL156" i="5" s="1"/>
  <c r="BS154" i="5"/>
  <c r="BQ154" i="5"/>
  <c r="BQ156" i="5" s="1"/>
  <c r="BP154" i="5"/>
  <c r="BP156" i="5" s="1"/>
  <c r="BE153" i="5"/>
  <c r="BD153" i="5"/>
  <c r="AS154" i="5"/>
  <c r="AS156" i="5" s="1"/>
  <c r="AR154" i="5"/>
  <c r="AR156" i="5" s="1"/>
  <c r="BC154" i="5"/>
  <c r="BA154" i="5"/>
  <c r="BA156" i="5" s="1"/>
  <c r="AZ154" i="5"/>
  <c r="AZ156" i="5" s="1"/>
  <c r="AN153" i="5"/>
  <c r="AO153" i="5"/>
  <c r="AK154" i="5"/>
  <c r="AK156" i="5" s="1"/>
  <c r="AJ154" i="5"/>
  <c r="AJ156" i="5" s="1"/>
  <c r="AM154" i="5"/>
  <c r="N154" i="5"/>
  <c r="O154" i="5" s="1"/>
  <c r="O153" i="5"/>
  <c r="W153" i="5"/>
  <c r="L156" i="5"/>
  <c r="AF154" i="5" l="1"/>
  <c r="AF156" i="5" s="1"/>
  <c r="AG154" i="5"/>
  <c r="AG156" i="5" s="1"/>
  <c r="Y153" i="5"/>
  <c r="X153" i="5"/>
  <c r="AW152" i="5"/>
  <c r="AV152" i="5"/>
  <c r="AT154" i="5"/>
  <c r="AU153" i="5"/>
  <c r="Q153" i="5"/>
  <c r="P153" i="5"/>
  <c r="Q154" i="5"/>
  <c r="P154" i="5"/>
  <c r="AE155" i="5"/>
  <c r="BT154" i="5"/>
  <c r="BT156" i="5" s="1"/>
  <c r="BU154" i="5"/>
  <c r="BU156" i="5" s="1"/>
  <c r="BS155" i="5"/>
  <c r="BD154" i="5"/>
  <c r="BD156" i="5" s="1"/>
  <c r="BE154" i="5"/>
  <c r="BE156" i="5" s="1"/>
  <c r="BC155" i="5"/>
  <c r="AN154" i="5"/>
  <c r="AN156" i="5" s="1"/>
  <c r="AO154" i="5"/>
  <c r="AO156" i="5" s="1"/>
  <c r="AM155" i="5"/>
  <c r="V154" i="5"/>
  <c r="W154" i="5" s="1"/>
  <c r="U156" i="5"/>
  <c r="N155" i="5"/>
  <c r="O155" i="5" s="1"/>
  <c r="Y154" i="5" l="1"/>
  <c r="X154" i="5"/>
  <c r="AW153" i="5"/>
  <c r="AV153" i="5"/>
  <c r="AT155" i="5"/>
  <c r="AU155" i="5" s="1"/>
  <c r="AU154" i="5"/>
  <c r="X156" i="5"/>
  <c r="Y156" i="5"/>
  <c r="Q156" i="5"/>
  <c r="P156" i="5"/>
  <c r="V155" i="5"/>
  <c r="W155" i="5" s="1"/>
  <c r="AW154" i="5" l="1"/>
  <c r="AW156" i="5" s="1"/>
  <c r="AV154" i="5"/>
  <c r="AV156" i="5" s="1"/>
</calcChain>
</file>

<file path=xl/sharedStrings.xml><?xml version="1.0" encoding="utf-8"?>
<sst xmlns="http://schemas.openxmlformats.org/spreadsheetml/2006/main" count="300" uniqueCount="174">
  <si>
    <t>Date</t>
  </si>
  <si>
    <t>Period</t>
  </si>
  <si>
    <t>APPL (Close)</t>
  </si>
  <si>
    <t>TSLA (Close)</t>
  </si>
  <si>
    <t>X</t>
  </si>
  <si>
    <t>a</t>
  </si>
  <si>
    <t>b</t>
  </si>
  <si>
    <t>high a (more weight on recent obs)</t>
  </si>
  <si>
    <t>low a (more weight on recent forecast)</t>
  </si>
  <si>
    <t>use exp smooth if season data</t>
  </si>
  <si>
    <t>Exp</t>
  </si>
  <si>
    <t>Exp ABS error (MAD)</t>
  </si>
  <si>
    <t>MAD</t>
  </si>
  <si>
    <t>AAPL:</t>
  </si>
  <si>
    <t>Trend</t>
  </si>
  <si>
    <t>Adj Exp</t>
  </si>
  <si>
    <t>Adj Exp ABS error</t>
  </si>
  <si>
    <t>TSLA:</t>
  </si>
  <si>
    <t>Exp ABS Error %</t>
  </si>
  <si>
    <t>Adj Exp ABS Error %</t>
  </si>
  <si>
    <t>MAPE</t>
  </si>
  <si>
    <t>a captures seasonal, b captures trend</t>
  </si>
  <si>
    <t>PART 2</t>
  </si>
  <si>
    <t>Use Exp Smoothing forecast with a=.75 for periods 1-100</t>
  </si>
  <si>
    <t>Use forecasted value at 101 as the base</t>
  </si>
  <si>
    <t>Forecast the values using the trend</t>
  </si>
  <si>
    <t>TSLA</t>
  </si>
  <si>
    <t>Correlation:</t>
  </si>
  <si>
    <t>&lt;-- correlation between AAPL &amp; TSLA from periods 138 to 153</t>
  </si>
  <si>
    <t>strongly positively correlated</t>
  </si>
  <si>
    <t>DESIGN MATRIX</t>
  </si>
  <si>
    <t>X^t X</t>
  </si>
  <si>
    <t>transpose:</t>
  </si>
  <si>
    <t>X^t X^-1</t>
  </si>
  <si>
    <t>inverse of X^t X</t>
  </si>
  <si>
    <t>X * X^tX^-1</t>
  </si>
  <si>
    <t>Influence H=</t>
  </si>
  <si>
    <t>*</t>
  </si>
  <si>
    <t>X^t</t>
  </si>
  <si>
    <t>=</t>
  </si>
  <si>
    <t>16x16</t>
  </si>
  <si>
    <t>Regression Linear Algebra</t>
  </si>
  <si>
    <t>Set Design Matrix X</t>
  </si>
  <si>
    <t>Compute Influence Matrix (H)</t>
  </si>
  <si>
    <t>Predicted Y</t>
  </si>
  <si>
    <t>Residuals</t>
  </si>
  <si>
    <t>SSE</t>
  </si>
  <si>
    <t>MSE</t>
  </si>
  <si>
    <t>Predict Y</t>
  </si>
  <si>
    <t>H*y</t>
  </si>
  <si>
    <t>APPL (Close) (x)</t>
  </si>
  <si>
    <t>TSLA (Close) (y)</t>
  </si>
  <si>
    <t>X*b</t>
  </si>
  <si>
    <t>(16x16)*(16x1)=16x1</t>
  </si>
  <si>
    <t>b(beta)</t>
  </si>
  <si>
    <t>((X^T*X)^-1)*X^T*y</t>
  </si>
  <si>
    <t>b0</t>
  </si>
  <si>
    <t>b1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</si>
  <si>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</si>
  <si>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</si>
  <si>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</si>
  <si>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</si>
  <si>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</si>
  <si>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</si>
  <si>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</si>
  <si>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</si>
  <si>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</si>
  <si>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</si>
  <si>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</si>
  <si>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</si>
  <si>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</si>
  <si>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</si>
  <si>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</si>
  <si>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</si>
  <si>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</si>
  <si>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</si>
  <si>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</si>
  <si>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</si>
  <si>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</si>
  <si>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</si>
  <si>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</si>
  <si>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</si>
  <si>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</si>
  <si>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since design is 16x2,</t>
  </si>
  <si>
    <r>
      <t xml:space="preserve">X is </t>
    </r>
    <r>
      <rPr>
        <sz val="12"/>
        <color rgb="FFFF0000"/>
        <rFont val="Calibri"/>
        <family val="2"/>
        <scheme val="minor"/>
      </rPr>
      <t>16</t>
    </r>
    <r>
      <rPr>
        <sz val="12"/>
        <color theme="1"/>
        <rFont val="Calibri"/>
        <family val="2"/>
        <scheme val="minor"/>
      </rPr>
      <t>x2, inverse is 2x2</t>
    </r>
  </si>
  <si>
    <t>16x2</t>
  </si>
  <si>
    <t>2x16</t>
  </si>
  <si>
    <t>transposed is 2x16</t>
  </si>
  <si>
    <t>2x2 turns into 2x2</t>
  </si>
  <si>
    <t>result is 16x2</t>
  </si>
  <si>
    <t>2x16 times 16x2 = 2x2</t>
  </si>
  <si>
    <t>X^t = 2x16</t>
  </si>
  <si>
    <t>2x2</t>
  </si>
  <si>
    <t>X^t X = 2x16,16x2=2x2</t>
  </si>
  <si>
    <t>(16x2)*(2x1)=16x1</t>
  </si>
  <si>
    <t>(2x2)*(2x16)=2x16</t>
  </si>
  <si>
    <t>(2x16)*(16x1)=2x1</t>
  </si>
  <si>
    <t>*if H is 16x16, I is also 16x16</t>
  </si>
  <si>
    <t>e = (I - H)*y</t>
  </si>
  <si>
    <t>I - H</t>
  </si>
  <si>
    <t>= 16x16 * 16x1 = 16x1</t>
  </si>
  <si>
    <t>=0</t>
  </si>
  <si>
    <t>(e^t)*e</t>
  </si>
  <si>
    <t>1x16 * 16x1 = 1x1</t>
  </si>
  <si>
    <t>((e^t)*e)/n</t>
  </si>
  <si>
    <t>RESIDUALS</t>
  </si>
  <si>
    <t>Residuals e</t>
  </si>
  <si>
    <t>*residual requirements</t>
  </si>
  <si>
    <t>Predicted (Y TSLA)</t>
  </si>
  <si>
    <t>be independent of X (no pattern in plot)</t>
  </si>
  <si>
    <t>have constant variance (homoscedasticity)</t>
  </si>
  <si>
    <t>normal distribution has to be good fit (normalcy)</t>
  </si>
  <si>
    <t>Residual Mean</t>
  </si>
  <si>
    <t>Residual SD</t>
  </si>
  <si>
    <t>Normal Probability</t>
  </si>
  <si>
    <t>sorted e</t>
  </si>
  <si>
    <t>standardized e</t>
  </si>
  <si>
    <t>rank i</t>
  </si>
  <si>
    <t>(i-.5)/n</t>
  </si>
  <si>
    <t>cumulative areas</t>
  </si>
  <si>
    <t>normal quantiles</t>
  </si>
  <si>
    <t>*slight deviation from normality but still a good fit</t>
  </si>
  <si>
    <t>*still have a small sample size</t>
  </si>
  <si>
    <t>chi-SQUARE</t>
  </si>
  <si>
    <t>min</t>
  </si>
  <si>
    <t>max</t>
  </si>
  <si>
    <t>range</t>
  </si>
  <si>
    <t>bins</t>
  </si>
  <si>
    <t>bin width</t>
  </si>
  <si>
    <t>mean</t>
  </si>
  <si>
    <t>sd</t>
  </si>
  <si>
    <t>class right</t>
  </si>
  <si>
    <t>class mid</t>
  </si>
  <si>
    <t>class left</t>
  </si>
  <si>
    <t>observed freq</t>
  </si>
  <si>
    <t>normal prob</t>
  </si>
  <si>
    <t>expected freq</t>
  </si>
  <si>
    <t>chi-sq deviation</t>
  </si>
  <si>
    <t>CutOff</t>
  </si>
  <si>
    <t>DF</t>
  </si>
  <si>
    <t>Pvalue</t>
  </si>
  <si>
    <t>Test Statistic</t>
  </si>
  <si>
    <t>ChiSQ</t>
  </si>
  <si>
    <t>Null</t>
  </si>
  <si>
    <t>Alternative</t>
  </si>
  <si>
    <t>The residuals are normally distributed</t>
  </si>
  <si>
    <t>The residuals are not normally distributed</t>
  </si>
  <si>
    <t>correl</t>
  </si>
  <si>
    <t>VIF</t>
  </si>
  <si>
    <t>These 2 graphs show a pattern, independency failed</t>
  </si>
  <si>
    <t>Bin</t>
  </si>
  <si>
    <t>More</t>
  </si>
  <si>
    <t>Frequency</t>
  </si>
  <si>
    <t>Fitted Y</t>
  </si>
  <si>
    <t>Residual Prev period</t>
  </si>
  <si>
    <t>Residual Squared</t>
  </si>
  <si>
    <t>ei-ei-1 sq</t>
  </si>
  <si>
    <t>ei*e1-1</t>
  </si>
  <si>
    <t>ei-1^2</t>
  </si>
  <si>
    <t>DW</t>
  </si>
  <si>
    <t>is there autocorrelation or not</t>
  </si>
  <si>
    <t>0-4, 2= no autocorrelation</t>
  </si>
  <si>
    <t>close to 0 = positive autocorrelation</t>
  </si>
  <si>
    <t>close to 4, negative autocorrelation</t>
  </si>
  <si>
    <t>DW Test stat</t>
  </si>
  <si>
    <t>MSE *(XT X)-1</t>
  </si>
  <si>
    <t>Var b0</t>
  </si>
  <si>
    <t>Var b1</t>
  </si>
  <si>
    <t>sd b0</t>
  </si>
  <si>
    <t>sd b1</t>
  </si>
  <si>
    <t>Diagonal</t>
  </si>
  <si>
    <t>Outlier</t>
  </si>
  <si>
    <t>Var Covariance Matrix</t>
  </si>
  <si>
    <t>covariance between residuals on bolded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</si>
</sst>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/>
    <xf numFmtId="14" fontId="0" fillId="0" borderId="10" xfId="0" applyNumberFormat="1" applyBorder="1"/>
    <xf numFmtId="0" fontId="0" fillId="0" borderId="10" xfId="0" applyBorder="1" applyAlignment="1">
      <alignment horizontal="center"/>
    </xf>
    <xf numFmtId="2" fontId="0" fillId="0" borderId="10" xfId="0" applyNumberFormat="1" applyBorder="1"/>
    <xf numFmtId="0" fontId="0" fillId="0" borderId="10" xfId="0" applyBorder="1"/>
    <xf numFmtId="44" fontId="0" fillId="0" borderId="0" xfId="42" applyFont="1"/>
    <xf numFmtId="0" fontId="0" fillId="33" borderId="0" xfId="42" applyNumberFormat="1" applyFont="1" applyFill="1"/>
    <xf numFmtId="0" fontId="0" fillId="33" borderId="0" xfId="0" applyFill="1"/>
    <xf numFmtId="2" fontId="0" fillId="33" borderId="0" xfId="43" applyNumberFormat="1" applyFont="1" applyFill="1"/>
    <xf numFmtId="2" fontId="0" fillId="33" borderId="0" xfId="0" applyNumberFormat="1" applyFill="1"/>
    <xf numFmtId="44" fontId="0" fillId="33" borderId="0" xfId="42" applyFont="1" applyFill="1"/>
    <xf numFmtId="44" fontId="0" fillId="33" borderId="0" xfId="0" applyNumberFormat="1" applyFill="1"/>
    <xf numFmtId="10" fontId="0" fillId="33" borderId="0" xfId="43" applyNumberFormat="1" applyFont="1" applyFill="1"/>
    <xf numFmtId="10" fontId="16" fillId="33" borderId="0" xfId="43" applyNumberFormat="1" applyFont="1" applyFill="1"/>
    <xf numFmtId="0" fontId="0" fillId="34" borderId="0" xfId="0" applyFill="1"/>
    <xf numFmtId="44" fontId="0" fillId="34" borderId="0" xfId="42" applyFont="1" applyFill="1"/>
    <xf numFmtId="2" fontId="0" fillId="34" borderId="0" xfId="43" applyNumberFormat="1" applyFont="1" applyFill="1"/>
    <xf numFmtId="2" fontId="0" fillId="34" borderId="0" xfId="0" applyNumberFormat="1" applyFill="1"/>
    <xf numFmtId="44" fontId="0" fillId="34" borderId="0" xfId="0" applyNumberFormat="1" applyFill="1"/>
    <xf numFmtId="10" fontId="0" fillId="34" borderId="0" xfId="43" applyNumberFormat="1" applyFont="1" applyFill="1"/>
    <xf numFmtId="10" fontId="16" fillId="34" borderId="0" xfId="43" applyNumberFormat="1" applyFont="1" applyFill="1"/>
    <xf numFmtId="0" fontId="0" fillId="0" borderId="0" xfId="0" applyFill="1"/>
    <xf numFmtId="2" fontId="0" fillId="0" borderId="0" xfId="43" applyNumberFormat="1" applyFont="1" applyFill="1"/>
    <xf numFmtId="2" fontId="0" fillId="0" borderId="0" xfId="0" applyNumberFormat="1" applyFill="1"/>
    <xf numFmtId="44" fontId="0" fillId="0" borderId="0" xfId="42" applyFont="1" applyFill="1"/>
    <xf numFmtId="10" fontId="0" fillId="0" borderId="0" xfId="43" applyNumberFormat="1" applyFont="1" applyFill="1"/>
    <xf numFmtId="9" fontId="0" fillId="0" borderId="0" xfId="43" applyFont="1" applyFill="1"/>
    <xf numFmtId="44" fontId="0" fillId="35" borderId="0" xfId="42" applyFont="1" applyFill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2" fontId="0" fillId="0" borderId="11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0" fontId="19" fillId="0" borderId="22" xfId="0" applyFont="1" applyBorder="1" applyAlignment="1">
      <alignment horizontal="centerContinuous"/>
    </xf>
    <xf numFmtId="0" fontId="0" fillId="0" borderId="21" xfId="0" applyBorder="1"/>
    <xf numFmtId="0" fontId="19" fillId="0" borderId="22" xfId="0" applyFont="1" applyBorder="1" applyAlignment="1">
      <alignment horizontal="center"/>
    </xf>
    <xf numFmtId="0" fontId="0" fillId="0" borderId="0" xfId="0" quotePrefix="1"/>
    <xf numFmtId="164" fontId="0" fillId="0" borderId="0" xfId="0" applyNumberFormat="1"/>
    <xf numFmtId="0" fontId="0" fillId="0" borderId="23" xfId="0" applyBorder="1"/>
    <xf numFmtId="0" fontId="16" fillId="0" borderId="0" xfId="0" applyFont="1"/>
    <xf numFmtId="0" fontId="16" fillId="0" borderId="21" xfId="0" applyFont="1" applyBorder="1"/>
    <xf numFmtId="164" fontId="0" fillId="0" borderId="15" xfId="0" applyNumberFormat="1" applyBorder="1"/>
    <xf numFmtId="0" fontId="0" fillId="0" borderId="0" xfId="0" applyFill="1" applyBorder="1" applyAlignment="1"/>
    <xf numFmtId="0" fontId="0" fillId="0" borderId="21" xfId="0" applyFill="1" applyBorder="1" applyAlignment="1"/>
    <xf numFmtId="0" fontId="19" fillId="0" borderId="22" xfId="0" applyFont="1" applyFill="1" applyBorder="1" applyAlignment="1">
      <alignment horizontal="center"/>
    </xf>
    <xf numFmtId="0" fontId="16" fillId="0" borderId="17" xfId="0" applyFont="1" applyBorder="1"/>
    <xf numFmtId="0" fontId="16" fillId="0" borderId="0" xfId="0" applyFont="1" applyBorder="1"/>
    <xf numFmtId="0" fontId="16" fillId="0" borderId="11" xfId="0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AAPL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1'!$C$2:$C$154</c:f>
              <c:numCache>
                <c:formatCode>0.00</c:formatCode>
                <c:ptCount val="153"/>
                <c:pt idx="0">
                  <c:v>120.08</c:v>
                </c:pt>
                <c:pt idx="1">
                  <c:v>120.58</c:v>
                </c:pt>
                <c:pt idx="2">
                  <c:v>121.2</c:v>
                </c:pt>
                <c:pt idx="3">
                  <c:v>121.38</c:v>
                </c:pt>
                <c:pt idx="4">
                  <c:v>119.9</c:v>
                </c:pt>
                <c:pt idx="5">
                  <c:v>122.15</c:v>
                </c:pt>
                <c:pt idx="6">
                  <c:v>123</c:v>
                </c:pt>
                <c:pt idx="7">
                  <c:v>125.9</c:v>
                </c:pt>
                <c:pt idx="8">
                  <c:v>126.2</c:v>
                </c:pt>
                <c:pt idx="9">
                  <c:v>127.9</c:v>
                </c:pt>
                <c:pt idx="10">
                  <c:v>130.36000000000001</c:v>
                </c:pt>
                <c:pt idx="11">
                  <c:v>133</c:v>
                </c:pt>
                <c:pt idx="12">
                  <c:v>131.24</c:v>
                </c:pt>
                <c:pt idx="13">
                  <c:v>134.41999999999999</c:v>
                </c:pt>
                <c:pt idx="14">
                  <c:v>132.02000000000001</c:v>
                </c:pt>
                <c:pt idx="15">
                  <c:v>134.5</c:v>
                </c:pt>
                <c:pt idx="16">
                  <c:v>134.16</c:v>
                </c:pt>
                <c:pt idx="17">
                  <c:v>134.83000000000001</c:v>
                </c:pt>
                <c:pt idx="18">
                  <c:v>133.11000000000001</c:v>
                </c:pt>
                <c:pt idx="19">
                  <c:v>133.5</c:v>
                </c:pt>
                <c:pt idx="20">
                  <c:v>131.94</c:v>
                </c:pt>
                <c:pt idx="21">
                  <c:v>134.32</c:v>
                </c:pt>
                <c:pt idx="22">
                  <c:v>134.72</c:v>
                </c:pt>
                <c:pt idx="23">
                  <c:v>134.38</c:v>
                </c:pt>
                <c:pt idx="24">
                  <c:v>133.58000000000001</c:v>
                </c:pt>
                <c:pt idx="25">
                  <c:v>133.47</c:v>
                </c:pt>
                <c:pt idx="26">
                  <c:v>131.46</c:v>
                </c:pt>
                <c:pt idx="27">
                  <c:v>132.53</c:v>
                </c:pt>
                <c:pt idx="28">
                  <c:v>127.84</c:v>
                </c:pt>
                <c:pt idx="29">
                  <c:v>128.1</c:v>
                </c:pt>
                <c:pt idx="30">
                  <c:v>129.74</c:v>
                </c:pt>
                <c:pt idx="31">
                  <c:v>130.21</c:v>
                </c:pt>
                <c:pt idx="32">
                  <c:v>126.84</c:v>
                </c:pt>
                <c:pt idx="33">
                  <c:v>125.91</c:v>
                </c:pt>
                <c:pt idx="34">
                  <c:v>122.76</c:v>
                </c:pt>
                <c:pt idx="35">
                  <c:v>124.97</c:v>
                </c:pt>
                <c:pt idx="36">
                  <c:v>127.44</c:v>
                </c:pt>
                <c:pt idx="37">
                  <c:v>126.26</c:v>
                </c:pt>
                <c:pt idx="38">
                  <c:v>124.84</c:v>
                </c:pt>
                <c:pt idx="39">
                  <c:v>124.69</c:v>
                </c:pt>
                <c:pt idx="40">
                  <c:v>127.3</c:v>
                </c:pt>
                <c:pt idx="41">
                  <c:v>125.43</c:v>
                </c:pt>
                <c:pt idx="42">
                  <c:v>127.09</c:v>
                </c:pt>
                <c:pt idx="43">
                  <c:v>126.9</c:v>
                </c:pt>
                <c:pt idx="44">
                  <c:v>126.84</c:v>
                </c:pt>
                <c:pt idx="45">
                  <c:v>125.27</c:v>
                </c:pt>
                <c:pt idx="46">
                  <c:v>124.61</c:v>
                </c:pt>
                <c:pt idx="47">
                  <c:v>124.27</c:v>
                </c:pt>
                <c:pt idx="48">
                  <c:v>125.05</c:v>
                </c:pt>
                <c:pt idx="49">
                  <c:v>123.54</c:v>
                </c:pt>
                <c:pt idx="50">
                  <c:v>125.88</c:v>
                </c:pt>
                <c:pt idx="51">
                  <c:v>125.9</c:v>
                </c:pt>
                <c:pt idx="52">
                  <c:v>126.73</c:v>
                </c:pt>
                <c:pt idx="53">
                  <c:v>127.12</c:v>
                </c:pt>
                <c:pt idx="54">
                  <c:v>126.11</c:v>
                </c:pt>
                <c:pt idx="55">
                  <c:v>127.34</c:v>
                </c:pt>
                <c:pt idx="56">
                  <c:v>130.47</c:v>
                </c:pt>
                <c:pt idx="57">
                  <c:v>129.63</c:v>
                </c:pt>
                <c:pt idx="58">
                  <c:v>130.13999999999999</c:v>
                </c:pt>
                <c:pt idx="59">
                  <c:v>131.78</c:v>
                </c:pt>
                <c:pt idx="60">
                  <c:v>130.46</c:v>
                </c:pt>
                <c:pt idx="61">
                  <c:v>132.30000000000001</c:v>
                </c:pt>
                <c:pt idx="62">
                  <c:v>133.97</c:v>
                </c:pt>
                <c:pt idx="63">
                  <c:v>133.69</c:v>
                </c:pt>
                <c:pt idx="64">
                  <c:v>133.41</c:v>
                </c:pt>
                <c:pt idx="65">
                  <c:v>133.11000000000001</c:v>
                </c:pt>
                <c:pt idx="66">
                  <c:v>134.77000000000001</c:v>
                </c:pt>
                <c:pt idx="67">
                  <c:v>136.33000000000001</c:v>
                </c:pt>
                <c:pt idx="68">
                  <c:v>136.96</c:v>
                </c:pt>
                <c:pt idx="69">
                  <c:v>137.27000000000001</c:v>
                </c:pt>
                <c:pt idx="70">
                  <c:v>139.96</c:v>
                </c:pt>
                <c:pt idx="71">
                  <c:v>142.02000000000001</c:v>
                </c:pt>
                <c:pt idx="72">
                  <c:v>144.57</c:v>
                </c:pt>
                <c:pt idx="73">
                  <c:v>143.24</c:v>
                </c:pt>
                <c:pt idx="74">
                  <c:v>145.11000000000001</c:v>
                </c:pt>
                <c:pt idx="75">
                  <c:v>144.5</c:v>
                </c:pt>
                <c:pt idx="76">
                  <c:v>145.63</c:v>
                </c:pt>
                <c:pt idx="77">
                  <c:v>149.13999999999999</c:v>
                </c:pt>
                <c:pt idx="78">
                  <c:v>148.47</c:v>
                </c:pt>
                <c:pt idx="79">
                  <c:v>146.38</c:v>
                </c:pt>
                <c:pt idx="80">
                  <c:v>142.44</c:v>
                </c:pt>
                <c:pt idx="81">
                  <c:v>146.13999999999999</c:v>
                </c:pt>
                <c:pt idx="82">
                  <c:v>145.38999999999999</c:v>
                </c:pt>
                <c:pt idx="83">
                  <c:v>146.80000000000001</c:v>
                </c:pt>
                <c:pt idx="84">
                  <c:v>148.55000000000001</c:v>
                </c:pt>
                <c:pt idx="85">
                  <c:v>148.99</c:v>
                </c:pt>
                <c:pt idx="86">
                  <c:v>146.77000000000001</c:v>
                </c:pt>
                <c:pt idx="87">
                  <c:v>144.97</c:v>
                </c:pt>
                <c:pt idx="88">
                  <c:v>145.63</c:v>
                </c:pt>
                <c:pt idx="89">
                  <c:v>145.86000000000001</c:v>
                </c:pt>
                <c:pt idx="90">
                  <c:v>145.52000000000001</c:v>
                </c:pt>
                <c:pt idx="91">
                  <c:v>147.36000000000001</c:v>
                </c:pt>
                <c:pt idx="92">
                  <c:v>146.94</c:v>
                </c:pt>
                <c:pt idx="93">
                  <c:v>147.05000000000001</c:v>
                </c:pt>
                <c:pt idx="94">
                  <c:v>146.13</c:v>
                </c:pt>
                <c:pt idx="95">
                  <c:v>146.08000000000001</c:v>
                </c:pt>
                <c:pt idx="96">
                  <c:v>145.6</c:v>
                </c:pt>
                <c:pt idx="97">
                  <c:v>145.86000000000001</c:v>
                </c:pt>
                <c:pt idx="98">
                  <c:v>148.88</c:v>
                </c:pt>
                <c:pt idx="99">
                  <c:v>149.1</c:v>
                </c:pt>
                <c:pt idx="100">
                  <c:v>151.11000000000001</c:v>
                </c:pt>
                <c:pt idx="101">
                  <c:v>150.19</c:v>
                </c:pt>
                <c:pt idx="102">
                  <c:v>146.36000000000001</c:v>
                </c:pt>
                <c:pt idx="103">
                  <c:v>146.69</c:v>
                </c:pt>
                <c:pt idx="104">
                  <c:v>148.19</c:v>
                </c:pt>
                <c:pt idx="105">
                  <c:v>149.71</c:v>
                </c:pt>
                <c:pt idx="106">
                  <c:v>149.61000000000001</c:v>
                </c:pt>
                <c:pt idx="107">
                  <c:v>148.36000000000001</c:v>
                </c:pt>
                <c:pt idx="108">
                  <c:v>147.53</c:v>
                </c:pt>
                <c:pt idx="109">
                  <c:v>148.6</c:v>
                </c:pt>
                <c:pt idx="110">
                  <c:v>153.11000000000001</c:v>
                </c:pt>
                <c:pt idx="111">
                  <c:v>151.83000000000001</c:v>
                </c:pt>
                <c:pt idx="112">
                  <c:v>152.5</c:v>
                </c:pt>
                <c:pt idx="113">
                  <c:v>153.63999999999999</c:v>
                </c:pt>
                <c:pt idx="114">
                  <c:v>154.30000000000001</c:v>
                </c:pt>
                <c:pt idx="115">
                  <c:v>156.69</c:v>
                </c:pt>
                <c:pt idx="116">
                  <c:v>155.11000000000001</c:v>
                </c:pt>
                <c:pt idx="117">
                  <c:v>154.07</c:v>
                </c:pt>
                <c:pt idx="118">
                  <c:v>148.97</c:v>
                </c:pt>
                <c:pt idx="119">
                  <c:v>149.55000000000001</c:v>
                </c:pt>
                <c:pt idx="120">
                  <c:v>148.11000000000001</c:v>
                </c:pt>
                <c:pt idx="121">
                  <c:v>149.02000000000001</c:v>
                </c:pt>
                <c:pt idx="122">
                  <c:v>148.78</c:v>
                </c:pt>
                <c:pt idx="123">
                  <c:v>146.05000000000001</c:v>
                </c:pt>
                <c:pt idx="124">
                  <c:v>142.94</c:v>
                </c:pt>
                <c:pt idx="125">
                  <c:v>143.41999999999999</c:v>
                </c:pt>
                <c:pt idx="126">
                  <c:v>145.85</c:v>
                </c:pt>
                <c:pt idx="127">
                  <c:v>146.83000000000001</c:v>
                </c:pt>
                <c:pt idx="128">
                  <c:v>146.91</c:v>
                </c:pt>
                <c:pt idx="129">
                  <c:v>145.36000000000001</c:v>
                </c:pt>
                <c:pt idx="130">
                  <c:v>141.91</c:v>
                </c:pt>
                <c:pt idx="131">
                  <c:v>142.83000000000001</c:v>
                </c:pt>
                <c:pt idx="132">
                  <c:v>141.5</c:v>
                </c:pt>
                <c:pt idx="133">
                  <c:v>142.63999999999999</c:v>
                </c:pt>
                <c:pt idx="134">
                  <c:v>139.13</c:v>
                </c:pt>
                <c:pt idx="135">
                  <c:v>141.11000000000001</c:v>
                </c:pt>
                <c:pt idx="136">
                  <c:v>142</c:v>
                </c:pt>
                <c:pt idx="137">
                  <c:v>143.28</c:v>
                </c:pt>
                <c:pt idx="138">
                  <c:v>142.88999999999999</c:v>
                </c:pt>
                <c:pt idx="139">
                  <c:v>142.80000000000001</c:v>
                </c:pt>
                <c:pt idx="140">
                  <c:v>141.5</c:v>
                </c:pt>
                <c:pt idx="141">
                  <c:v>140.91</c:v>
                </c:pt>
                <c:pt idx="142">
                  <c:v>143.75</c:v>
                </c:pt>
                <c:pt idx="143">
                  <c:v>144.83000000000001</c:v>
                </c:pt>
                <c:pt idx="144">
                  <c:v>146.55000000000001</c:v>
                </c:pt>
                <c:pt idx="145">
                  <c:v>148.75</c:v>
                </c:pt>
                <c:pt idx="146">
                  <c:v>149.25</c:v>
                </c:pt>
                <c:pt idx="147">
                  <c:v>149.47</c:v>
                </c:pt>
                <c:pt idx="148">
                  <c:v>148.69</c:v>
                </c:pt>
                <c:pt idx="149">
                  <c:v>148.63</c:v>
                </c:pt>
                <c:pt idx="150">
                  <c:v>149.32</c:v>
                </c:pt>
                <c:pt idx="151">
                  <c:v>148.85</c:v>
                </c:pt>
                <c:pt idx="152">
                  <c:v>152.57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CC-4C65-9850-A1A488E97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1358239"/>
        <c:axId val="1231358655"/>
      </c:lineChart>
      <c:catAx>
        <c:axId val="12313582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358655"/>
        <c:crosses val="autoZero"/>
        <c:auto val="1"/>
        <c:lblAlgn val="ctr"/>
        <c:lblOffset val="100"/>
        <c:noMultiLvlLbl val="0"/>
      </c:catAx>
      <c:valAx>
        <c:axId val="1231358655"/>
        <c:scaling>
          <c:orientation val="minMax"/>
          <c:max val="1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358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1'!$D$2:$D$154</c:f>
              <c:numCache>
                <c:formatCode>General</c:formatCode>
                <c:ptCount val="153"/>
                <c:pt idx="0">
                  <c:v>630.27</c:v>
                </c:pt>
                <c:pt idx="1">
                  <c:v>640.39</c:v>
                </c:pt>
                <c:pt idx="2">
                  <c:v>618.71</c:v>
                </c:pt>
                <c:pt idx="3">
                  <c:v>611.28</c:v>
                </c:pt>
                <c:pt idx="4">
                  <c:v>635.61</c:v>
                </c:pt>
                <c:pt idx="5">
                  <c:v>667.92</c:v>
                </c:pt>
                <c:pt idx="6">
                  <c:v>661.75</c:v>
                </c:pt>
                <c:pt idx="7">
                  <c:v>691.04</c:v>
                </c:pt>
                <c:pt idx="8">
                  <c:v>691.61</c:v>
                </c:pt>
                <c:pt idx="9">
                  <c:v>670.96</c:v>
                </c:pt>
                <c:pt idx="10">
                  <c:v>683.79</c:v>
                </c:pt>
                <c:pt idx="11">
                  <c:v>677.02</c:v>
                </c:pt>
                <c:pt idx="12">
                  <c:v>701.97</c:v>
                </c:pt>
                <c:pt idx="13">
                  <c:v>762.32</c:v>
                </c:pt>
                <c:pt idx="14">
                  <c:v>732.22</c:v>
                </c:pt>
                <c:pt idx="15">
                  <c:v>738.84</c:v>
                </c:pt>
                <c:pt idx="16">
                  <c:v>739.78</c:v>
                </c:pt>
                <c:pt idx="17">
                  <c:v>714.63</c:v>
                </c:pt>
                <c:pt idx="18">
                  <c:v>718.98</c:v>
                </c:pt>
                <c:pt idx="19">
                  <c:v>744.11</c:v>
                </c:pt>
                <c:pt idx="20">
                  <c:v>719.69</c:v>
                </c:pt>
                <c:pt idx="21">
                  <c:v>729.4</c:v>
                </c:pt>
                <c:pt idx="22">
                  <c:v>738.2</c:v>
                </c:pt>
                <c:pt idx="23">
                  <c:v>704.73</c:v>
                </c:pt>
                <c:pt idx="24">
                  <c:v>694.4</c:v>
                </c:pt>
                <c:pt idx="25">
                  <c:v>677</c:v>
                </c:pt>
                <c:pt idx="26">
                  <c:v>709.44</c:v>
                </c:pt>
                <c:pt idx="27">
                  <c:v>684.9</c:v>
                </c:pt>
                <c:pt idx="28">
                  <c:v>673.59</c:v>
                </c:pt>
                <c:pt idx="29">
                  <c:v>670.94</c:v>
                </c:pt>
                <c:pt idx="30">
                  <c:v>663.53</c:v>
                </c:pt>
                <c:pt idx="31">
                  <c:v>672.36</c:v>
                </c:pt>
                <c:pt idx="32">
                  <c:v>629.03</c:v>
                </c:pt>
                <c:pt idx="33">
                  <c:v>617.20000000000005</c:v>
                </c:pt>
                <c:pt idx="34">
                  <c:v>589.89</c:v>
                </c:pt>
                <c:pt idx="35">
                  <c:v>571.69000000000005</c:v>
                </c:pt>
                <c:pt idx="36">
                  <c:v>589.73</c:v>
                </c:pt>
                <c:pt idx="37">
                  <c:v>576.83000000000004</c:v>
                </c:pt>
                <c:pt idx="38">
                  <c:v>577.86</c:v>
                </c:pt>
                <c:pt idx="39">
                  <c:v>563.46</c:v>
                </c:pt>
                <c:pt idx="40">
                  <c:v>586.78</c:v>
                </c:pt>
                <c:pt idx="41">
                  <c:v>580.88</c:v>
                </c:pt>
                <c:pt idx="42">
                  <c:v>606.44000000000005</c:v>
                </c:pt>
                <c:pt idx="43">
                  <c:v>604.69000000000005</c:v>
                </c:pt>
                <c:pt idx="44">
                  <c:v>619.13</c:v>
                </c:pt>
                <c:pt idx="45">
                  <c:v>630.84</c:v>
                </c:pt>
                <c:pt idx="46">
                  <c:v>625.21</c:v>
                </c:pt>
                <c:pt idx="47">
                  <c:v>623.9</c:v>
                </c:pt>
                <c:pt idx="48">
                  <c:v>605.11</c:v>
                </c:pt>
                <c:pt idx="49">
                  <c:v>572.84</c:v>
                </c:pt>
                <c:pt idx="50">
                  <c:v>599.04</c:v>
                </c:pt>
                <c:pt idx="51">
                  <c:v>605.13</c:v>
                </c:pt>
                <c:pt idx="52">
                  <c:v>603.59</c:v>
                </c:pt>
                <c:pt idx="53">
                  <c:v>598.78</c:v>
                </c:pt>
                <c:pt idx="54">
                  <c:v>610.11</c:v>
                </c:pt>
                <c:pt idx="55">
                  <c:v>609.89</c:v>
                </c:pt>
                <c:pt idx="56">
                  <c:v>617.69000000000005</c:v>
                </c:pt>
                <c:pt idx="57">
                  <c:v>599.35</c:v>
                </c:pt>
                <c:pt idx="58">
                  <c:v>604.86</c:v>
                </c:pt>
                <c:pt idx="59">
                  <c:v>616.59</c:v>
                </c:pt>
                <c:pt idx="60">
                  <c:v>623.29999999999995</c:v>
                </c:pt>
                <c:pt idx="61">
                  <c:v>620.83000000000004</c:v>
                </c:pt>
                <c:pt idx="62">
                  <c:v>623.71</c:v>
                </c:pt>
                <c:pt idx="63">
                  <c:v>656.57</c:v>
                </c:pt>
                <c:pt idx="64">
                  <c:v>679.82</c:v>
                </c:pt>
                <c:pt idx="65">
                  <c:v>671.86</c:v>
                </c:pt>
                <c:pt idx="66">
                  <c:v>688.71</c:v>
                </c:pt>
                <c:pt idx="67">
                  <c:v>680.76</c:v>
                </c:pt>
                <c:pt idx="68">
                  <c:v>679.7</c:v>
                </c:pt>
                <c:pt idx="69">
                  <c:v>677.91</c:v>
                </c:pt>
                <c:pt idx="70">
                  <c:v>678.9</c:v>
                </c:pt>
                <c:pt idx="71">
                  <c:v>659.58</c:v>
                </c:pt>
                <c:pt idx="72">
                  <c:v>644.65</c:v>
                </c:pt>
                <c:pt idx="73">
                  <c:v>652.79999999999995</c:v>
                </c:pt>
                <c:pt idx="74">
                  <c:v>656.95</c:v>
                </c:pt>
                <c:pt idx="75">
                  <c:v>685.7</c:v>
                </c:pt>
                <c:pt idx="76">
                  <c:v>668.53</c:v>
                </c:pt>
                <c:pt idx="77">
                  <c:v>653.38</c:v>
                </c:pt>
                <c:pt idx="78">
                  <c:v>650.59</c:v>
                </c:pt>
                <c:pt idx="79">
                  <c:v>644.21</c:v>
                </c:pt>
                <c:pt idx="80">
                  <c:v>646.21</c:v>
                </c:pt>
                <c:pt idx="81">
                  <c:v>660.5</c:v>
                </c:pt>
                <c:pt idx="82">
                  <c:v>655.28</c:v>
                </c:pt>
                <c:pt idx="83">
                  <c:v>649.26</c:v>
                </c:pt>
                <c:pt idx="84">
                  <c:v>643.38</c:v>
                </c:pt>
                <c:pt idx="85">
                  <c:v>657.61</c:v>
                </c:pt>
                <c:pt idx="86">
                  <c:v>644.78</c:v>
                </c:pt>
                <c:pt idx="87">
                  <c:v>646.97</c:v>
                </c:pt>
                <c:pt idx="88">
                  <c:v>677.34</c:v>
                </c:pt>
                <c:pt idx="89">
                  <c:v>687.2</c:v>
                </c:pt>
                <c:pt idx="90">
                  <c:v>709.66</c:v>
                </c:pt>
                <c:pt idx="91">
                  <c:v>709.73</c:v>
                </c:pt>
                <c:pt idx="92">
                  <c:v>710.91</c:v>
                </c:pt>
                <c:pt idx="93">
                  <c:v>714.63</c:v>
                </c:pt>
                <c:pt idx="94">
                  <c:v>699.09</c:v>
                </c:pt>
                <c:pt idx="95">
                  <c:v>713.76</c:v>
                </c:pt>
                <c:pt idx="96">
                  <c:v>709.98</c:v>
                </c:pt>
                <c:pt idx="97">
                  <c:v>707.82</c:v>
                </c:pt>
                <c:pt idx="98">
                  <c:v>722.25</c:v>
                </c:pt>
                <c:pt idx="99">
                  <c:v>717.16</c:v>
                </c:pt>
                <c:pt idx="100">
                  <c:v>686.16</c:v>
                </c:pt>
                <c:pt idx="101">
                  <c:v>665.71</c:v>
                </c:pt>
                <c:pt idx="102">
                  <c:v>688.98</c:v>
                </c:pt>
                <c:pt idx="103">
                  <c:v>673.46</c:v>
                </c:pt>
                <c:pt idx="104">
                  <c:v>680.26</c:v>
                </c:pt>
                <c:pt idx="105">
                  <c:v>706.29</c:v>
                </c:pt>
                <c:pt idx="106">
                  <c:v>708.48</c:v>
                </c:pt>
                <c:pt idx="107">
                  <c:v>711.2</c:v>
                </c:pt>
                <c:pt idx="108">
                  <c:v>701.15</c:v>
                </c:pt>
                <c:pt idx="109">
                  <c:v>711.91</c:v>
                </c:pt>
                <c:pt idx="110">
                  <c:v>730.9</c:v>
                </c:pt>
                <c:pt idx="111">
                  <c:v>735.71</c:v>
                </c:pt>
                <c:pt idx="112">
                  <c:v>734.09</c:v>
                </c:pt>
                <c:pt idx="113">
                  <c:v>732.39</c:v>
                </c:pt>
                <c:pt idx="114">
                  <c:v>733.57</c:v>
                </c:pt>
                <c:pt idx="115">
                  <c:v>752.91</c:v>
                </c:pt>
                <c:pt idx="116">
                  <c:v>753.86</c:v>
                </c:pt>
                <c:pt idx="117">
                  <c:v>754.85</c:v>
                </c:pt>
                <c:pt idx="118">
                  <c:v>736.27</c:v>
                </c:pt>
                <c:pt idx="119">
                  <c:v>743</c:v>
                </c:pt>
                <c:pt idx="120">
                  <c:v>744.48</c:v>
                </c:pt>
                <c:pt idx="121">
                  <c:v>755.83</c:v>
                </c:pt>
                <c:pt idx="122">
                  <c:v>756.98</c:v>
                </c:pt>
                <c:pt idx="123">
                  <c:v>759.48</c:v>
                </c:pt>
                <c:pt idx="124">
                  <c:v>730.16</c:v>
                </c:pt>
                <c:pt idx="125">
                  <c:v>739.38</c:v>
                </c:pt>
                <c:pt idx="126">
                  <c:v>751.94</c:v>
                </c:pt>
                <c:pt idx="127">
                  <c:v>753.64</c:v>
                </c:pt>
                <c:pt idx="128">
                  <c:v>774.39</c:v>
                </c:pt>
                <c:pt idx="129">
                  <c:v>791.35</c:v>
                </c:pt>
                <c:pt idx="130">
                  <c:v>777.55</c:v>
                </c:pt>
                <c:pt idx="131">
                  <c:v>781.3</c:v>
                </c:pt>
                <c:pt idx="132">
                  <c:v>775.47</c:v>
                </c:pt>
                <c:pt idx="133">
                  <c:v>775.21</c:v>
                </c:pt>
                <c:pt idx="134">
                  <c:v>781.53</c:v>
                </c:pt>
                <c:pt idx="135">
                  <c:v>780.59</c:v>
                </c:pt>
                <c:pt idx="136">
                  <c:v>782.75</c:v>
                </c:pt>
                <c:pt idx="137">
                  <c:v>793.6</c:v>
                </c:pt>
                <c:pt idx="138">
                  <c:v>785.48</c:v>
                </c:pt>
                <c:pt idx="139">
                  <c:v>791.94</c:v>
                </c:pt>
                <c:pt idx="140">
                  <c:v>805.71</c:v>
                </c:pt>
                <c:pt idx="141">
                  <c:v>811.08</c:v>
                </c:pt>
                <c:pt idx="142">
                  <c:v>818.32</c:v>
                </c:pt>
                <c:pt idx="143">
                  <c:v>843.03</c:v>
                </c:pt>
                <c:pt idx="144">
                  <c:v>870.1</c:v>
                </c:pt>
                <c:pt idx="145">
                  <c:v>864.27</c:v>
                </c:pt>
                <c:pt idx="146">
                  <c:v>865.79</c:v>
                </c:pt>
                <c:pt idx="147">
                  <c:v>894</c:v>
                </c:pt>
                <c:pt idx="148">
                  <c:v>909.67</c:v>
                </c:pt>
                <c:pt idx="149">
                  <c:v>1024.8</c:v>
                </c:pt>
                <c:pt idx="150">
                  <c:v>1018.4</c:v>
                </c:pt>
                <c:pt idx="151">
                  <c:v>1037.8</c:v>
                </c:pt>
                <c:pt idx="152">
                  <c:v>1077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44-4279-99F4-94F9B5614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1358239"/>
        <c:axId val="1231358655"/>
      </c:lineChart>
      <c:catAx>
        <c:axId val="12313582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358655"/>
        <c:crosses val="autoZero"/>
        <c:auto val="1"/>
        <c:lblAlgn val="ctr"/>
        <c:lblOffset val="100"/>
        <c:noMultiLvlLbl val="0"/>
      </c:catAx>
      <c:valAx>
        <c:axId val="123135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358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AAPL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1'!$C$2:$C$154</c:f>
              <c:numCache>
                <c:formatCode>0.00</c:formatCode>
                <c:ptCount val="153"/>
                <c:pt idx="0">
                  <c:v>120.08</c:v>
                </c:pt>
                <c:pt idx="1">
                  <c:v>120.58</c:v>
                </c:pt>
                <c:pt idx="2">
                  <c:v>121.2</c:v>
                </c:pt>
                <c:pt idx="3">
                  <c:v>121.38</c:v>
                </c:pt>
                <c:pt idx="4">
                  <c:v>119.9</c:v>
                </c:pt>
                <c:pt idx="5">
                  <c:v>122.15</c:v>
                </c:pt>
                <c:pt idx="6">
                  <c:v>123</c:v>
                </c:pt>
                <c:pt idx="7">
                  <c:v>125.9</c:v>
                </c:pt>
                <c:pt idx="8">
                  <c:v>126.2</c:v>
                </c:pt>
                <c:pt idx="9">
                  <c:v>127.9</c:v>
                </c:pt>
                <c:pt idx="10">
                  <c:v>130.36000000000001</c:v>
                </c:pt>
                <c:pt idx="11">
                  <c:v>133</c:v>
                </c:pt>
                <c:pt idx="12">
                  <c:v>131.24</c:v>
                </c:pt>
                <c:pt idx="13">
                  <c:v>134.41999999999999</c:v>
                </c:pt>
                <c:pt idx="14">
                  <c:v>132.02000000000001</c:v>
                </c:pt>
                <c:pt idx="15">
                  <c:v>134.5</c:v>
                </c:pt>
                <c:pt idx="16">
                  <c:v>134.16</c:v>
                </c:pt>
                <c:pt idx="17">
                  <c:v>134.83000000000001</c:v>
                </c:pt>
                <c:pt idx="18">
                  <c:v>133.11000000000001</c:v>
                </c:pt>
                <c:pt idx="19">
                  <c:v>133.5</c:v>
                </c:pt>
                <c:pt idx="20">
                  <c:v>131.94</c:v>
                </c:pt>
                <c:pt idx="21">
                  <c:v>134.32</c:v>
                </c:pt>
                <c:pt idx="22">
                  <c:v>134.72</c:v>
                </c:pt>
                <c:pt idx="23">
                  <c:v>134.38</c:v>
                </c:pt>
                <c:pt idx="24">
                  <c:v>133.58000000000001</c:v>
                </c:pt>
                <c:pt idx="25">
                  <c:v>133.47</c:v>
                </c:pt>
                <c:pt idx="26">
                  <c:v>131.46</c:v>
                </c:pt>
                <c:pt idx="27">
                  <c:v>132.53</c:v>
                </c:pt>
                <c:pt idx="28">
                  <c:v>127.84</c:v>
                </c:pt>
                <c:pt idx="29">
                  <c:v>128.1</c:v>
                </c:pt>
                <c:pt idx="30">
                  <c:v>129.74</c:v>
                </c:pt>
                <c:pt idx="31">
                  <c:v>130.21</c:v>
                </c:pt>
                <c:pt idx="32">
                  <c:v>126.84</c:v>
                </c:pt>
                <c:pt idx="33">
                  <c:v>125.91</c:v>
                </c:pt>
                <c:pt idx="34">
                  <c:v>122.76</c:v>
                </c:pt>
                <c:pt idx="35">
                  <c:v>124.97</c:v>
                </c:pt>
                <c:pt idx="36">
                  <c:v>127.44</c:v>
                </c:pt>
                <c:pt idx="37">
                  <c:v>126.26</c:v>
                </c:pt>
                <c:pt idx="38">
                  <c:v>124.84</c:v>
                </c:pt>
                <c:pt idx="39">
                  <c:v>124.69</c:v>
                </c:pt>
                <c:pt idx="40">
                  <c:v>127.3</c:v>
                </c:pt>
                <c:pt idx="41">
                  <c:v>125.43</c:v>
                </c:pt>
                <c:pt idx="42">
                  <c:v>127.09</c:v>
                </c:pt>
                <c:pt idx="43">
                  <c:v>126.9</c:v>
                </c:pt>
                <c:pt idx="44">
                  <c:v>126.84</c:v>
                </c:pt>
                <c:pt idx="45">
                  <c:v>125.27</c:v>
                </c:pt>
                <c:pt idx="46">
                  <c:v>124.61</c:v>
                </c:pt>
                <c:pt idx="47">
                  <c:v>124.27</c:v>
                </c:pt>
                <c:pt idx="48">
                  <c:v>125.05</c:v>
                </c:pt>
                <c:pt idx="49">
                  <c:v>123.54</c:v>
                </c:pt>
                <c:pt idx="50">
                  <c:v>125.88</c:v>
                </c:pt>
                <c:pt idx="51">
                  <c:v>125.9</c:v>
                </c:pt>
                <c:pt idx="52">
                  <c:v>126.73</c:v>
                </c:pt>
                <c:pt idx="53">
                  <c:v>127.12</c:v>
                </c:pt>
                <c:pt idx="54">
                  <c:v>126.11</c:v>
                </c:pt>
                <c:pt idx="55">
                  <c:v>127.34</c:v>
                </c:pt>
                <c:pt idx="56">
                  <c:v>130.47</c:v>
                </c:pt>
                <c:pt idx="57">
                  <c:v>129.63</c:v>
                </c:pt>
                <c:pt idx="58">
                  <c:v>130.13999999999999</c:v>
                </c:pt>
                <c:pt idx="59">
                  <c:v>131.78</c:v>
                </c:pt>
                <c:pt idx="60">
                  <c:v>130.46</c:v>
                </c:pt>
                <c:pt idx="61">
                  <c:v>132.30000000000001</c:v>
                </c:pt>
                <c:pt idx="62">
                  <c:v>133.97</c:v>
                </c:pt>
                <c:pt idx="63">
                  <c:v>133.69</c:v>
                </c:pt>
                <c:pt idx="64">
                  <c:v>133.41</c:v>
                </c:pt>
                <c:pt idx="65">
                  <c:v>133.11000000000001</c:v>
                </c:pt>
                <c:pt idx="66">
                  <c:v>134.77000000000001</c:v>
                </c:pt>
                <c:pt idx="67">
                  <c:v>136.33000000000001</c:v>
                </c:pt>
                <c:pt idx="68">
                  <c:v>136.96</c:v>
                </c:pt>
                <c:pt idx="69">
                  <c:v>137.27000000000001</c:v>
                </c:pt>
                <c:pt idx="70">
                  <c:v>139.96</c:v>
                </c:pt>
                <c:pt idx="71">
                  <c:v>142.02000000000001</c:v>
                </c:pt>
                <c:pt idx="72">
                  <c:v>144.57</c:v>
                </c:pt>
                <c:pt idx="73">
                  <c:v>143.24</c:v>
                </c:pt>
                <c:pt idx="74">
                  <c:v>145.11000000000001</c:v>
                </c:pt>
                <c:pt idx="75">
                  <c:v>144.5</c:v>
                </c:pt>
                <c:pt idx="76">
                  <c:v>145.63</c:v>
                </c:pt>
                <c:pt idx="77">
                  <c:v>149.13999999999999</c:v>
                </c:pt>
                <c:pt idx="78">
                  <c:v>148.47</c:v>
                </c:pt>
                <c:pt idx="79">
                  <c:v>146.38</c:v>
                </c:pt>
                <c:pt idx="80">
                  <c:v>142.44</c:v>
                </c:pt>
                <c:pt idx="81">
                  <c:v>146.13999999999999</c:v>
                </c:pt>
                <c:pt idx="82">
                  <c:v>145.38999999999999</c:v>
                </c:pt>
                <c:pt idx="83">
                  <c:v>146.80000000000001</c:v>
                </c:pt>
                <c:pt idx="84">
                  <c:v>148.55000000000001</c:v>
                </c:pt>
                <c:pt idx="85">
                  <c:v>148.99</c:v>
                </c:pt>
                <c:pt idx="86">
                  <c:v>146.77000000000001</c:v>
                </c:pt>
                <c:pt idx="87">
                  <c:v>144.97</c:v>
                </c:pt>
                <c:pt idx="88">
                  <c:v>145.63</c:v>
                </c:pt>
                <c:pt idx="89">
                  <c:v>145.86000000000001</c:v>
                </c:pt>
                <c:pt idx="90">
                  <c:v>145.52000000000001</c:v>
                </c:pt>
                <c:pt idx="91">
                  <c:v>147.36000000000001</c:v>
                </c:pt>
                <c:pt idx="92">
                  <c:v>146.94</c:v>
                </c:pt>
                <c:pt idx="93">
                  <c:v>147.05000000000001</c:v>
                </c:pt>
                <c:pt idx="94">
                  <c:v>146.13</c:v>
                </c:pt>
                <c:pt idx="95">
                  <c:v>146.08000000000001</c:v>
                </c:pt>
                <c:pt idx="96">
                  <c:v>145.6</c:v>
                </c:pt>
                <c:pt idx="97">
                  <c:v>145.86000000000001</c:v>
                </c:pt>
                <c:pt idx="98">
                  <c:v>148.88</c:v>
                </c:pt>
                <c:pt idx="99">
                  <c:v>149.1</c:v>
                </c:pt>
                <c:pt idx="100">
                  <c:v>151.11000000000001</c:v>
                </c:pt>
                <c:pt idx="101">
                  <c:v>150.19</c:v>
                </c:pt>
                <c:pt idx="102">
                  <c:v>146.36000000000001</c:v>
                </c:pt>
                <c:pt idx="103">
                  <c:v>146.69</c:v>
                </c:pt>
                <c:pt idx="104">
                  <c:v>148.19</c:v>
                </c:pt>
                <c:pt idx="105">
                  <c:v>149.71</c:v>
                </c:pt>
                <c:pt idx="106">
                  <c:v>149.61000000000001</c:v>
                </c:pt>
                <c:pt idx="107">
                  <c:v>148.36000000000001</c:v>
                </c:pt>
                <c:pt idx="108">
                  <c:v>147.53</c:v>
                </c:pt>
                <c:pt idx="109">
                  <c:v>148.6</c:v>
                </c:pt>
                <c:pt idx="110">
                  <c:v>153.11000000000001</c:v>
                </c:pt>
                <c:pt idx="111">
                  <c:v>151.83000000000001</c:v>
                </c:pt>
                <c:pt idx="112">
                  <c:v>152.5</c:v>
                </c:pt>
                <c:pt idx="113">
                  <c:v>153.63999999999999</c:v>
                </c:pt>
                <c:pt idx="114">
                  <c:v>154.30000000000001</c:v>
                </c:pt>
                <c:pt idx="115">
                  <c:v>156.69</c:v>
                </c:pt>
                <c:pt idx="116">
                  <c:v>155.11000000000001</c:v>
                </c:pt>
                <c:pt idx="117">
                  <c:v>154.07</c:v>
                </c:pt>
                <c:pt idx="118">
                  <c:v>148.97</c:v>
                </c:pt>
                <c:pt idx="119">
                  <c:v>149.55000000000001</c:v>
                </c:pt>
                <c:pt idx="120">
                  <c:v>148.11000000000001</c:v>
                </c:pt>
                <c:pt idx="121">
                  <c:v>149.02000000000001</c:v>
                </c:pt>
                <c:pt idx="122">
                  <c:v>148.78</c:v>
                </c:pt>
                <c:pt idx="123">
                  <c:v>146.05000000000001</c:v>
                </c:pt>
                <c:pt idx="124">
                  <c:v>142.94</c:v>
                </c:pt>
                <c:pt idx="125">
                  <c:v>143.41999999999999</c:v>
                </c:pt>
                <c:pt idx="126">
                  <c:v>145.85</c:v>
                </c:pt>
                <c:pt idx="127">
                  <c:v>146.83000000000001</c:v>
                </c:pt>
                <c:pt idx="128">
                  <c:v>146.91</c:v>
                </c:pt>
                <c:pt idx="129">
                  <c:v>145.36000000000001</c:v>
                </c:pt>
                <c:pt idx="130">
                  <c:v>141.91</c:v>
                </c:pt>
                <c:pt idx="131">
                  <c:v>142.83000000000001</c:v>
                </c:pt>
                <c:pt idx="132">
                  <c:v>141.5</c:v>
                </c:pt>
                <c:pt idx="133">
                  <c:v>142.63999999999999</c:v>
                </c:pt>
                <c:pt idx="134">
                  <c:v>139.13</c:v>
                </c:pt>
                <c:pt idx="135">
                  <c:v>141.11000000000001</c:v>
                </c:pt>
                <c:pt idx="136">
                  <c:v>142</c:v>
                </c:pt>
                <c:pt idx="137">
                  <c:v>143.28</c:v>
                </c:pt>
                <c:pt idx="138">
                  <c:v>142.88999999999999</c:v>
                </c:pt>
                <c:pt idx="139">
                  <c:v>142.80000000000001</c:v>
                </c:pt>
                <c:pt idx="140">
                  <c:v>141.5</c:v>
                </c:pt>
                <c:pt idx="141">
                  <c:v>140.91</c:v>
                </c:pt>
                <c:pt idx="142">
                  <c:v>143.75</c:v>
                </c:pt>
                <c:pt idx="143">
                  <c:v>144.83000000000001</c:v>
                </c:pt>
                <c:pt idx="144">
                  <c:v>146.55000000000001</c:v>
                </c:pt>
                <c:pt idx="145">
                  <c:v>148.75</c:v>
                </c:pt>
                <c:pt idx="146">
                  <c:v>149.25</c:v>
                </c:pt>
                <c:pt idx="147">
                  <c:v>149.47</c:v>
                </c:pt>
                <c:pt idx="148">
                  <c:v>148.69</c:v>
                </c:pt>
                <c:pt idx="149">
                  <c:v>148.63</c:v>
                </c:pt>
                <c:pt idx="150">
                  <c:v>149.32</c:v>
                </c:pt>
                <c:pt idx="151">
                  <c:v>148.85</c:v>
                </c:pt>
                <c:pt idx="152">
                  <c:v>152.57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D6-4BC5-AB1C-2E901AB8BAAC}"/>
            </c:ext>
          </c:extLst>
        </c:ser>
        <c:ser>
          <c:idx val="1"/>
          <c:order val="1"/>
          <c:tx>
            <c:v>Trend Based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2'!$I$2:$I$161</c:f>
              <c:numCache>
                <c:formatCode>_("$"* #,##0.00_);_("$"* \(#,##0.00\);_("$"* "-"??_);_(@_)</c:formatCode>
                <c:ptCount val="160"/>
                <c:pt idx="0">
                  <c:v>120.08</c:v>
                </c:pt>
                <c:pt idx="1">
                  <c:v>120.08</c:v>
                </c:pt>
                <c:pt idx="2">
                  <c:v>120.455</c:v>
                </c:pt>
                <c:pt idx="3">
                  <c:v>121.01375</c:v>
                </c:pt>
                <c:pt idx="4">
                  <c:v>121.2884375</c:v>
                </c:pt>
                <c:pt idx="5">
                  <c:v>120.24710937500001</c:v>
                </c:pt>
                <c:pt idx="6">
                  <c:v>121.67427734375002</c:v>
                </c:pt>
                <c:pt idx="7">
                  <c:v>122.66856933593751</c:v>
                </c:pt>
                <c:pt idx="8">
                  <c:v>125.09214233398438</c:v>
                </c:pt>
                <c:pt idx="9">
                  <c:v>125.9230355834961</c:v>
                </c:pt>
                <c:pt idx="10">
                  <c:v>127.40575889587404</c:v>
                </c:pt>
                <c:pt idx="11">
                  <c:v>129.62143972396854</c:v>
                </c:pt>
                <c:pt idx="12">
                  <c:v>132.15535993099212</c:v>
                </c:pt>
                <c:pt idx="13">
                  <c:v>131.46883998274802</c:v>
                </c:pt>
                <c:pt idx="14">
                  <c:v>133.682209995687</c:v>
                </c:pt>
                <c:pt idx="15">
                  <c:v>132.43555249892177</c:v>
                </c:pt>
                <c:pt idx="16">
                  <c:v>133.98388812473044</c:v>
                </c:pt>
                <c:pt idx="17">
                  <c:v>134.11597203118262</c:v>
                </c:pt>
                <c:pt idx="18">
                  <c:v>134.65149300779566</c:v>
                </c:pt>
                <c:pt idx="19">
                  <c:v>133.49537325194893</c:v>
                </c:pt>
                <c:pt idx="20">
                  <c:v>133.49884331298722</c:v>
                </c:pt>
                <c:pt idx="21">
                  <c:v>132.32971082824679</c:v>
                </c:pt>
                <c:pt idx="22">
                  <c:v>133.82242770706171</c:v>
                </c:pt>
                <c:pt idx="23">
                  <c:v>134.49560692676542</c:v>
                </c:pt>
                <c:pt idx="24">
                  <c:v>134.40890173169134</c:v>
                </c:pt>
                <c:pt idx="25">
                  <c:v>133.78722543292284</c:v>
                </c:pt>
                <c:pt idx="26">
                  <c:v>133.54930635823069</c:v>
                </c:pt>
                <c:pt idx="27">
                  <c:v>131.98232658955766</c:v>
                </c:pt>
                <c:pt idx="28">
                  <c:v>132.39308164738941</c:v>
                </c:pt>
                <c:pt idx="29">
                  <c:v>128.97827041184735</c:v>
                </c:pt>
                <c:pt idx="30">
                  <c:v>128.31956760296183</c:v>
                </c:pt>
                <c:pt idx="31">
                  <c:v>129.38489190074046</c:v>
                </c:pt>
                <c:pt idx="32">
                  <c:v>130.0037229751851</c:v>
                </c:pt>
                <c:pt idx="33">
                  <c:v>127.63093074379627</c:v>
                </c:pt>
                <c:pt idx="34">
                  <c:v>126.34023268594908</c:v>
                </c:pt>
                <c:pt idx="35">
                  <c:v>123.65505817148727</c:v>
                </c:pt>
                <c:pt idx="36">
                  <c:v>124.64126454287181</c:v>
                </c:pt>
                <c:pt idx="37">
                  <c:v>126.74031613571795</c:v>
                </c:pt>
                <c:pt idx="38">
                  <c:v>126.38007903392949</c:v>
                </c:pt>
                <c:pt idx="39">
                  <c:v>125.22501975848238</c:v>
                </c:pt>
                <c:pt idx="40">
                  <c:v>124.82375493962058</c:v>
                </c:pt>
                <c:pt idx="41">
                  <c:v>126.68093873490514</c:v>
                </c:pt>
                <c:pt idx="42">
                  <c:v>125.7427346837263</c:v>
                </c:pt>
                <c:pt idx="43">
                  <c:v>126.75318367093158</c:v>
                </c:pt>
                <c:pt idx="44">
                  <c:v>126.8632959177329</c:v>
                </c:pt>
                <c:pt idx="45">
                  <c:v>126.84582397943322</c:v>
                </c:pt>
                <c:pt idx="46">
                  <c:v>125.6639559948583</c:v>
                </c:pt>
                <c:pt idx="47">
                  <c:v>124.87348899871458</c:v>
                </c:pt>
                <c:pt idx="48">
                  <c:v>124.42087224967864</c:v>
                </c:pt>
                <c:pt idx="49">
                  <c:v>124.89271806241965</c:v>
                </c:pt>
                <c:pt idx="50">
                  <c:v>123.87817951560491</c:v>
                </c:pt>
                <c:pt idx="51">
                  <c:v>125.37954487890123</c:v>
                </c:pt>
                <c:pt idx="52">
                  <c:v>125.76988621972532</c:v>
                </c:pt>
                <c:pt idx="53">
                  <c:v>126.48997155493133</c:v>
                </c:pt>
                <c:pt idx="54">
                  <c:v>126.96249288873284</c:v>
                </c:pt>
                <c:pt idx="55">
                  <c:v>126.3231232221832</c:v>
                </c:pt>
                <c:pt idx="56">
                  <c:v>127.0857808055458</c:v>
                </c:pt>
                <c:pt idx="57">
                  <c:v>129.62394520138645</c:v>
                </c:pt>
                <c:pt idx="58">
                  <c:v>129.62848630034659</c:v>
                </c:pt>
                <c:pt idx="59">
                  <c:v>130.01212157508664</c:v>
                </c:pt>
                <c:pt idx="60">
                  <c:v>131.33803039377167</c:v>
                </c:pt>
                <c:pt idx="61">
                  <c:v>130.67950759844291</c:v>
                </c:pt>
                <c:pt idx="62">
                  <c:v>131.89487689961072</c:v>
                </c:pt>
                <c:pt idx="63">
                  <c:v>133.45121922490267</c:v>
                </c:pt>
                <c:pt idx="64">
                  <c:v>133.63030480622567</c:v>
                </c:pt>
                <c:pt idx="65">
                  <c:v>133.46507620155643</c:v>
                </c:pt>
                <c:pt idx="66">
                  <c:v>133.1987690503891</c:v>
                </c:pt>
                <c:pt idx="67">
                  <c:v>134.3771922625973</c:v>
                </c:pt>
                <c:pt idx="68">
                  <c:v>135.84179806564933</c:v>
                </c:pt>
                <c:pt idx="69">
                  <c:v>136.68044951641232</c:v>
                </c:pt>
                <c:pt idx="70">
                  <c:v>137.12261237910309</c:v>
                </c:pt>
                <c:pt idx="71">
                  <c:v>139.25065309477577</c:v>
                </c:pt>
                <c:pt idx="72">
                  <c:v>141.32766327369396</c:v>
                </c:pt>
                <c:pt idx="73">
                  <c:v>143.75941581842349</c:v>
                </c:pt>
                <c:pt idx="74">
                  <c:v>143.36985395460587</c:v>
                </c:pt>
                <c:pt idx="75">
                  <c:v>144.67496348865149</c:v>
                </c:pt>
                <c:pt idx="76">
                  <c:v>144.54374087216286</c:v>
                </c:pt>
                <c:pt idx="77">
                  <c:v>145.35843521804071</c:v>
                </c:pt>
                <c:pt idx="78">
                  <c:v>148.19460880451015</c:v>
                </c:pt>
                <c:pt idx="79">
                  <c:v>148.40115220112753</c:v>
                </c:pt>
                <c:pt idx="80">
                  <c:v>146.88528805028187</c:v>
                </c:pt>
                <c:pt idx="81">
                  <c:v>143.55132201257047</c:v>
                </c:pt>
                <c:pt idx="82">
                  <c:v>145.49283050314261</c:v>
                </c:pt>
                <c:pt idx="83">
                  <c:v>145.41570762578564</c:v>
                </c:pt>
                <c:pt idx="84">
                  <c:v>146.45392690644641</c:v>
                </c:pt>
                <c:pt idx="85">
                  <c:v>148.0259817266116</c:v>
                </c:pt>
                <c:pt idx="86">
                  <c:v>148.7489954316529</c:v>
                </c:pt>
                <c:pt idx="87">
                  <c:v>147.26474885791325</c:v>
                </c:pt>
                <c:pt idx="88">
                  <c:v>145.5436872144783</c:v>
                </c:pt>
                <c:pt idx="89">
                  <c:v>145.60842180361956</c:v>
                </c:pt>
                <c:pt idx="90">
                  <c:v>145.79710545090489</c:v>
                </c:pt>
                <c:pt idx="91">
                  <c:v>145.58927636272625</c:v>
                </c:pt>
                <c:pt idx="92">
                  <c:v>146.91731909068159</c:v>
                </c:pt>
                <c:pt idx="93">
                  <c:v>146.9343297726704</c:v>
                </c:pt>
                <c:pt idx="94">
                  <c:v>147.02108244316761</c:v>
                </c:pt>
                <c:pt idx="95">
                  <c:v>146.35277061079191</c:v>
                </c:pt>
                <c:pt idx="96">
                  <c:v>146.14819265269799</c:v>
                </c:pt>
                <c:pt idx="97">
                  <c:v>145.73704816317448</c:v>
                </c:pt>
                <c:pt idx="98">
                  <c:v>145.82926204079362</c:v>
                </c:pt>
                <c:pt idx="99">
                  <c:v>148.11731551019841</c:v>
                </c:pt>
                <c:pt idx="100">
                  <c:v>150.51533725976975</c:v>
                </c:pt>
                <c:pt idx="101">
                  <c:v>150.39305637826931</c:v>
                </c:pt>
                <c:pt idx="102">
                  <c:v>150.27077549676886</c:v>
                </c:pt>
                <c:pt idx="103">
                  <c:v>150.14849461526842</c:v>
                </c:pt>
                <c:pt idx="104">
                  <c:v>150.02621373376797</c:v>
                </c:pt>
                <c:pt idx="105">
                  <c:v>149.90393285226753</c:v>
                </c:pt>
                <c:pt idx="106">
                  <c:v>149.78165197076709</c:v>
                </c:pt>
                <c:pt idx="107">
                  <c:v>149.65937108926664</c:v>
                </c:pt>
                <c:pt idx="108">
                  <c:v>149.5370902077662</c:v>
                </c:pt>
                <c:pt idx="109">
                  <c:v>149.41480932626575</c:v>
                </c:pt>
                <c:pt idx="110">
                  <c:v>149.29252844476531</c:v>
                </c:pt>
                <c:pt idx="111">
                  <c:v>149.17024756326487</c:v>
                </c:pt>
                <c:pt idx="112">
                  <c:v>149.04796668176442</c:v>
                </c:pt>
                <c:pt idx="113">
                  <c:v>148.92568580026398</c:v>
                </c:pt>
                <c:pt idx="114">
                  <c:v>148.80340491876353</c:v>
                </c:pt>
                <c:pt idx="115">
                  <c:v>148.68112403726309</c:v>
                </c:pt>
                <c:pt idx="116">
                  <c:v>148.55884315576264</c:v>
                </c:pt>
                <c:pt idx="117">
                  <c:v>148.4365622742622</c:v>
                </c:pt>
                <c:pt idx="118">
                  <c:v>148.31428139276176</c:v>
                </c:pt>
                <c:pt idx="119">
                  <c:v>148.19200051126131</c:v>
                </c:pt>
                <c:pt idx="120">
                  <c:v>148.06971962976087</c:v>
                </c:pt>
                <c:pt idx="121">
                  <c:v>147.94743874826042</c:v>
                </c:pt>
                <c:pt idx="122">
                  <c:v>147.82515786675998</c:v>
                </c:pt>
                <c:pt idx="123">
                  <c:v>147.70287698525954</c:v>
                </c:pt>
                <c:pt idx="124">
                  <c:v>147.58059610375909</c:v>
                </c:pt>
                <c:pt idx="125">
                  <c:v>147.45831522225865</c:v>
                </c:pt>
                <c:pt idx="126">
                  <c:v>147.3360343407582</c:v>
                </c:pt>
                <c:pt idx="127">
                  <c:v>147.21375345925776</c:v>
                </c:pt>
                <c:pt idx="128">
                  <c:v>147.09147257775732</c:v>
                </c:pt>
                <c:pt idx="129">
                  <c:v>146.96919169625687</c:v>
                </c:pt>
                <c:pt idx="130">
                  <c:v>146.84691081475643</c:v>
                </c:pt>
                <c:pt idx="131">
                  <c:v>146.72462993325598</c:v>
                </c:pt>
                <c:pt idx="132">
                  <c:v>146.60234905175554</c:v>
                </c:pt>
                <c:pt idx="133">
                  <c:v>146.48006817025509</c:v>
                </c:pt>
                <c:pt idx="134">
                  <c:v>146.35778728875465</c:v>
                </c:pt>
                <c:pt idx="135">
                  <c:v>146.23550640725421</c:v>
                </c:pt>
                <c:pt idx="136">
                  <c:v>146.11322552575376</c:v>
                </c:pt>
                <c:pt idx="137">
                  <c:v>145.99094464425332</c:v>
                </c:pt>
                <c:pt idx="138">
                  <c:v>145.8686637627529</c:v>
                </c:pt>
                <c:pt idx="139">
                  <c:v>145.74638288125246</c:v>
                </c:pt>
                <c:pt idx="140">
                  <c:v>145.62410199975201</c:v>
                </c:pt>
                <c:pt idx="141">
                  <c:v>145.50182111825157</c:v>
                </c:pt>
                <c:pt idx="142">
                  <c:v>145.37954023675113</c:v>
                </c:pt>
                <c:pt idx="143">
                  <c:v>145.25725935525068</c:v>
                </c:pt>
                <c:pt idx="144">
                  <c:v>145.13497847375024</c:v>
                </c:pt>
                <c:pt idx="145">
                  <c:v>145.01269759224979</c:v>
                </c:pt>
                <c:pt idx="146">
                  <c:v>144.89041671074935</c:v>
                </c:pt>
                <c:pt idx="147">
                  <c:v>144.76813582924891</c:v>
                </c:pt>
                <c:pt idx="148">
                  <c:v>144.64585494774846</c:v>
                </c:pt>
                <c:pt idx="149">
                  <c:v>144.52357406624802</c:v>
                </c:pt>
                <c:pt idx="150">
                  <c:v>144.40129318474757</c:v>
                </c:pt>
                <c:pt idx="151">
                  <c:v>144.27901230324713</c:v>
                </c:pt>
                <c:pt idx="152">
                  <c:v>144.15673142174668</c:v>
                </c:pt>
                <c:pt idx="153">
                  <c:v>144.03445054024624</c:v>
                </c:pt>
                <c:pt idx="154">
                  <c:v>143.9121696587458</c:v>
                </c:pt>
                <c:pt idx="155">
                  <c:v>143.78988877724535</c:v>
                </c:pt>
                <c:pt idx="156">
                  <c:v>143.66760789574491</c:v>
                </c:pt>
                <c:pt idx="157">
                  <c:v>143.54532701424446</c:v>
                </c:pt>
                <c:pt idx="158">
                  <c:v>143.42304613274402</c:v>
                </c:pt>
                <c:pt idx="159">
                  <c:v>143.30076525124358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D6-4BC5-AB1C-2E901AB8B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1358239"/>
        <c:axId val="1231358655"/>
      </c:lineChart>
      <c:catAx>
        <c:axId val="12313582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358655"/>
        <c:crosses val="autoZero"/>
        <c:auto val="1"/>
        <c:lblAlgn val="ctr"/>
        <c:lblOffset val="100"/>
        <c:noMultiLvlLbl val="0"/>
      </c:catAx>
      <c:valAx>
        <c:axId val="123135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358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1'!$D$2:$D$154</c:f>
              <c:numCache>
                <c:formatCode>General</c:formatCode>
                <c:ptCount val="153"/>
                <c:pt idx="0">
                  <c:v>630.27</c:v>
                </c:pt>
                <c:pt idx="1">
                  <c:v>640.39</c:v>
                </c:pt>
                <c:pt idx="2">
                  <c:v>618.71</c:v>
                </c:pt>
                <c:pt idx="3">
                  <c:v>611.28</c:v>
                </c:pt>
                <c:pt idx="4">
                  <c:v>635.61</c:v>
                </c:pt>
                <c:pt idx="5">
                  <c:v>667.92</c:v>
                </c:pt>
                <c:pt idx="6">
                  <c:v>661.75</c:v>
                </c:pt>
                <c:pt idx="7">
                  <c:v>691.04</c:v>
                </c:pt>
                <c:pt idx="8">
                  <c:v>691.61</c:v>
                </c:pt>
                <c:pt idx="9">
                  <c:v>670.96</c:v>
                </c:pt>
                <c:pt idx="10">
                  <c:v>683.79</c:v>
                </c:pt>
                <c:pt idx="11">
                  <c:v>677.02</c:v>
                </c:pt>
                <c:pt idx="12">
                  <c:v>701.97</c:v>
                </c:pt>
                <c:pt idx="13">
                  <c:v>762.32</c:v>
                </c:pt>
                <c:pt idx="14">
                  <c:v>732.22</c:v>
                </c:pt>
                <c:pt idx="15">
                  <c:v>738.84</c:v>
                </c:pt>
                <c:pt idx="16">
                  <c:v>739.78</c:v>
                </c:pt>
                <c:pt idx="17">
                  <c:v>714.63</c:v>
                </c:pt>
                <c:pt idx="18">
                  <c:v>718.98</c:v>
                </c:pt>
                <c:pt idx="19">
                  <c:v>744.11</c:v>
                </c:pt>
                <c:pt idx="20">
                  <c:v>719.69</c:v>
                </c:pt>
                <c:pt idx="21">
                  <c:v>729.4</c:v>
                </c:pt>
                <c:pt idx="22">
                  <c:v>738.2</c:v>
                </c:pt>
                <c:pt idx="23">
                  <c:v>704.73</c:v>
                </c:pt>
                <c:pt idx="24">
                  <c:v>694.4</c:v>
                </c:pt>
                <c:pt idx="25">
                  <c:v>677</c:v>
                </c:pt>
                <c:pt idx="26">
                  <c:v>709.44</c:v>
                </c:pt>
                <c:pt idx="27">
                  <c:v>684.9</c:v>
                </c:pt>
                <c:pt idx="28">
                  <c:v>673.59</c:v>
                </c:pt>
                <c:pt idx="29">
                  <c:v>670.94</c:v>
                </c:pt>
                <c:pt idx="30">
                  <c:v>663.53</c:v>
                </c:pt>
                <c:pt idx="31">
                  <c:v>672.36</c:v>
                </c:pt>
                <c:pt idx="32">
                  <c:v>629.03</c:v>
                </c:pt>
                <c:pt idx="33">
                  <c:v>617.20000000000005</c:v>
                </c:pt>
                <c:pt idx="34">
                  <c:v>589.89</c:v>
                </c:pt>
                <c:pt idx="35">
                  <c:v>571.69000000000005</c:v>
                </c:pt>
                <c:pt idx="36">
                  <c:v>589.73</c:v>
                </c:pt>
                <c:pt idx="37">
                  <c:v>576.83000000000004</c:v>
                </c:pt>
                <c:pt idx="38">
                  <c:v>577.86</c:v>
                </c:pt>
                <c:pt idx="39">
                  <c:v>563.46</c:v>
                </c:pt>
                <c:pt idx="40">
                  <c:v>586.78</c:v>
                </c:pt>
                <c:pt idx="41">
                  <c:v>580.88</c:v>
                </c:pt>
                <c:pt idx="42">
                  <c:v>606.44000000000005</c:v>
                </c:pt>
                <c:pt idx="43">
                  <c:v>604.69000000000005</c:v>
                </c:pt>
                <c:pt idx="44">
                  <c:v>619.13</c:v>
                </c:pt>
                <c:pt idx="45">
                  <c:v>630.84</c:v>
                </c:pt>
                <c:pt idx="46">
                  <c:v>625.21</c:v>
                </c:pt>
                <c:pt idx="47">
                  <c:v>623.9</c:v>
                </c:pt>
                <c:pt idx="48">
                  <c:v>605.11</c:v>
                </c:pt>
                <c:pt idx="49">
                  <c:v>572.84</c:v>
                </c:pt>
                <c:pt idx="50">
                  <c:v>599.04</c:v>
                </c:pt>
                <c:pt idx="51">
                  <c:v>605.13</c:v>
                </c:pt>
                <c:pt idx="52">
                  <c:v>603.59</c:v>
                </c:pt>
                <c:pt idx="53">
                  <c:v>598.78</c:v>
                </c:pt>
                <c:pt idx="54">
                  <c:v>610.11</c:v>
                </c:pt>
                <c:pt idx="55">
                  <c:v>609.89</c:v>
                </c:pt>
                <c:pt idx="56">
                  <c:v>617.69000000000005</c:v>
                </c:pt>
                <c:pt idx="57">
                  <c:v>599.35</c:v>
                </c:pt>
                <c:pt idx="58">
                  <c:v>604.86</c:v>
                </c:pt>
                <c:pt idx="59">
                  <c:v>616.59</c:v>
                </c:pt>
                <c:pt idx="60">
                  <c:v>623.29999999999995</c:v>
                </c:pt>
                <c:pt idx="61">
                  <c:v>620.83000000000004</c:v>
                </c:pt>
                <c:pt idx="62">
                  <c:v>623.71</c:v>
                </c:pt>
                <c:pt idx="63">
                  <c:v>656.57</c:v>
                </c:pt>
                <c:pt idx="64">
                  <c:v>679.82</c:v>
                </c:pt>
                <c:pt idx="65">
                  <c:v>671.86</c:v>
                </c:pt>
                <c:pt idx="66">
                  <c:v>688.71</c:v>
                </c:pt>
                <c:pt idx="67">
                  <c:v>680.76</c:v>
                </c:pt>
                <c:pt idx="68">
                  <c:v>679.7</c:v>
                </c:pt>
                <c:pt idx="69">
                  <c:v>677.91</c:v>
                </c:pt>
                <c:pt idx="70">
                  <c:v>678.9</c:v>
                </c:pt>
                <c:pt idx="71">
                  <c:v>659.58</c:v>
                </c:pt>
                <c:pt idx="72">
                  <c:v>644.65</c:v>
                </c:pt>
                <c:pt idx="73">
                  <c:v>652.79999999999995</c:v>
                </c:pt>
                <c:pt idx="74">
                  <c:v>656.95</c:v>
                </c:pt>
                <c:pt idx="75">
                  <c:v>685.7</c:v>
                </c:pt>
                <c:pt idx="76">
                  <c:v>668.53</c:v>
                </c:pt>
                <c:pt idx="77">
                  <c:v>653.38</c:v>
                </c:pt>
                <c:pt idx="78">
                  <c:v>650.59</c:v>
                </c:pt>
                <c:pt idx="79">
                  <c:v>644.21</c:v>
                </c:pt>
                <c:pt idx="80">
                  <c:v>646.21</c:v>
                </c:pt>
                <c:pt idx="81">
                  <c:v>660.5</c:v>
                </c:pt>
                <c:pt idx="82">
                  <c:v>655.28</c:v>
                </c:pt>
                <c:pt idx="83">
                  <c:v>649.26</c:v>
                </c:pt>
                <c:pt idx="84">
                  <c:v>643.38</c:v>
                </c:pt>
                <c:pt idx="85">
                  <c:v>657.61</c:v>
                </c:pt>
                <c:pt idx="86">
                  <c:v>644.78</c:v>
                </c:pt>
                <c:pt idx="87">
                  <c:v>646.97</c:v>
                </c:pt>
                <c:pt idx="88">
                  <c:v>677.34</c:v>
                </c:pt>
                <c:pt idx="89">
                  <c:v>687.2</c:v>
                </c:pt>
                <c:pt idx="90">
                  <c:v>709.66</c:v>
                </c:pt>
                <c:pt idx="91">
                  <c:v>709.73</c:v>
                </c:pt>
                <c:pt idx="92">
                  <c:v>710.91</c:v>
                </c:pt>
                <c:pt idx="93">
                  <c:v>714.63</c:v>
                </c:pt>
                <c:pt idx="94">
                  <c:v>699.09</c:v>
                </c:pt>
                <c:pt idx="95">
                  <c:v>713.76</c:v>
                </c:pt>
                <c:pt idx="96">
                  <c:v>709.98</c:v>
                </c:pt>
                <c:pt idx="97">
                  <c:v>707.82</c:v>
                </c:pt>
                <c:pt idx="98">
                  <c:v>722.25</c:v>
                </c:pt>
                <c:pt idx="99">
                  <c:v>717.16</c:v>
                </c:pt>
                <c:pt idx="100">
                  <c:v>686.16</c:v>
                </c:pt>
                <c:pt idx="101">
                  <c:v>665.71</c:v>
                </c:pt>
                <c:pt idx="102">
                  <c:v>688.98</c:v>
                </c:pt>
                <c:pt idx="103">
                  <c:v>673.46</c:v>
                </c:pt>
                <c:pt idx="104">
                  <c:v>680.26</c:v>
                </c:pt>
                <c:pt idx="105">
                  <c:v>706.29</c:v>
                </c:pt>
                <c:pt idx="106">
                  <c:v>708.48</c:v>
                </c:pt>
                <c:pt idx="107">
                  <c:v>711.2</c:v>
                </c:pt>
                <c:pt idx="108">
                  <c:v>701.15</c:v>
                </c:pt>
                <c:pt idx="109">
                  <c:v>711.91</c:v>
                </c:pt>
                <c:pt idx="110">
                  <c:v>730.9</c:v>
                </c:pt>
                <c:pt idx="111">
                  <c:v>735.71</c:v>
                </c:pt>
                <c:pt idx="112">
                  <c:v>734.09</c:v>
                </c:pt>
                <c:pt idx="113">
                  <c:v>732.39</c:v>
                </c:pt>
                <c:pt idx="114">
                  <c:v>733.57</c:v>
                </c:pt>
                <c:pt idx="115">
                  <c:v>752.91</c:v>
                </c:pt>
                <c:pt idx="116">
                  <c:v>753.86</c:v>
                </c:pt>
                <c:pt idx="117">
                  <c:v>754.85</c:v>
                </c:pt>
                <c:pt idx="118">
                  <c:v>736.27</c:v>
                </c:pt>
                <c:pt idx="119">
                  <c:v>743</c:v>
                </c:pt>
                <c:pt idx="120">
                  <c:v>744.48</c:v>
                </c:pt>
                <c:pt idx="121">
                  <c:v>755.83</c:v>
                </c:pt>
                <c:pt idx="122">
                  <c:v>756.98</c:v>
                </c:pt>
                <c:pt idx="123">
                  <c:v>759.48</c:v>
                </c:pt>
                <c:pt idx="124">
                  <c:v>730.16</c:v>
                </c:pt>
                <c:pt idx="125">
                  <c:v>739.38</c:v>
                </c:pt>
                <c:pt idx="126">
                  <c:v>751.94</c:v>
                </c:pt>
                <c:pt idx="127">
                  <c:v>753.64</c:v>
                </c:pt>
                <c:pt idx="128">
                  <c:v>774.39</c:v>
                </c:pt>
                <c:pt idx="129">
                  <c:v>791.35</c:v>
                </c:pt>
                <c:pt idx="130">
                  <c:v>777.55</c:v>
                </c:pt>
                <c:pt idx="131">
                  <c:v>781.3</c:v>
                </c:pt>
                <c:pt idx="132">
                  <c:v>775.47</c:v>
                </c:pt>
                <c:pt idx="133">
                  <c:v>775.21</c:v>
                </c:pt>
                <c:pt idx="134">
                  <c:v>781.53</c:v>
                </c:pt>
                <c:pt idx="135">
                  <c:v>780.59</c:v>
                </c:pt>
                <c:pt idx="136">
                  <c:v>782.75</c:v>
                </c:pt>
                <c:pt idx="137">
                  <c:v>793.6</c:v>
                </c:pt>
                <c:pt idx="138">
                  <c:v>785.48</c:v>
                </c:pt>
                <c:pt idx="139">
                  <c:v>791.94</c:v>
                </c:pt>
                <c:pt idx="140">
                  <c:v>805.71</c:v>
                </c:pt>
                <c:pt idx="141">
                  <c:v>811.08</c:v>
                </c:pt>
                <c:pt idx="142">
                  <c:v>818.32</c:v>
                </c:pt>
                <c:pt idx="143">
                  <c:v>843.03</c:v>
                </c:pt>
                <c:pt idx="144">
                  <c:v>870.1</c:v>
                </c:pt>
                <c:pt idx="145">
                  <c:v>864.27</c:v>
                </c:pt>
                <c:pt idx="146">
                  <c:v>865.79</c:v>
                </c:pt>
                <c:pt idx="147">
                  <c:v>894</c:v>
                </c:pt>
                <c:pt idx="148">
                  <c:v>909.67</c:v>
                </c:pt>
                <c:pt idx="149">
                  <c:v>1024.8</c:v>
                </c:pt>
                <c:pt idx="150">
                  <c:v>1018.4</c:v>
                </c:pt>
                <c:pt idx="151">
                  <c:v>1037.8</c:v>
                </c:pt>
                <c:pt idx="152">
                  <c:v>1077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86-4C2C-9F1E-E5F4A93AD5F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2'!$M$2:$M$161</c:f>
              <c:numCache>
                <c:formatCode>_("$"* #,##0.00_);_("$"* \(#,##0.00\);_("$"* "-"??_);_(@_)</c:formatCode>
                <c:ptCount val="160"/>
                <c:pt idx="0">
                  <c:v>630.27</c:v>
                </c:pt>
                <c:pt idx="1">
                  <c:v>630.27</c:v>
                </c:pt>
                <c:pt idx="2">
                  <c:v>637.86</c:v>
                </c:pt>
                <c:pt idx="3">
                  <c:v>623.49750000000006</c:v>
                </c:pt>
                <c:pt idx="4">
                  <c:v>614.33437500000002</c:v>
                </c:pt>
                <c:pt idx="5">
                  <c:v>630.29109374999996</c:v>
                </c:pt>
                <c:pt idx="6">
                  <c:v>658.51277343749996</c:v>
                </c:pt>
                <c:pt idx="7">
                  <c:v>660.94069335937502</c:v>
                </c:pt>
                <c:pt idx="8">
                  <c:v>683.51517333984373</c:v>
                </c:pt>
                <c:pt idx="9">
                  <c:v>689.58629333496094</c:v>
                </c:pt>
                <c:pt idx="10">
                  <c:v>675.61657333374023</c:v>
                </c:pt>
                <c:pt idx="11">
                  <c:v>681.74664333343503</c:v>
                </c:pt>
                <c:pt idx="12">
                  <c:v>678.2016608333588</c:v>
                </c:pt>
                <c:pt idx="13">
                  <c:v>696.02791520833966</c:v>
                </c:pt>
                <c:pt idx="14">
                  <c:v>745.74697880208487</c:v>
                </c:pt>
                <c:pt idx="15">
                  <c:v>735.60174470052118</c:v>
                </c:pt>
                <c:pt idx="16">
                  <c:v>738.03043617513026</c:v>
                </c:pt>
                <c:pt idx="17">
                  <c:v>739.34260904378266</c:v>
                </c:pt>
                <c:pt idx="18">
                  <c:v>720.80815226094569</c:v>
                </c:pt>
                <c:pt idx="19">
                  <c:v>719.43703806523649</c:v>
                </c:pt>
                <c:pt idx="20">
                  <c:v>737.94175951630905</c:v>
                </c:pt>
                <c:pt idx="21">
                  <c:v>724.2529398790773</c:v>
                </c:pt>
                <c:pt idx="22">
                  <c:v>728.11323496976934</c:v>
                </c:pt>
                <c:pt idx="23">
                  <c:v>735.67830874244237</c:v>
                </c:pt>
                <c:pt idx="24">
                  <c:v>712.46707718561061</c:v>
                </c:pt>
                <c:pt idx="25">
                  <c:v>698.91676929640266</c:v>
                </c:pt>
                <c:pt idx="26">
                  <c:v>682.47919232410072</c:v>
                </c:pt>
                <c:pt idx="27">
                  <c:v>702.69979808102516</c:v>
                </c:pt>
                <c:pt idx="28">
                  <c:v>689.34994952025625</c:v>
                </c:pt>
                <c:pt idx="29">
                  <c:v>677.52998738006409</c:v>
                </c:pt>
                <c:pt idx="30">
                  <c:v>672.58749684501606</c:v>
                </c:pt>
                <c:pt idx="31">
                  <c:v>665.79437421125397</c:v>
                </c:pt>
                <c:pt idx="32">
                  <c:v>670.71859355281345</c:v>
                </c:pt>
                <c:pt idx="33">
                  <c:v>639.45214838820334</c:v>
                </c:pt>
                <c:pt idx="34">
                  <c:v>622.76303709705087</c:v>
                </c:pt>
                <c:pt idx="35">
                  <c:v>598.10825927426276</c:v>
                </c:pt>
                <c:pt idx="36">
                  <c:v>578.29456481856573</c:v>
                </c:pt>
                <c:pt idx="37">
                  <c:v>586.87114120464139</c:v>
                </c:pt>
                <c:pt idx="38">
                  <c:v>579.34028530116041</c:v>
                </c:pt>
                <c:pt idx="39">
                  <c:v>578.23007132529006</c:v>
                </c:pt>
                <c:pt idx="40">
                  <c:v>567.15251783132248</c:v>
                </c:pt>
                <c:pt idx="41">
                  <c:v>581.8731294578306</c:v>
                </c:pt>
                <c:pt idx="42">
                  <c:v>581.12828236445762</c:v>
                </c:pt>
                <c:pt idx="43">
                  <c:v>600.11207059111439</c:v>
                </c:pt>
                <c:pt idx="44">
                  <c:v>603.54551764777864</c:v>
                </c:pt>
                <c:pt idx="45">
                  <c:v>615.2338794119446</c:v>
                </c:pt>
                <c:pt idx="46">
                  <c:v>626.93846985298615</c:v>
                </c:pt>
                <c:pt idx="47">
                  <c:v>625.64211746324656</c:v>
                </c:pt>
                <c:pt idx="48">
                  <c:v>624.33552936581157</c:v>
                </c:pt>
                <c:pt idx="49">
                  <c:v>609.91638234145285</c:v>
                </c:pt>
                <c:pt idx="50">
                  <c:v>582.10909558536321</c:v>
                </c:pt>
                <c:pt idx="51">
                  <c:v>594.8072738963408</c:v>
                </c:pt>
                <c:pt idx="52">
                  <c:v>602.54931847408511</c:v>
                </c:pt>
                <c:pt idx="53">
                  <c:v>603.32982961852122</c:v>
                </c:pt>
                <c:pt idx="54">
                  <c:v>599.91745740463034</c:v>
                </c:pt>
                <c:pt idx="55">
                  <c:v>607.56186435115751</c:v>
                </c:pt>
                <c:pt idx="56">
                  <c:v>609.3079660877894</c:v>
                </c:pt>
                <c:pt idx="57">
                  <c:v>615.59449152194736</c:v>
                </c:pt>
                <c:pt idx="58">
                  <c:v>603.41112288048691</c:v>
                </c:pt>
                <c:pt idx="59">
                  <c:v>604.49778072012168</c:v>
                </c:pt>
                <c:pt idx="60">
                  <c:v>613.56694518003042</c:v>
                </c:pt>
                <c:pt idx="61">
                  <c:v>620.86673629500751</c:v>
                </c:pt>
                <c:pt idx="62">
                  <c:v>620.83918407375199</c:v>
                </c:pt>
                <c:pt idx="63">
                  <c:v>622.99229601843808</c:v>
                </c:pt>
                <c:pt idx="64">
                  <c:v>648.17557400460953</c:v>
                </c:pt>
                <c:pt idx="65">
                  <c:v>671.90889350115242</c:v>
                </c:pt>
                <c:pt idx="66">
                  <c:v>671.87222337528806</c:v>
                </c:pt>
                <c:pt idx="67">
                  <c:v>684.50055584382199</c:v>
                </c:pt>
                <c:pt idx="68">
                  <c:v>681.69513896095555</c:v>
                </c:pt>
                <c:pt idx="69">
                  <c:v>680.19878474023892</c:v>
                </c:pt>
                <c:pt idx="70">
                  <c:v>678.48219618505971</c:v>
                </c:pt>
                <c:pt idx="71">
                  <c:v>678.79554904626491</c:v>
                </c:pt>
                <c:pt idx="72">
                  <c:v>664.38388726156631</c:v>
                </c:pt>
                <c:pt idx="73">
                  <c:v>649.58347181539148</c:v>
                </c:pt>
                <c:pt idx="74">
                  <c:v>651.99586795384789</c:v>
                </c:pt>
                <c:pt idx="75">
                  <c:v>655.71146698846201</c:v>
                </c:pt>
                <c:pt idx="76">
                  <c:v>678.20286674711565</c:v>
                </c:pt>
                <c:pt idx="77">
                  <c:v>670.94821668677889</c:v>
                </c:pt>
                <c:pt idx="78">
                  <c:v>657.77205417169466</c:v>
                </c:pt>
                <c:pt idx="79">
                  <c:v>652.38551354292372</c:v>
                </c:pt>
                <c:pt idx="80">
                  <c:v>646.25387838573101</c:v>
                </c:pt>
                <c:pt idx="81">
                  <c:v>646.22096959643272</c:v>
                </c:pt>
                <c:pt idx="82">
                  <c:v>656.93024239910824</c:v>
                </c:pt>
                <c:pt idx="83">
                  <c:v>655.69256059977704</c:v>
                </c:pt>
                <c:pt idx="84">
                  <c:v>650.86814014994422</c:v>
                </c:pt>
                <c:pt idx="85">
                  <c:v>645.25203503748605</c:v>
                </c:pt>
                <c:pt idx="86">
                  <c:v>654.52050875937152</c:v>
                </c:pt>
                <c:pt idx="87">
                  <c:v>647.21512718984286</c:v>
                </c:pt>
                <c:pt idx="88">
                  <c:v>647.03128179746068</c:v>
                </c:pt>
                <c:pt idx="89">
                  <c:v>669.76282044936511</c:v>
                </c:pt>
                <c:pt idx="90">
                  <c:v>682.84070511234131</c:v>
                </c:pt>
                <c:pt idx="91">
                  <c:v>702.95517627808533</c:v>
                </c:pt>
                <c:pt idx="92">
                  <c:v>708.03629406952132</c:v>
                </c:pt>
                <c:pt idx="93">
                  <c:v>710.19157351738033</c:v>
                </c:pt>
                <c:pt idx="94">
                  <c:v>713.52039337934502</c:v>
                </c:pt>
                <c:pt idx="95">
                  <c:v>702.69759834483625</c:v>
                </c:pt>
                <c:pt idx="96">
                  <c:v>710.99439958620906</c:v>
                </c:pt>
                <c:pt idx="97">
                  <c:v>710.23359989655228</c:v>
                </c:pt>
                <c:pt idx="98">
                  <c:v>708.42339997413808</c:v>
                </c:pt>
                <c:pt idx="99">
                  <c:v>718.79334999353455</c:v>
                </c:pt>
                <c:pt idx="100">
                  <c:v>660.44320231243762</c:v>
                </c:pt>
                <c:pt idx="101">
                  <c:v>664.86745300909683</c:v>
                </c:pt>
                <c:pt idx="102">
                  <c:v>669.29170370575616</c:v>
                </c:pt>
                <c:pt idx="103">
                  <c:v>673.71595440241526</c:v>
                </c:pt>
                <c:pt idx="104">
                  <c:v>678.14020509907459</c:v>
                </c:pt>
                <c:pt idx="105">
                  <c:v>682.56445579573369</c:v>
                </c:pt>
                <c:pt idx="106">
                  <c:v>686.98870649239302</c:v>
                </c:pt>
                <c:pt idx="107">
                  <c:v>691.41295718905224</c:v>
                </c:pt>
                <c:pt idx="108">
                  <c:v>695.83720788571145</c:v>
                </c:pt>
                <c:pt idx="109">
                  <c:v>700.26145858237078</c:v>
                </c:pt>
                <c:pt idx="110">
                  <c:v>704.68570927902988</c:v>
                </c:pt>
                <c:pt idx="111">
                  <c:v>709.10995997568921</c:v>
                </c:pt>
                <c:pt idx="112">
                  <c:v>713.53421067234842</c:v>
                </c:pt>
                <c:pt idx="113">
                  <c:v>717.95846136900764</c:v>
                </c:pt>
                <c:pt idx="114">
                  <c:v>722.38271206566685</c:v>
                </c:pt>
                <c:pt idx="115">
                  <c:v>726.80696276232607</c:v>
                </c:pt>
                <c:pt idx="116">
                  <c:v>731.23121345898528</c:v>
                </c:pt>
                <c:pt idx="117">
                  <c:v>735.65546415564461</c:v>
                </c:pt>
                <c:pt idx="118">
                  <c:v>740.07971485230382</c:v>
                </c:pt>
                <c:pt idx="119">
                  <c:v>744.50396554896304</c:v>
                </c:pt>
                <c:pt idx="120">
                  <c:v>748.92821624562225</c:v>
                </c:pt>
                <c:pt idx="121">
                  <c:v>753.35246694228147</c:v>
                </c:pt>
                <c:pt idx="122">
                  <c:v>757.77671763894068</c:v>
                </c:pt>
                <c:pt idx="123">
                  <c:v>762.2009683355999</c:v>
                </c:pt>
                <c:pt idx="124">
                  <c:v>766.62521903225922</c:v>
                </c:pt>
                <c:pt idx="125">
                  <c:v>771.04946972891844</c:v>
                </c:pt>
                <c:pt idx="126">
                  <c:v>775.47372042557765</c:v>
                </c:pt>
                <c:pt idx="127">
                  <c:v>779.89797112223687</c:v>
                </c:pt>
                <c:pt idx="128">
                  <c:v>784.32222181889608</c:v>
                </c:pt>
                <c:pt idx="129">
                  <c:v>788.7464725155553</c:v>
                </c:pt>
                <c:pt idx="130">
                  <c:v>793.17072321221451</c:v>
                </c:pt>
                <c:pt idx="131">
                  <c:v>797.59497390887384</c:v>
                </c:pt>
                <c:pt idx="132">
                  <c:v>802.01922460553305</c:v>
                </c:pt>
                <c:pt idx="133">
                  <c:v>806.44347530219227</c:v>
                </c:pt>
                <c:pt idx="134">
                  <c:v>810.86772599885148</c:v>
                </c:pt>
                <c:pt idx="135">
                  <c:v>815.2919766955107</c:v>
                </c:pt>
                <c:pt idx="136">
                  <c:v>819.71622739216991</c:v>
                </c:pt>
                <c:pt idx="137">
                  <c:v>824.14047808882913</c:v>
                </c:pt>
                <c:pt idx="138">
                  <c:v>828.56472878548846</c:v>
                </c:pt>
                <c:pt idx="139">
                  <c:v>832.98897948214767</c:v>
                </c:pt>
                <c:pt idx="140">
                  <c:v>837.41323017880688</c:v>
                </c:pt>
                <c:pt idx="141">
                  <c:v>841.8374808754661</c:v>
                </c:pt>
                <c:pt idx="142">
                  <c:v>846.26173157212531</c:v>
                </c:pt>
                <c:pt idx="143">
                  <c:v>850.68598226878453</c:v>
                </c:pt>
                <c:pt idx="144">
                  <c:v>855.11023296544386</c:v>
                </c:pt>
                <c:pt idx="145">
                  <c:v>859.53448366210307</c:v>
                </c:pt>
                <c:pt idx="146">
                  <c:v>863.95873435876229</c:v>
                </c:pt>
                <c:pt idx="147">
                  <c:v>868.3829850554215</c:v>
                </c:pt>
                <c:pt idx="148">
                  <c:v>872.80723575208071</c:v>
                </c:pt>
                <c:pt idx="149">
                  <c:v>877.23148644873993</c:v>
                </c:pt>
                <c:pt idx="150">
                  <c:v>881.65573714539914</c:v>
                </c:pt>
                <c:pt idx="151">
                  <c:v>886.07998784205847</c:v>
                </c:pt>
                <c:pt idx="152">
                  <c:v>890.50423853871769</c:v>
                </c:pt>
                <c:pt idx="153">
                  <c:v>894.9284892353769</c:v>
                </c:pt>
                <c:pt idx="154">
                  <c:v>899.35273993203612</c:v>
                </c:pt>
                <c:pt idx="155">
                  <c:v>903.77699062869533</c:v>
                </c:pt>
                <c:pt idx="156">
                  <c:v>908.20124132535454</c:v>
                </c:pt>
                <c:pt idx="157">
                  <c:v>912.62549202201376</c:v>
                </c:pt>
                <c:pt idx="158">
                  <c:v>917.04974271867309</c:v>
                </c:pt>
                <c:pt idx="159">
                  <c:v>921.4739934153323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86-4C2C-9F1E-E5F4A93AD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1358239"/>
        <c:axId val="1231358655"/>
      </c:lineChart>
      <c:catAx>
        <c:axId val="12313582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358655"/>
        <c:crosses val="autoZero"/>
        <c:auto val="1"/>
        <c:lblAlgn val="ctr"/>
        <c:lblOffset val="100"/>
        <c:noMultiLvlLbl val="0"/>
      </c:catAx>
      <c:valAx>
        <c:axId val="123135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358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Stocks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'Part 3'!$C$2:$C$17</c:f>
              <c:numCache>
                <c:formatCode>0.00</c:formatCode>
                <c:ptCount val="16"/>
                <c:pt idx="0">
                  <c:v>143.28</c:v>
                </c:pt>
                <c:pt idx="1">
                  <c:v>142.88999999999999</c:v>
                </c:pt>
                <c:pt idx="2">
                  <c:v>142.80000000000001</c:v>
                </c:pt>
                <c:pt idx="3">
                  <c:v>141.5</c:v>
                </c:pt>
                <c:pt idx="4">
                  <c:v>140.91</c:v>
                </c:pt>
                <c:pt idx="5">
                  <c:v>143.75</c:v>
                </c:pt>
                <c:pt idx="6">
                  <c:v>144.83000000000001</c:v>
                </c:pt>
                <c:pt idx="7">
                  <c:v>146.55000000000001</c:v>
                </c:pt>
                <c:pt idx="8">
                  <c:v>148.75</c:v>
                </c:pt>
                <c:pt idx="9">
                  <c:v>149.25</c:v>
                </c:pt>
                <c:pt idx="10">
                  <c:v>149.47</c:v>
                </c:pt>
                <c:pt idx="11">
                  <c:v>148.69</c:v>
                </c:pt>
                <c:pt idx="12">
                  <c:v>148.63</c:v>
                </c:pt>
                <c:pt idx="13">
                  <c:v>149.32</c:v>
                </c:pt>
                <c:pt idx="14">
                  <c:v>148.85</c:v>
                </c:pt>
                <c:pt idx="15">
                  <c:v>152.57</c:v>
                </c:pt>
              </c:numCache>
            </c:numRef>
          </c:xVal>
          <c:yVal>
            <c:numRef>
              <c:f>'Part 3'!$D$2:$D$17</c:f>
              <c:numCache>
                <c:formatCode>General</c:formatCode>
                <c:ptCount val="16"/>
                <c:pt idx="0">
                  <c:v>793.6</c:v>
                </c:pt>
                <c:pt idx="1">
                  <c:v>785.48</c:v>
                </c:pt>
                <c:pt idx="2">
                  <c:v>791.94</c:v>
                </c:pt>
                <c:pt idx="3">
                  <c:v>805.71</c:v>
                </c:pt>
                <c:pt idx="4">
                  <c:v>811.08</c:v>
                </c:pt>
                <c:pt idx="5">
                  <c:v>818.32</c:v>
                </c:pt>
                <c:pt idx="6">
                  <c:v>843.03</c:v>
                </c:pt>
                <c:pt idx="7">
                  <c:v>870.1</c:v>
                </c:pt>
                <c:pt idx="8">
                  <c:v>864.27</c:v>
                </c:pt>
                <c:pt idx="9">
                  <c:v>865.79</c:v>
                </c:pt>
                <c:pt idx="10">
                  <c:v>894</c:v>
                </c:pt>
                <c:pt idx="11">
                  <c:v>909.67</c:v>
                </c:pt>
                <c:pt idx="12">
                  <c:v>1024.8</c:v>
                </c:pt>
                <c:pt idx="13">
                  <c:v>1018.4</c:v>
                </c:pt>
                <c:pt idx="14">
                  <c:v>1037.8</c:v>
                </c:pt>
                <c:pt idx="15">
                  <c:v>1077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E5-4C4A-91A0-7825BF64A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1342431"/>
        <c:axId val="1231341183"/>
      </c:scatterChart>
      <c:valAx>
        <c:axId val="1231342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AAPL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341183"/>
        <c:crosses val="autoZero"/>
        <c:crossBetween val="midCat"/>
      </c:valAx>
      <c:valAx>
        <c:axId val="123134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TSLA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342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Independency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independent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3'!$C$2:$C$17</c:f>
              <c:numCache>
                <c:formatCode>0.00</c:formatCode>
                <c:ptCount val="16"/>
                <c:pt idx="0">
                  <c:v>143.28</c:v>
                </c:pt>
                <c:pt idx="1">
                  <c:v>142.88999999999999</c:v>
                </c:pt>
                <c:pt idx="2">
                  <c:v>142.80000000000001</c:v>
                </c:pt>
                <c:pt idx="3">
                  <c:v>141.5</c:v>
                </c:pt>
                <c:pt idx="4">
                  <c:v>140.91</c:v>
                </c:pt>
                <c:pt idx="5">
                  <c:v>143.75</c:v>
                </c:pt>
                <c:pt idx="6">
                  <c:v>144.83000000000001</c:v>
                </c:pt>
                <c:pt idx="7">
                  <c:v>146.55000000000001</c:v>
                </c:pt>
                <c:pt idx="8">
                  <c:v>148.75</c:v>
                </c:pt>
                <c:pt idx="9">
                  <c:v>149.25</c:v>
                </c:pt>
                <c:pt idx="10">
                  <c:v>149.47</c:v>
                </c:pt>
                <c:pt idx="11">
                  <c:v>148.69</c:v>
                </c:pt>
                <c:pt idx="12">
                  <c:v>148.63</c:v>
                </c:pt>
                <c:pt idx="13">
                  <c:v>149.32</c:v>
                </c:pt>
                <c:pt idx="14">
                  <c:v>148.85</c:v>
                </c:pt>
                <c:pt idx="15">
                  <c:v>152.57</c:v>
                </c:pt>
              </c:numCache>
            </c:numRef>
          </c:xVal>
          <c:yVal>
            <c:numRef>
              <c:f>'Part 3'!$B$68:$B$83</c:f>
              <c:numCache>
                <c:formatCode>General</c:formatCode>
                <c:ptCount val="16"/>
                <c:pt idx="0">
                  <c:v>-23.317265952186219</c:v>
                </c:pt>
                <c:pt idx="1">
                  <c:v>-22.463852706454517</c:v>
                </c:pt>
                <c:pt idx="2">
                  <c:v>-13.933065034555007</c:v>
                </c:pt>
                <c:pt idx="3">
                  <c:v>29.748312451146489</c:v>
                </c:pt>
                <c:pt idx="4">
                  <c:v>48.693476079372346</c:v>
                </c:pt>
                <c:pt idx="5">
                  <c:v>-9.4113793509330534</c:v>
                </c:pt>
                <c:pt idx="6">
                  <c:v>-9.5508314161381946</c:v>
                </c:pt>
                <c:pt idx="7">
                  <c:v>-22.055884705063164</c:v>
                </c:pt>
                <c:pt idx="8">
                  <c:v>-78.505138911387689</c:v>
                </c:pt>
                <c:pt idx="9">
                  <c:v>-88.489514867453863</c:v>
                </c:pt>
                <c:pt idx="10">
                  <c:v>-65.341440288182099</c:v>
                </c:pt>
                <c:pt idx="11">
                  <c:v>-31.724613796777703</c:v>
                </c:pt>
                <c:pt idx="12">
                  <c:v>84.785911317860382</c:v>
                </c:pt>
                <c:pt idx="13">
                  <c:v>62.509872498819504</c:v>
                </c:pt>
                <c:pt idx="14">
                  <c:v>92.723985897365282</c:v>
                </c:pt>
                <c:pt idx="15">
                  <c:v>46.331428784379113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68-41EB-90CC-015E11D16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0931968"/>
        <c:axId val="1270930720"/>
      </c:scatterChart>
      <c:valAx>
        <c:axId val="127093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930720"/>
        <c:crosses val="autoZero"/>
        <c:crossBetween val="midCat"/>
      </c:valAx>
      <c:valAx>
        <c:axId val="127093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931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homoscedasticity (Residuals</a:t>
            </a:r>
            <a:r>
              <a:rPr lang="en-US" baseline="0"/>
              <a:t> vs Predicted Y)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homoscedasticity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3'!$B$68:$B$83</c:f>
              <c:numCache>
                <c:formatCode>General</c:formatCode>
                <c:ptCount val="16"/>
                <c:pt idx="0">
                  <c:v>-23.317265952186219</c:v>
                </c:pt>
                <c:pt idx="1">
                  <c:v>-22.463852706454517</c:v>
                </c:pt>
                <c:pt idx="2">
                  <c:v>-13.933065034555007</c:v>
                </c:pt>
                <c:pt idx="3">
                  <c:v>29.748312451146489</c:v>
                </c:pt>
                <c:pt idx="4">
                  <c:v>48.693476079372346</c:v>
                </c:pt>
                <c:pt idx="5">
                  <c:v>-9.4113793509330534</c:v>
                </c:pt>
                <c:pt idx="6">
                  <c:v>-9.5508314161381946</c:v>
                </c:pt>
                <c:pt idx="7">
                  <c:v>-22.055884705063164</c:v>
                </c:pt>
                <c:pt idx="8">
                  <c:v>-78.505138911387689</c:v>
                </c:pt>
                <c:pt idx="9">
                  <c:v>-88.489514867453863</c:v>
                </c:pt>
                <c:pt idx="10">
                  <c:v>-65.341440288182099</c:v>
                </c:pt>
                <c:pt idx="11">
                  <c:v>-31.724613796777703</c:v>
                </c:pt>
                <c:pt idx="12">
                  <c:v>84.785911317860382</c:v>
                </c:pt>
                <c:pt idx="13">
                  <c:v>62.509872498819504</c:v>
                </c:pt>
                <c:pt idx="14">
                  <c:v>92.723985897365282</c:v>
                </c:pt>
                <c:pt idx="15">
                  <c:v>46.331428784379113</c:v>
                </c:pt>
              </c:numCache>
            </c:numRef>
          </c:xVal>
          <c:yVal>
            <c:numRef>
              <c:f>'Part 3'!$A$68:$A$83</c:f>
              <c:numCache>
                <c:formatCode>General</c:formatCode>
                <c:ptCount val="16"/>
                <c:pt idx="0">
                  <c:v>816.91726595233104</c:v>
                </c:pt>
                <c:pt idx="1">
                  <c:v>807.94385270661769</c:v>
                </c:pt>
                <c:pt idx="2">
                  <c:v>805.87306503453055</c:v>
                </c:pt>
                <c:pt idx="3">
                  <c:v>775.9616875488191</c:v>
                </c:pt>
                <c:pt idx="4">
                  <c:v>762.38652392068889</c:v>
                </c:pt>
                <c:pt idx="5">
                  <c:v>827.73137935101113</c:v>
                </c:pt>
                <c:pt idx="6">
                  <c:v>852.58083141606403</c:v>
                </c:pt>
                <c:pt idx="7">
                  <c:v>892.15588470485045</c:v>
                </c:pt>
                <c:pt idx="8">
                  <c:v>942.77513891143826</c:v>
                </c:pt>
                <c:pt idx="9">
                  <c:v>954.27951486748088</c:v>
                </c:pt>
                <c:pt idx="10">
                  <c:v>959.34144028813944</c:v>
                </c:pt>
                <c:pt idx="11">
                  <c:v>941.39461379671275</c:v>
                </c:pt>
                <c:pt idx="12">
                  <c:v>940.01408868198769</c:v>
                </c:pt>
                <c:pt idx="13">
                  <c:v>955.89012750132679</c:v>
                </c:pt>
                <c:pt idx="14">
                  <c:v>945.0760141026467</c:v>
                </c:pt>
                <c:pt idx="15">
                  <c:v>1030.6685712156041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B1-4D16-9D86-F131F2863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0326320"/>
        <c:axId val="622675776"/>
      </c:scatterChart>
      <c:valAx>
        <c:axId val="96032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675776"/>
        <c:crosses val="autoZero"/>
        <c:crossBetween val="midCat"/>
      </c:valAx>
      <c:valAx>
        <c:axId val="62267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32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3'!$L$68:$L$83</c:f>
              <c:numCache>
                <c:formatCode>General</c:formatCode>
                <c:ptCount val="16"/>
                <c:pt idx="0">
                  <c:v>-1.8627318674216511</c:v>
                </c:pt>
                <c:pt idx="1">
                  <c:v>-1.3180108973035372</c:v>
                </c:pt>
                <c:pt idx="2">
                  <c:v>-1.0099901692495805</c:v>
                </c:pt>
                <c:pt idx="3">
                  <c:v>-0.77642176114792794</c:v>
                </c:pt>
                <c:pt idx="4">
                  <c:v>-0.57913216225555586</c:v>
                </c:pt>
                <c:pt idx="5">
                  <c:v>-0.40225006532172536</c:v>
                </c:pt>
                <c:pt idx="6">
                  <c:v>-0.23720210932878771</c:v>
                </c:pt>
                <c:pt idx="7">
                  <c:v>-7.8412412733112211E-2</c:v>
                </c:pt>
                <c:pt idx="8">
                  <c:v>7.8412412733112211E-2</c:v>
                </c:pt>
                <c:pt idx="9">
                  <c:v>0.23720210932878771</c:v>
                </c:pt>
                <c:pt idx="10">
                  <c:v>0.40225006532172536</c:v>
                </c:pt>
                <c:pt idx="11">
                  <c:v>0.57913216225555586</c:v>
                </c:pt>
                <c:pt idx="12">
                  <c:v>0.77642176114792794</c:v>
                </c:pt>
                <c:pt idx="13">
                  <c:v>1.0099901692495805</c:v>
                </c:pt>
                <c:pt idx="14">
                  <c:v>1.3180108973035372</c:v>
                </c:pt>
                <c:pt idx="15">
                  <c:v>1.8627318674216511</c:v>
                </c:pt>
              </c:numCache>
            </c:numRef>
          </c:xVal>
          <c:yVal>
            <c:numRef>
              <c:f>'Part 3'!$I$68:$I$83</c:f>
              <c:numCache>
                <c:formatCode>General</c:formatCode>
                <c:ptCount val="16"/>
                <c:pt idx="0">
                  <c:v>-1.5931846116156734</c:v>
                </c:pt>
                <c:pt idx="1">
                  <c:v>-1.4134237195640118</c:v>
                </c:pt>
                <c:pt idx="2">
                  <c:v>-1.1764216056994021</c:v>
                </c:pt>
                <c:pt idx="3">
                  <c:v>-0.57117689690322948</c:v>
                </c:pt>
                <c:pt idx="4">
                  <c:v>-0.41980916445980559</c:v>
                </c:pt>
                <c:pt idx="5">
                  <c:v>-0.40444412542116365</c:v>
                </c:pt>
                <c:pt idx="6">
                  <c:v>-0.39709898014805461</c:v>
                </c:pt>
                <c:pt idx="7">
                  <c:v>-0.25085395528416393</c:v>
                </c:pt>
                <c:pt idx="8">
                  <c:v>-0.17195526117531745</c:v>
                </c:pt>
                <c:pt idx="9">
                  <c:v>-0.16944453564274251</c:v>
                </c:pt>
                <c:pt idx="10">
                  <c:v>0.53559513451641871</c:v>
                </c:pt>
                <c:pt idx="11">
                  <c:v>0.8341611939452227</c:v>
                </c:pt>
                <c:pt idx="12">
                  <c:v>0.8766880109125087</c:v>
                </c:pt>
                <c:pt idx="13">
                  <c:v>1.125441438891172</c:v>
                </c:pt>
                <c:pt idx="14">
                  <c:v>1.5265041219380091</c:v>
                </c:pt>
                <c:pt idx="15">
                  <c:v>1.6694229557102338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68-448C-89B5-B1965240DB7A}"/>
            </c:ext>
          </c:extLst>
        </c:ser>
        <c:ser>
          <c:idx val="1"/>
          <c:order val="1"/>
          <c:tx>
            <c:strRef>
              <c:f>'Part 3'!$L$68:$L$83</c:f>
              <c:strCache>
                <c:ptCount val="16"/>
                <c:pt idx="0">
                  <c:v>-1.862731867</c:v>
                </c:pt>
                <c:pt idx="1">
                  <c:v>-1.318010897</c:v>
                </c:pt>
                <c:pt idx="2">
                  <c:v>-1.009990169</c:v>
                </c:pt>
                <c:pt idx="3">
                  <c:v>-0.776421761</c:v>
                </c:pt>
                <c:pt idx="4">
                  <c:v>-0.579132162</c:v>
                </c:pt>
                <c:pt idx="5">
                  <c:v>-0.402250065</c:v>
                </c:pt>
                <c:pt idx="6">
                  <c:v>-0.237202109</c:v>
                </c:pt>
                <c:pt idx="7">
                  <c:v>-0.078412413</c:v>
                </c:pt>
                <c:pt idx="8">
                  <c:v>0.078412413</c:v>
                </c:pt>
                <c:pt idx="9">
                  <c:v>0.237202109</c:v>
                </c:pt>
                <c:pt idx="10">
                  <c:v>0.402250065</c:v>
                </c:pt>
                <c:pt idx="11">
                  <c:v>0.579132162</c:v>
                </c:pt>
                <c:pt idx="12">
                  <c:v>0.776421761</c:v>
                </c:pt>
                <c:pt idx="13">
                  <c:v>1.009990169</c:v>
                </c:pt>
                <c:pt idx="14">
                  <c:v>1.318010897</c:v>
                </c:pt>
                <c:pt idx="15">
                  <c:v>1.862731867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 3'!$L$68:$L$83</c:f>
              <c:numCache>
                <c:formatCode>General</c:formatCode>
                <c:ptCount val="16"/>
                <c:pt idx="0">
                  <c:v>-1.8627318674216511</c:v>
                </c:pt>
                <c:pt idx="1">
                  <c:v>-1.3180108973035372</c:v>
                </c:pt>
                <c:pt idx="2">
                  <c:v>-1.0099901692495805</c:v>
                </c:pt>
                <c:pt idx="3">
                  <c:v>-0.77642176114792794</c:v>
                </c:pt>
                <c:pt idx="4">
                  <c:v>-0.57913216225555586</c:v>
                </c:pt>
                <c:pt idx="5">
                  <c:v>-0.40225006532172536</c:v>
                </c:pt>
                <c:pt idx="6">
                  <c:v>-0.23720210932878771</c:v>
                </c:pt>
                <c:pt idx="7">
                  <c:v>-7.8412412733112211E-2</c:v>
                </c:pt>
                <c:pt idx="8">
                  <c:v>7.8412412733112211E-2</c:v>
                </c:pt>
                <c:pt idx="9">
                  <c:v>0.23720210932878771</c:v>
                </c:pt>
                <c:pt idx="10">
                  <c:v>0.40225006532172536</c:v>
                </c:pt>
                <c:pt idx="11">
                  <c:v>0.57913216225555586</c:v>
                </c:pt>
                <c:pt idx="12">
                  <c:v>0.77642176114792794</c:v>
                </c:pt>
                <c:pt idx="13">
                  <c:v>1.0099901692495805</c:v>
                </c:pt>
                <c:pt idx="14">
                  <c:v>1.3180108973035372</c:v>
                </c:pt>
                <c:pt idx="15">
                  <c:v>1.8627318674216511</c:v>
                </c:pt>
              </c:numCache>
            </c:numRef>
          </c:xVal>
          <c:yVal>
            <c:numRef>
              <c:f>'Part 3'!$L$68:$L$83</c:f>
              <c:numCache>
                <c:formatCode>General</c:formatCode>
                <c:ptCount val="16"/>
                <c:pt idx="0">
                  <c:v>-1.8627318674216511</c:v>
                </c:pt>
                <c:pt idx="1">
                  <c:v>-1.3180108973035372</c:v>
                </c:pt>
                <c:pt idx="2">
                  <c:v>-1.0099901692495805</c:v>
                </c:pt>
                <c:pt idx="3">
                  <c:v>-0.77642176114792794</c:v>
                </c:pt>
                <c:pt idx="4">
                  <c:v>-0.57913216225555586</c:v>
                </c:pt>
                <c:pt idx="5">
                  <c:v>-0.40225006532172536</c:v>
                </c:pt>
                <c:pt idx="6">
                  <c:v>-0.23720210932878771</c:v>
                </c:pt>
                <c:pt idx="7">
                  <c:v>-7.8412412733112211E-2</c:v>
                </c:pt>
                <c:pt idx="8">
                  <c:v>7.8412412733112211E-2</c:v>
                </c:pt>
                <c:pt idx="9">
                  <c:v>0.23720210932878771</c:v>
                </c:pt>
                <c:pt idx="10">
                  <c:v>0.40225006532172536</c:v>
                </c:pt>
                <c:pt idx="11">
                  <c:v>0.57913216225555586</c:v>
                </c:pt>
                <c:pt idx="12">
                  <c:v>0.77642176114792794</c:v>
                </c:pt>
                <c:pt idx="13">
                  <c:v>1.0099901692495805</c:v>
                </c:pt>
                <c:pt idx="14">
                  <c:v>1.3180108973035372</c:v>
                </c:pt>
                <c:pt idx="15">
                  <c:v>1.8627318674216511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68-448C-89B5-B1965240D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483152"/>
        <c:axId val="1263436560"/>
      </c:scatterChart>
      <c:valAx>
        <c:axId val="1263483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436560"/>
        <c:crosses val="autoZero"/>
        <c:crossBetween val="midCat"/>
      </c:valAx>
      <c:valAx>
        <c:axId val="126343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483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Residuals vs 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3'!$C$2:$C$17</c:f>
              <c:numCache>
                <c:formatCode>0.00</c:formatCode>
                <c:ptCount val="16"/>
                <c:pt idx="0">
                  <c:v>143.28</c:v>
                </c:pt>
                <c:pt idx="1">
                  <c:v>142.88999999999999</c:v>
                </c:pt>
                <c:pt idx="2">
                  <c:v>142.80000000000001</c:v>
                </c:pt>
                <c:pt idx="3">
                  <c:v>141.5</c:v>
                </c:pt>
                <c:pt idx="4">
                  <c:v>140.91</c:v>
                </c:pt>
                <c:pt idx="5">
                  <c:v>143.75</c:v>
                </c:pt>
                <c:pt idx="6">
                  <c:v>144.83000000000001</c:v>
                </c:pt>
                <c:pt idx="7">
                  <c:v>146.55000000000001</c:v>
                </c:pt>
                <c:pt idx="8">
                  <c:v>148.75</c:v>
                </c:pt>
                <c:pt idx="9">
                  <c:v>149.25</c:v>
                </c:pt>
                <c:pt idx="10">
                  <c:v>149.47</c:v>
                </c:pt>
                <c:pt idx="11">
                  <c:v>148.69</c:v>
                </c:pt>
                <c:pt idx="12">
                  <c:v>148.63</c:v>
                </c:pt>
                <c:pt idx="13">
                  <c:v>149.32</c:v>
                </c:pt>
                <c:pt idx="14">
                  <c:v>148.85</c:v>
                </c:pt>
                <c:pt idx="15">
                  <c:v>152.57</c:v>
                </c:pt>
              </c:numCache>
            </c:numRef>
          </c:xVal>
          <c:yVal>
            <c:numRef>
              <c:f>'Part 3'!$A$68:$A$83</c:f>
              <c:numCache>
                <c:formatCode>General</c:formatCode>
                <c:ptCount val="16"/>
                <c:pt idx="0">
                  <c:v>816.91726595233104</c:v>
                </c:pt>
                <c:pt idx="1">
                  <c:v>807.94385270661769</c:v>
                </c:pt>
                <c:pt idx="2">
                  <c:v>805.87306503453055</c:v>
                </c:pt>
                <c:pt idx="3">
                  <c:v>775.9616875488191</c:v>
                </c:pt>
                <c:pt idx="4">
                  <c:v>762.38652392068889</c:v>
                </c:pt>
                <c:pt idx="5">
                  <c:v>827.73137935101113</c:v>
                </c:pt>
                <c:pt idx="6">
                  <c:v>852.58083141606403</c:v>
                </c:pt>
                <c:pt idx="7">
                  <c:v>892.15588470485045</c:v>
                </c:pt>
                <c:pt idx="8">
                  <c:v>942.77513891143826</c:v>
                </c:pt>
                <c:pt idx="9">
                  <c:v>954.27951486748088</c:v>
                </c:pt>
                <c:pt idx="10">
                  <c:v>959.34144028813944</c:v>
                </c:pt>
                <c:pt idx="11">
                  <c:v>941.39461379671275</c:v>
                </c:pt>
                <c:pt idx="12">
                  <c:v>940.01408868198769</c:v>
                </c:pt>
                <c:pt idx="13">
                  <c:v>955.89012750132679</c:v>
                </c:pt>
                <c:pt idx="14">
                  <c:v>945.0760141026467</c:v>
                </c:pt>
                <c:pt idx="15">
                  <c:v>1030.6685712156041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B1-41C4-B254-E1F2841E4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0326320"/>
        <c:axId val="622675776"/>
      </c:scatterChart>
      <c:valAx>
        <c:axId val="96032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675776"/>
        <c:crosses val="autoZero"/>
        <c:crossBetween val="midCat"/>
      </c:valAx>
      <c:valAx>
        <c:axId val="62267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32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3'!$Z$73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'Part 3'!$Y$74:$Y$78</c:f>
              <c:strCache>
                <c:ptCount val="5"/>
                <c:pt idx="0">
                  <c:v>-88.48951487</c:v>
                </c:pt>
                <c:pt idx="1">
                  <c:v>-43.18613968</c:v>
                </c:pt>
                <c:pt idx="2">
                  <c:v>2.117235515</c:v>
                </c:pt>
                <c:pt idx="3">
                  <c:v>47.42061071</c:v>
                </c:pt>
                <c:pt idx="4">
                  <c:v>More</c:v>
                </c:pt>
              </c:strCache>
            </c:strRef>
          </c:cat>
          <c:val>
            <c:numRef>
              <c:f>'Part 3'!$Z$74:$Z$78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2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23-4C67-BA63-649A33B7D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2723951"/>
        <c:axId val="1022293887"/>
      </c:barChart>
      <c:catAx>
        <c:axId val="1072723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293887"/>
        <c:crosses val="autoZero"/>
        <c:auto val="1"/>
        <c:lblAlgn val="ctr"/>
        <c:lblOffset val="100"/>
        <c:noMultiLvlLbl val="0"/>
      </c:catAx>
      <c:valAx>
        <c:axId val="102229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723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Leverages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3'!$C$2:$C$17</c:f>
              <c:numCache>
                <c:formatCode>0.00</c:formatCode>
                <c:ptCount val="16"/>
                <c:pt idx="0">
                  <c:v>143.28</c:v>
                </c:pt>
                <c:pt idx="1">
                  <c:v>142.88999999999999</c:v>
                </c:pt>
                <c:pt idx="2">
                  <c:v>142.80000000000001</c:v>
                </c:pt>
                <c:pt idx="3">
                  <c:v>141.5</c:v>
                </c:pt>
                <c:pt idx="4">
                  <c:v>140.91</c:v>
                </c:pt>
                <c:pt idx="5">
                  <c:v>143.75</c:v>
                </c:pt>
                <c:pt idx="6">
                  <c:v>144.83000000000001</c:v>
                </c:pt>
                <c:pt idx="7">
                  <c:v>146.55000000000001</c:v>
                </c:pt>
                <c:pt idx="8">
                  <c:v>148.75</c:v>
                </c:pt>
                <c:pt idx="9">
                  <c:v>149.25</c:v>
                </c:pt>
                <c:pt idx="10">
                  <c:v>149.47</c:v>
                </c:pt>
                <c:pt idx="11">
                  <c:v>148.69</c:v>
                </c:pt>
                <c:pt idx="12">
                  <c:v>148.63</c:v>
                </c:pt>
                <c:pt idx="13">
                  <c:v>149.32</c:v>
                </c:pt>
                <c:pt idx="14">
                  <c:v>148.85</c:v>
                </c:pt>
                <c:pt idx="15">
                  <c:v>152.57</c:v>
                </c:pt>
              </c:numCache>
            </c:numRef>
          </c:xVal>
          <c:yVal>
            <c:numRef>
              <c:f>'Part 3'!$BM$3:$BM$18</c:f>
              <c:numCache>
                <c:formatCode>General</c:formatCode>
                <c:ptCount val="16"/>
                <c:pt idx="0">
                  <c:v>0.11448834496247873</c:v>
                </c:pt>
                <c:pt idx="1">
                  <c:v>0.12840400301058352</c:v>
                </c:pt>
                <c:pt idx="2">
                  <c:v>0.13184939022313724</c:v>
                </c:pt>
                <c:pt idx="3">
                  <c:v>0.19140742049230131</c:v>
                </c:pt>
                <c:pt idx="4">
                  <c:v>0.22447983241508584</c:v>
                </c:pt>
                <c:pt idx="5">
                  <c:v>9.9908372261146017E-2</c:v>
                </c:pt>
                <c:pt idx="6">
                  <c:v>7.5476114745470557E-2</c:v>
                </c:pt>
                <c:pt idx="7">
                  <c:v>6.2661235831176221E-2</c:v>
                </c:pt>
                <c:pt idx="8">
                  <c:v>9.2999716609671657E-2</c:v>
                </c:pt>
                <c:pt idx="9">
                  <c:v>0.10720987303790208</c:v>
                </c:pt>
                <c:pt idx="10">
                  <c:v>0.11432064073314629</c:v>
                </c:pt>
                <c:pt idx="11">
                  <c:v>9.147656123428427E-2</c:v>
                </c:pt>
                <c:pt idx="12">
                  <c:v>8.9992419443750027E-2</c:v>
                </c:pt>
                <c:pt idx="13">
                  <c:v>0.10941549522058613</c:v>
                </c:pt>
                <c:pt idx="14">
                  <c:v>9.5625005757234538E-2</c:v>
                </c:pt>
                <c:pt idx="15">
                  <c:v>0.27028557402272657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7A-408B-92F5-158F8CED1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4060591"/>
        <c:axId val="1184054351"/>
      </c:scatterChart>
      <c:valAx>
        <c:axId val="1184060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054351"/>
        <c:crosses val="autoZero"/>
        <c:crossBetween val="midCat"/>
      </c:valAx>
      <c:valAx>
        <c:axId val="118405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060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Homoscedasticity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3'!$CQ$3:$CQ$18</c:f>
              <c:numCache>
                <c:formatCode>General</c:formatCode>
                <c:ptCount val="16"/>
                <c:pt idx="0">
                  <c:v>-23.317265952186219</c:v>
                </c:pt>
                <c:pt idx="1">
                  <c:v>-22.463852706454517</c:v>
                </c:pt>
                <c:pt idx="2">
                  <c:v>-13.933065034555007</c:v>
                </c:pt>
                <c:pt idx="3">
                  <c:v>29.748312451146489</c:v>
                </c:pt>
                <c:pt idx="4">
                  <c:v>48.693476079372346</c:v>
                </c:pt>
                <c:pt idx="5">
                  <c:v>-9.4113793509330534</c:v>
                </c:pt>
                <c:pt idx="6">
                  <c:v>-9.5508314161381946</c:v>
                </c:pt>
                <c:pt idx="7">
                  <c:v>-22.055884705063164</c:v>
                </c:pt>
                <c:pt idx="8">
                  <c:v>-78.505138911387689</c:v>
                </c:pt>
                <c:pt idx="9">
                  <c:v>-88.489514867453863</c:v>
                </c:pt>
                <c:pt idx="10">
                  <c:v>-65.341440288182099</c:v>
                </c:pt>
                <c:pt idx="11">
                  <c:v>-31.724613796777703</c:v>
                </c:pt>
                <c:pt idx="12">
                  <c:v>84.785911317860382</c:v>
                </c:pt>
                <c:pt idx="13">
                  <c:v>62.509872498819504</c:v>
                </c:pt>
                <c:pt idx="14">
                  <c:v>92.723985897365282</c:v>
                </c:pt>
                <c:pt idx="15">
                  <c:v>46.331428784379113</c:v>
                </c:pt>
              </c:numCache>
            </c:numRef>
          </c:xVal>
          <c:yVal>
            <c:numRef>
              <c:f>'Part 3'!$CR$3:$CR$18</c:f>
              <c:numCache>
                <c:formatCode>General</c:formatCode>
                <c:ptCount val="16"/>
                <c:pt idx="0">
                  <c:v>2926.9070279895423</c:v>
                </c:pt>
                <c:pt idx="1">
                  <c:v>2880.9112050002091</c:v>
                </c:pt>
                <c:pt idx="2">
                  <c:v>2869.5230679957995</c:v>
                </c:pt>
                <c:pt idx="3">
                  <c:v>2672.6642052396182</c:v>
                </c:pt>
                <c:pt idx="4">
                  <c:v>2563.3490151586234</c:v>
                </c:pt>
                <c:pt idx="5">
                  <c:v>2975.0986292233147</c:v>
                </c:pt>
                <c:pt idx="6">
                  <c:v>3055.8552695514995</c:v>
                </c:pt>
                <c:pt idx="7">
                  <c:v>3098.2126557515649</c:v>
                </c:pt>
                <c:pt idx="8">
                  <c:v>2997.9340065616325</c:v>
                </c:pt>
                <c:pt idx="9">
                  <c:v>2950.9647696441848</c:v>
                </c:pt>
                <c:pt idx="10">
                  <c:v>2927.4613455805802</c:v>
                </c:pt>
                <c:pt idx="11">
                  <c:v>3002.9685356359591</c:v>
                </c:pt>
                <c:pt idx="12">
                  <c:v>3007.8741119912061</c:v>
                </c:pt>
                <c:pt idx="13">
                  <c:v>2943.67446349083</c:v>
                </c:pt>
                <c:pt idx="14">
                  <c:v>2989.2565631730631</c:v>
                </c:pt>
                <c:pt idx="15">
                  <c:v>2411.9459858805999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7A-4CEC-80AA-595CF7E22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2467023"/>
        <c:axId val="1702469935"/>
      </c:scatterChart>
      <c:valAx>
        <c:axId val="1702467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469935"/>
        <c:crosses val="autoZero"/>
        <c:crossBetween val="midCat"/>
      </c:valAx>
      <c:valAx>
        <c:axId val="170246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467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255270</xdr:colOff>
      <xdr:row>5</xdr:row>
      <xdr:rowOff>7620</xdr:rowOff>
    </xdr:from>
    <xdr:to>
      <xdr:col>9</xdr:col>
      <xdr:colOff>617220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3FE79E-E22A-4CE2-B1BF-95DF01F453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259080</xdr:colOff>
      <xdr:row>21</xdr:row>
      <xdr:rowOff>30480</xdr:rowOff>
    </xdr:from>
    <xdr:to>
      <xdr:col>9</xdr:col>
      <xdr:colOff>621030</xdr:colOff>
      <xdr:row>36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CCF282-AEBE-4C29-A529-186720F913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281940</xdr:colOff>
      <xdr:row>5</xdr:row>
      <xdr:rowOff>129540</xdr:rowOff>
    </xdr:from>
    <xdr:to>
      <xdr:col>6</xdr:col>
      <xdr:colOff>3417570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82BE68-7E96-4BB3-9257-49BAD8908C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3467100</xdr:colOff>
      <xdr:row>5</xdr:row>
      <xdr:rowOff>129540</xdr:rowOff>
    </xdr:from>
    <xdr:to>
      <xdr:col>11</xdr:col>
      <xdr:colOff>300990</xdr:colOff>
      <xdr:row>20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44E343-9BFF-4CDE-A374-DB234931E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7620</xdr:rowOff>
    </xdr:from>
    <xdr:to>
      <xdr:col>10</xdr:col>
      <xdr:colOff>304800</xdr:colOff>
      <xdr:row>14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7662FA-B497-4F47-83DF-EE33F564D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323850</xdr:colOff>
      <xdr:row>83</xdr:row>
      <xdr:rowOff>160020</xdr:rowOff>
    </xdr:from>
    <xdr:to>
      <xdr:col>7</xdr:col>
      <xdr:colOff>628650</xdr:colOff>
      <xdr:row>97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257A96-6E01-4039-8129-BA487DB4EE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643890</xdr:colOff>
      <xdr:row>83</xdr:row>
      <xdr:rowOff>144780</xdr:rowOff>
    </xdr:from>
    <xdr:to>
      <xdr:col>12</xdr:col>
      <xdr:colOff>849630</xdr:colOff>
      <xdr:row>97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8819BDA-CA02-4A94-ABE5-2C580897EB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415290</xdr:colOff>
      <xdr:row>84</xdr:row>
      <xdr:rowOff>15240</xdr:rowOff>
    </xdr:from>
    <xdr:to>
      <xdr:col>18</xdr:col>
      <xdr:colOff>209550</xdr:colOff>
      <xdr:row>97</xdr:row>
      <xdr:rowOff>182880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D8674E7-21AE-4801-B131-744B2CC7B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670560</xdr:colOff>
      <xdr:row>98</xdr:row>
      <xdr:rowOff>99060</xdr:rowOff>
    </xdr:from>
    <xdr:to>
      <xdr:col>12</xdr:col>
      <xdr:colOff>350520</xdr:colOff>
      <xdr:row>110</xdr:row>
      <xdr:rowOff>182880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D7CDA89-1408-4DFD-A1E0-75A10E3DBE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240030</xdr:colOff>
      <xdr:row>71</xdr:row>
      <xdr:rowOff>38100</xdr:rowOff>
    </xdr:from>
    <xdr:to>
      <xdr:col>31</xdr:col>
      <xdr:colOff>262890</xdr:colOff>
      <xdr:row>84</xdr:row>
      <xdr:rowOff>190500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A6251B3-BD3B-46AD-93CE-1950A2D907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66</xdr:col>
      <xdr:colOff>819150</xdr:colOff>
      <xdr:row>1</xdr:row>
      <xdr:rowOff>83820</xdr:rowOff>
    </xdr:from>
    <xdr:to>
      <xdr:col>72</xdr:col>
      <xdr:colOff>270510</xdr:colOff>
      <xdr:row>15</xdr:row>
      <xdr:rowOff>53340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8E02EC0-82E0-4BDD-823B-C147A03FEB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114300</xdr:colOff>
      <xdr:row>98</xdr:row>
      <xdr:rowOff>106680</xdr:rowOff>
    </xdr:from>
    <xdr:to>
      <xdr:col>7</xdr:col>
      <xdr:colOff>320040</xdr:colOff>
      <xdr:row>112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B8014EA-8F36-4C88-830F-36807D0B79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161"/>
  <sheetViews>
    <sheetView workbookViewId="0">
      <selection activeCell="F30" sqref="F30"/>
    </sheetView>
  </sheetViews>
  <sheetFormatPr defaultColWidth="11.19921875" defaultRowHeight="15.6" x14ac:dyDescent="0.3"/>
  <cols>
    <col min="1" max="3" width="10.7968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44279</v>
      </c>
      <c r="B2" s="1">
        <v>1</v>
      </c>
      <c r="C2" s="3">
        <v>120.08</v>
      </c>
      <c r="D2">
        <v>630.27</v>
      </c>
    </row>
    <row r="3" spans="1:4" x14ac:dyDescent="0.3">
      <c r="A3" s="2">
        <v>44280</v>
      </c>
      <c r="B3" s="1">
        <v>2</v>
      </c>
      <c r="C3" s="3">
        <v>120.58</v>
      </c>
      <c r="D3">
        <v>640.39</v>
      </c>
    </row>
    <row r="4" spans="1:4" x14ac:dyDescent="0.3">
      <c r="A4" s="2">
        <v>44281</v>
      </c>
      <c r="B4" s="1">
        <v>3</v>
      </c>
      <c r="C4" s="3">
        <v>121.2</v>
      </c>
      <c r="D4">
        <v>618.71</v>
      </c>
    </row>
    <row r="5" spans="1:4" x14ac:dyDescent="0.3">
      <c r="A5" s="2">
        <v>44284</v>
      </c>
      <c r="B5" s="1">
        <v>4</v>
      </c>
      <c r="C5" s="3">
        <v>121.38</v>
      </c>
      <c r="D5">
        <v>611.28</v>
      </c>
    </row>
    <row r="6" spans="1:4" x14ac:dyDescent="0.3">
      <c r="A6" s="2">
        <v>44285</v>
      </c>
      <c r="B6" s="1">
        <v>5</v>
      </c>
      <c r="C6" s="3">
        <v>119.9</v>
      </c>
      <c r="D6">
        <v>635.61</v>
      </c>
    </row>
    <row r="7" spans="1:4" x14ac:dyDescent="0.3">
      <c r="A7" s="2">
        <v>44286</v>
      </c>
      <c r="B7" s="1">
        <v>6</v>
      </c>
      <c r="C7" s="3">
        <v>122.15</v>
      </c>
      <c r="D7">
        <v>667.92</v>
      </c>
    </row>
    <row r="8" spans="1:4" x14ac:dyDescent="0.3">
      <c r="A8" s="2">
        <v>44287</v>
      </c>
      <c r="B8" s="1">
        <v>7</v>
      </c>
      <c r="C8" s="3">
        <v>123</v>
      </c>
      <c r="D8">
        <v>661.75</v>
      </c>
    </row>
    <row r="9" spans="1:4" x14ac:dyDescent="0.3">
      <c r="A9" s="2">
        <v>44291</v>
      </c>
      <c r="B9" s="1">
        <v>8</v>
      </c>
      <c r="C9" s="3">
        <v>125.9</v>
      </c>
      <c r="D9">
        <v>691.04</v>
      </c>
    </row>
    <row r="10" spans="1:4" x14ac:dyDescent="0.3">
      <c r="A10" s="2">
        <v>44292</v>
      </c>
      <c r="B10" s="1">
        <v>9</v>
      </c>
      <c r="C10" s="3">
        <v>126.2</v>
      </c>
      <c r="D10">
        <v>691.61</v>
      </c>
    </row>
    <row r="11" spans="1:4" x14ac:dyDescent="0.3">
      <c r="A11" s="2">
        <v>44293</v>
      </c>
      <c r="B11" s="1">
        <v>10</v>
      </c>
      <c r="C11" s="3">
        <v>127.9</v>
      </c>
      <c r="D11">
        <v>670.96</v>
      </c>
    </row>
    <row r="12" spans="1:4" x14ac:dyDescent="0.3">
      <c r="A12" s="2">
        <v>44294</v>
      </c>
      <c r="B12" s="1">
        <v>11</v>
      </c>
      <c r="C12" s="3">
        <v>130.36000000000001</v>
      </c>
      <c r="D12">
        <v>683.79</v>
      </c>
    </row>
    <row r="13" spans="1:4" x14ac:dyDescent="0.3">
      <c r="A13" s="2">
        <v>44295</v>
      </c>
      <c r="B13" s="1">
        <v>12</v>
      </c>
      <c r="C13" s="3">
        <v>133</v>
      </c>
      <c r="D13">
        <v>677.02</v>
      </c>
    </row>
    <row r="14" spans="1:4" x14ac:dyDescent="0.3">
      <c r="A14" s="2">
        <v>44298</v>
      </c>
      <c r="B14" s="1">
        <v>13</v>
      </c>
      <c r="C14" s="3">
        <v>131.24</v>
      </c>
      <c r="D14">
        <v>701.97</v>
      </c>
    </row>
    <row r="15" spans="1:4" x14ac:dyDescent="0.3">
      <c r="A15" s="2">
        <v>44299</v>
      </c>
      <c r="B15" s="1">
        <v>14</v>
      </c>
      <c r="C15" s="3">
        <v>134.41999999999999</v>
      </c>
      <c r="D15">
        <v>762.32</v>
      </c>
    </row>
    <row r="16" spans="1:4" x14ac:dyDescent="0.3">
      <c r="A16" s="2">
        <v>44300</v>
      </c>
      <c r="B16" s="1">
        <v>15</v>
      </c>
      <c r="C16" s="3">
        <v>132.02000000000001</v>
      </c>
      <c r="D16">
        <v>732.22</v>
      </c>
    </row>
    <row r="17" spans="1:4" x14ac:dyDescent="0.3">
      <c r="A17" s="2">
        <v>44301</v>
      </c>
      <c r="B17" s="1">
        <v>16</v>
      </c>
      <c r="C17" s="3">
        <v>134.5</v>
      </c>
      <c r="D17">
        <v>738.84</v>
      </c>
    </row>
    <row r="18" spans="1:4" x14ac:dyDescent="0.3">
      <c r="A18" s="2">
        <v>44302</v>
      </c>
      <c r="B18" s="1">
        <v>17</v>
      </c>
      <c r="C18" s="3">
        <v>134.16</v>
      </c>
      <c r="D18">
        <v>739.78</v>
      </c>
    </row>
    <row r="19" spans="1:4" x14ac:dyDescent="0.3">
      <c r="A19" s="2">
        <v>44305</v>
      </c>
      <c r="B19" s="1">
        <v>18</v>
      </c>
      <c r="C19" s="3">
        <v>134.83000000000001</v>
      </c>
      <c r="D19">
        <v>714.63</v>
      </c>
    </row>
    <row r="20" spans="1:4" x14ac:dyDescent="0.3">
      <c r="A20" s="2">
        <v>44306</v>
      </c>
      <c r="B20" s="1">
        <v>19</v>
      </c>
      <c r="C20" s="3">
        <v>133.11000000000001</v>
      </c>
      <c r="D20">
        <v>718.98</v>
      </c>
    </row>
    <row r="21" spans="1:4" x14ac:dyDescent="0.3">
      <c r="A21" s="2">
        <v>44307</v>
      </c>
      <c r="B21" s="1">
        <v>20</v>
      </c>
      <c r="C21" s="3">
        <v>133.5</v>
      </c>
      <c r="D21">
        <v>744.11</v>
      </c>
    </row>
    <row r="22" spans="1:4" x14ac:dyDescent="0.3">
      <c r="A22" s="2">
        <v>44308</v>
      </c>
      <c r="B22" s="1">
        <v>21</v>
      </c>
      <c r="C22" s="3">
        <v>131.94</v>
      </c>
      <c r="D22">
        <v>719.69</v>
      </c>
    </row>
    <row r="23" spans="1:4" x14ac:dyDescent="0.3">
      <c r="A23" s="2">
        <v>44309</v>
      </c>
      <c r="B23" s="1">
        <v>22</v>
      </c>
      <c r="C23" s="3">
        <v>134.32</v>
      </c>
      <c r="D23">
        <v>729.4</v>
      </c>
    </row>
    <row r="24" spans="1:4" x14ac:dyDescent="0.3">
      <c r="A24" s="2">
        <v>44312</v>
      </c>
      <c r="B24" s="1">
        <v>23</v>
      </c>
      <c r="C24" s="3">
        <v>134.72</v>
      </c>
      <c r="D24">
        <v>738.2</v>
      </c>
    </row>
    <row r="25" spans="1:4" x14ac:dyDescent="0.3">
      <c r="A25" s="2">
        <v>44313</v>
      </c>
      <c r="B25" s="1">
        <v>24</v>
      </c>
      <c r="C25" s="3">
        <v>134.38</v>
      </c>
      <c r="D25">
        <v>704.73</v>
      </c>
    </row>
    <row r="26" spans="1:4" x14ac:dyDescent="0.3">
      <c r="A26" s="2">
        <v>44314</v>
      </c>
      <c r="B26" s="1">
        <v>25</v>
      </c>
      <c r="C26" s="3">
        <v>133.58000000000001</v>
      </c>
      <c r="D26">
        <v>694.4</v>
      </c>
    </row>
    <row r="27" spans="1:4" x14ac:dyDescent="0.3">
      <c r="A27" s="2">
        <v>44315</v>
      </c>
      <c r="B27" s="1">
        <v>26</v>
      </c>
      <c r="C27" s="3">
        <v>133.47</v>
      </c>
      <c r="D27">
        <v>677</v>
      </c>
    </row>
    <row r="28" spans="1:4" x14ac:dyDescent="0.3">
      <c r="A28" s="2">
        <v>44316</v>
      </c>
      <c r="B28" s="1">
        <v>27</v>
      </c>
      <c r="C28" s="3">
        <v>131.46</v>
      </c>
      <c r="D28">
        <v>709.44</v>
      </c>
    </row>
    <row r="29" spans="1:4" x14ac:dyDescent="0.3">
      <c r="A29" s="2">
        <v>44319</v>
      </c>
      <c r="B29" s="1">
        <v>28</v>
      </c>
      <c r="C29" s="3">
        <v>132.53</v>
      </c>
      <c r="D29">
        <v>684.9</v>
      </c>
    </row>
    <row r="30" spans="1:4" x14ac:dyDescent="0.3">
      <c r="A30" s="2">
        <v>44320</v>
      </c>
      <c r="B30" s="1">
        <v>29</v>
      </c>
      <c r="C30" s="3">
        <v>127.84</v>
      </c>
      <c r="D30">
        <v>673.59</v>
      </c>
    </row>
    <row r="31" spans="1:4" x14ac:dyDescent="0.3">
      <c r="A31" s="2">
        <v>44321</v>
      </c>
      <c r="B31" s="1">
        <v>30</v>
      </c>
      <c r="C31" s="3">
        <v>128.1</v>
      </c>
      <c r="D31">
        <v>670.94</v>
      </c>
    </row>
    <row r="32" spans="1:4" x14ac:dyDescent="0.3">
      <c r="A32" s="2">
        <v>44322</v>
      </c>
      <c r="B32" s="1">
        <v>31</v>
      </c>
      <c r="C32" s="3">
        <v>129.74</v>
      </c>
      <c r="D32">
        <v>663.53</v>
      </c>
    </row>
    <row r="33" spans="1:4" x14ac:dyDescent="0.3">
      <c r="A33" s="2">
        <v>44323</v>
      </c>
      <c r="B33" s="1">
        <v>32</v>
      </c>
      <c r="C33" s="3">
        <v>130.21</v>
      </c>
      <c r="D33">
        <v>672.36</v>
      </c>
    </row>
    <row r="34" spans="1:4" x14ac:dyDescent="0.3">
      <c r="A34" s="2">
        <v>44326</v>
      </c>
      <c r="B34" s="1">
        <v>33</v>
      </c>
      <c r="C34" s="3">
        <v>126.84</v>
      </c>
      <c r="D34">
        <v>629.03</v>
      </c>
    </row>
    <row r="35" spans="1:4" x14ac:dyDescent="0.3">
      <c r="A35" s="2">
        <v>44327</v>
      </c>
      <c r="B35" s="1">
        <v>34</v>
      </c>
      <c r="C35" s="3">
        <v>125.91</v>
      </c>
      <c r="D35">
        <v>617.20000000000005</v>
      </c>
    </row>
    <row r="36" spans="1:4" x14ac:dyDescent="0.3">
      <c r="A36" s="2">
        <v>44328</v>
      </c>
      <c r="B36" s="1">
        <v>35</v>
      </c>
      <c r="C36" s="3">
        <v>122.76</v>
      </c>
      <c r="D36">
        <v>589.89</v>
      </c>
    </row>
    <row r="37" spans="1:4" x14ac:dyDescent="0.3">
      <c r="A37" s="2">
        <v>44329</v>
      </c>
      <c r="B37" s="1">
        <v>36</v>
      </c>
      <c r="C37" s="3">
        <v>124.97</v>
      </c>
      <c r="D37">
        <v>571.69000000000005</v>
      </c>
    </row>
    <row r="38" spans="1:4" x14ac:dyDescent="0.3">
      <c r="A38" s="2">
        <v>44330</v>
      </c>
      <c r="B38" s="1">
        <v>37</v>
      </c>
      <c r="C38" s="3">
        <v>127.44</v>
      </c>
      <c r="D38">
        <v>589.73</v>
      </c>
    </row>
    <row r="39" spans="1:4" x14ac:dyDescent="0.3">
      <c r="A39" s="2">
        <v>44333</v>
      </c>
      <c r="B39" s="1">
        <v>38</v>
      </c>
      <c r="C39" s="3">
        <v>126.26</v>
      </c>
      <c r="D39">
        <v>576.83000000000004</v>
      </c>
    </row>
    <row r="40" spans="1:4" x14ac:dyDescent="0.3">
      <c r="A40" s="2">
        <v>44334</v>
      </c>
      <c r="B40" s="1">
        <v>39</v>
      </c>
      <c r="C40" s="3">
        <v>124.84</v>
      </c>
      <c r="D40">
        <v>577.86</v>
      </c>
    </row>
    <row r="41" spans="1:4" x14ac:dyDescent="0.3">
      <c r="A41" s="2">
        <v>44335</v>
      </c>
      <c r="B41" s="1">
        <v>40</v>
      </c>
      <c r="C41" s="3">
        <v>124.69</v>
      </c>
      <c r="D41">
        <v>563.46</v>
      </c>
    </row>
    <row r="42" spans="1:4" x14ac:dyDescent="0.3">
      <c r="A42" s="2">
        <v>44336</v>
      </c>
      <c r="B42" s="1">
        <v>41</v>
      </c>
      <c r="C42" s="3">
        <v>127.3</v>
      </c>
      <c r="D42">
        <v>586.78</v>
      </c>
    </row>
    <row r="43" spans="1:4" x14ac:dyDescent="0.3">
      <c r="A43" s="2">
        <v>44337</v>
      </c>
      <c r="B43" s="1">
        <v>42</v>
      </c>
      <c r="C43" s="3">
        <v>125.43</v>
      </c>
      <c r="D43">
        <v>580.88</v>
      </c>
    </row>
    <row r="44" spans="1:4" x14ac:dyDescent="0.3">
      <c r="A44" s="2">
        <v>44340</v>
      </c>
      <c r="B44" s="1">
        <v>43</v>
      </c>
      <c r="C44" s="3">
        <v>127.09</v>
      </c>
      <c r="D44">
        <v>606.44000000000005</v>
      </c>
    </row>
    <row r="45" spans="1:4" x14ac:dyDescent="0.3">
      <c r="A45" s="2">
        <v>44341</v>
      </c>
      <c r="B45" s="1">
        <v>44</v>
      </c>
      <c r="C45" s="3">
        <v>126.9</v>
      </c>
      <c r="D45">
        <v>604.69000000000005</v>
      </c>
    </row>
    <row r="46" spans="1:4" x14ac:dyDescent="0.3">
      <c r="A46" s="2">
        <v>44342</v>
      </c>
      <c r="B46" s="1">
        <v>45</v>
      </c>
      <c r="C46" s="3">
        <v>126.84</v>
      </c>
      <c r="D46">
        <v>619.13</v>
      </c>
    </row>
    <row r="47" spans="1:4" x14ac:dyDescent="0.3">
      <c r="A47" s="2">
        <v>44343</v>
      </c>
      <c r="B47" s="1">
        <v>46</v>
      </c>
      <c r="C47" s="3">
        <v>125.27</v>
      </c>
      <c r="D47">
        <v>630.84</v>
      </c>
    </row>
    <row r="48" spans="1:4" x14ac:dyDescent="0.3">
      <c r="A48" s="2">
        <v>44344</v>
      </c>
      <c r="B48" s="1">
        <v>47</v>
      </c>
      <c r="C48" s="3">
        <v>124.61</v>
      </c>
      <c r="D48">
        <v>625.21</v>
      </c>
    </row>
    <row r="49" spans="1:4" x14ac:dyDescent="0.3">
      <c r="A49" s="2">
        <v>44348</v>
      </c>
      <c r="B49" s="1">
        <v>48</v>
      </c>
      <c r="C49" s="3">
        <v>124.27</v>
      </c>
      <c r="D49">
        <v>623.9</v>
      </c>
    </row>
    <row r="50" spans="1:4" x14ac:dyDescent="0.3">
      <c r="A50" s="2">
        <v>44349</v>
      </c>
      <c r="B50" s="1">
        <v>49</v>
      </c>
      <c r="C50" s="3">
        <v>125.05</v>
      </c>
      <c r="D50">
        <v>605.11</v>
      </c>
    </row>
    <row r="51" spans="1:4" x14ac:dyDescent="0.3">
      <c r="A51" s="2">
        <v>44350</v>
      </c>
      <c r="B51" s="1">
        <v>50</v>
      </c>
      <c r="C51" s="3">
        <v>123.54</v>
      </c>
      <c r="D51">
        <v>572.84</v>
      </c>
    </row>
    <row r="52" spans="1:4" x14ac:dyDescent="0.3">
      <c r="A52" s="2">
        <v>44351</v>
      </c>
      <c r="B52" s="1">
        <v>51</v>
      </c>
      <c r="C52" s="3">
        <v>125.88</v>
      </c>
      <c r="D52">
        <v>599.04</v>
      </c>
    </row>
    <row r="53" spans="1:4" x14ac:dyDescent="0.3">
      <c r="A53" s="2">
        <v>44354</v>
      </c>
      <c r="B53" s="1">
        <v>52</v>
      </c>
      <c r="C53" s="3">
        <v>125.9</v>
      </c>
      <c r="D53">
        <v>605.13</v>
      </c>
    </row>
    <row r="54" spans="1:4" x14ac:dyDescent="0.3">
      <c r="A54" s="2">
        <v>44355</v>
      </c>
      <c r="B54" s="1">
        <v>53</v>
      </c>
      <c r="C54" s="3">
        <v>126.73</v>
      </c>
      <c r="D54">
        <v>603.59</v>
      </c>
    </row>
    <row r="55" spans="1:4" x14ac:dyDescent="0.3">
      <c r="A55" s="2">
        <v>44356</v>
      </c>
      <c r="B55" s="1">
        <v>54</v>
      </c>
      <c r="C55" s="3">
        <v>127.12</v>
      </c>
      <c r="D55">
        <v>598.78</v>
      </c>
    </row>
    <row r="56" spans="1:4" x14ac:dyDescent="0.3">
      <c r="A56" s="2">
        <v>44357</v>
      </c>
      <c r="B56" s="1">
        <v>55</v>
      </c>
      <c r="C56" s="3">
        <v>126.11</v>
      </c>
      <c r="D56">
        <v>610.11</v>
      </c>
    </row>
    <row r="57" spans="1:4" x14ac:dyDescent="0.3">
      <c r="A57" s="2">
        <v>44358</v>
      </c>
      <c r="B57" s="1">
        <v>56</v>
      </c>
      <c r="C57" s="3">
        <v>127.34</v>
      </c>
      <c r="D57">
        <v>609.89</v>
      </c>
    </row>
    <row r="58" spans="1:4" x14ac:dyDescent="0.3">
      <c r="A58" s="2">
        <v>44361</v>
      </c>
      <c r="B58" s="1">
        <v>57</v>
      </c>
      <c r="C58" s="3">
        <v>130.47</v>
      </c>
      <c r="D58">
        <v>617.69000000000005</v>
      </c>
    </row>
    <row r="59" spans="1:4" x14ac:dyDescent="0.3">
      <c r="A59" s="2">
        <v>44362</v>
      </c>
      <c r="B59" s="1">
        <v>58</v>
      </c>
      <c r="C59" s="3">
        <v>129.63</v>
      </c>
      <c r="D59">
        <v>599.35</v>
      </c>
    </row>
    <row r="60" spans="1:4" x14ac:dyDescent="0.3">
      <c r="A60" s="2">
        <v>44363</v>
      </c>
      <c r="B60" s="1">
        <v>59</v>
      </c>
      <c r="C60" s="3">
        <v>130.13999999999999</v>
      </c>
      <c r="D60">
        <v>604.86</v>
      </c>
    </row>
    <row r="61" spans="1:4" x14ac:dyDescent="0.3">
      <c r="A61" s="2">
        <v>44364</v>
      </c>
      <c r="B61" s="1">
        <v>60</v>
      </c>
      <c r="C61" s="3">
        <v>131.78</v>
      </c>
      <c r="D61">
        <v>616.59</v>
      </c>
    </row>
    <row r="62" spans="1:4" x14ac:dyDescent="0.3">
      <c r="A62" s="2">
        <v>44365</v>
      </c>
      <c r="B62" s="1">
        <v>61</v>
      </c>
      <c r="C62" s="3">
        <v>130.46</v>
      </c>
      <c r="D62">
        <v>623.29999999999995</v>
      </c>
    </row>
    <row r="63" spans="1:4" x14ac:dyDescent="0.3">
      <c r="A63" s="2">
        <v>44368</v>
      </c>
      <c r="B63" s="1">
        <v>62</v>
      </c>
      <c r="C63" s="3">
        <v>132.30000000000001</v>
      </c>
      <c r="D63">
        <v>620.83000000000004</v>
      </c>
    </row>
    <row r="64" spans="1:4" x14ac:dyDescent="0.3">
      <c r="A64" s="2">
        <v>44369</v>
      </c>
      <c r="B64" s="1">
        <v>63</v>
      </c>
      <c r="C64" s="3">
        <v>133.97</v>
      </c>
      <c r="D64">
        <v>623.71</v>
      </c>
    </row>
    <row r="65" spans="1:4" x14ac:dyDescent="0.3">
      <c r="A65" s="2">
        <v>44370</v>
      </c>
      <c r="B65" s="1">
        <v>64</v>
      </c>
      <c r="C65" s="3">
        <v>133.69</v>
      </c>
      <c r="D65">
        <v>656.57</v>
      </c>
    </row>
    <row r="66" spans="1:4" x14ac:dyDescent="0.3">
      <c r="A66" s="2">
        <v>44371</v>
      </c>
      <c r="B66" s="1">
        <v>65</v>
      </c>
      <c r="C66" s="3">
        <v>133.41</v>
      </c>
      <c r="D66">
        <v>679.82</v>
      </c>
    </row>
    <row r="67" spans="1:4" x14ac:dyDescent="0.3">
      <c r="A67" s="2">
        <v>44372</v>
      </c>
      <c r="B67" s="1">
        <v>66</v>
      </c>
      <c r="C67" s="3">
        <v>133.11000000000001</v>
      </c>
      <c r="D67">
        <v>671.86</v>
      </c>
    </row>
    <row r="68" spans="1:4" x14ac:dyDescent="0.3">
      <c r="A68" s="2">
        <v>44375</v>
      </c>
      <c r="B68" s="1">
        <v>67</v>
      </c>
      <c r="C68" s="3">
        <v>134.77000000000001</v>
      </c>
      <c r="D68">
        <v>688.71</v>
      </c>
    </row>
    <row r="69" spans="1:4" x14ac:dyDescent="0.3">
      <c r="A69" s="2">
        <v>44376</v>
      </c>
      <c r="B69" s="1">
        <v>68</v>
      </c>
      <c r="C69" s="3">
        <v>136.33000000000001</v>
      </c>
      <c r="D69">
        <v>680.76</v>
      </c>
    </row>
    <row r="70" spans="1:4" x14ac:dyDescent="0.3">
      <c r="A70" s="2">
        <v>44377</v>
      </c>
      <c r="B70" s="1">
        <v>69</v>
      </c>
      <c r="C70" s="3">
        <v>136.96</v>
      </c>
      <c r="D70">
        <v>679.7</v>
      </c>
    </row>
    <row r="71" spans="1:4" x14ac:dyDescent="0.3">
      <c r="A71" s="2">
        <v>44378</v>
      </c>
      <c r="B71" s="1">
        <v>70</v>
      </c>
      <c r="C71" s="3">
        <v>137.27000000000001</v>
      </c>
      <c r="D71">
        <v>677.91</v>
      </c>
    </row>
    <row r="72" spans="1:4" x14ac:dyDescent="0.3">
      <c r="A72" s="2">
        <v>44379</v>
      </c>
      <c r="B72" s="1">
        <v>71</v>
      </c>
      <c r="C72" s="3">
        <v>139.96</v>
      </c>
      <c r="D72">
        <v>678.9</v>
      </c>
    </row>
    <row r="73" spans="1:4" x14ac:dyDescent="0.3">
      <c r="A73" s="2">
        <v>44383</v>
      </c>
      <c r="B73" s="1">
        <v>72</v>
      </c>
      <c r="C73" s="3">
        <v>142.02000000000001</v>
      </c>
      <c r="D73">
        <v>659.58</v>
      </c>
    </row>
    <row r="74" spans="1:4" x14ac:dyDescent="0.3">
      <c r="A74" s="2">
        <v>44384</v>
      </c>
      <c r="B74" s="1">
        <v>73</v>
      </c>
      <c r="C74" s="3">
        <v>144.57</v>
      </c>
      <c r="D74">
        <v>644.65</v>
      </c>
    </row>
    <row r="75" spans="1:4" x14ac:dyDescent="0.3">
      <c r="A75" s="2">
        <v>44385</v>
      </c>
      <c r="B75" s="1">
        <v>74</v>
      </c>
      <c r="C75" s="3">
        <v>143.24</v>
      </c>
      <c r="D75">
        <v>652.79999999999995</v>
      </c>
    </row>
    <row r="76" spans="1:4" x14ac:dyDescent="0.3">
      <c r="A76" s="2">
        <v>44386</v>
      </c>
      <c r="B76" s="1">
        <v>75</v>
      </c>
      <c r="C76" s="3">
        <v>145.11000000000001</v>
      </c>
      <c r="D76">
        <v>656.95</v>
      </c>
    </row>
    <row r="77" spans="1:4" x14ac:dyDescent="0.3">
      <c r="A77" s="2">
        <v>44389</v>
      </c>
      <c r="B77" s="1">
        <v>76</v>
      </c>
      <c r="C77" s="3">
        <v>144.5</v>
      </c>
      <c r="D77">
        <v>685.7</v>
      </c>
    </row>
    <row r="78" spans="1:4" x14ac:dyDescent="0.3">
      <c r="A78" s="2">
        <v>44390</v>
      </c>
      <c r="B78" s="1">
        <v>77</v>
      </c>
      <c r="C78" s="3">
        <v>145.63</v>
      </c>
      <c r="D78">
        <v>668.53</v>
      </c>
    </row>
    <row r="79" spans="1:4" x14ac:dyDescent="0.3">
      <c r="A79" s="2">
        <v>44391</v>
      </c>
      <c r="B79" s="1">
        <v>78</v>
      </c>
      <c r="C79" s="3">
        <v>149.13999999999999</v>
      </c>
      <c r="D79">
        <v>653.38</v>
      </c>
    </row>
    <row r="80" spans="1:4" x14ac:dyDescent="0.3">
      <c r="A80" s="2">
        <v>44392</v>
      </c>
      <c r="B80" s="1">
        <v>79</v>
      </c>
      <c r="C80" s="3">
        <v>148.47</v>
      </c>
      <c r="D80">
        <v>650.59</v>
      </c>
    </row>
    <row r="81" spans="1:4" x14ac:dyDescent="0.3">
      <c r="A81" s="2">
        <v>44393</v>
      </c>
      <c r="B81" s="1">
        <v>80</v>
      </c>
      <c r="C81" s="3">
        <v>146.38</v>
      </c>
      <c r="D81">
        <v>644.21</v>
      </c>
    </row>
    <row r="82" spans="1:4" x14ac:dyDescent="0.3">
      <c r="A82" s="2">
        <v>44396</v>
      </c>
      <c r="B82" s="1">
        <v>81</v>
      </c>
      <c r="C82" s="3">
        <v>142.44</v>
      </c>
      <c r="D82">
        <v>646.21</v>
      </c>
    </row>
    <row r="83" spans="1:4" x14ac:dyDescent="0.3">
      <c r="A83" s="2">
        <v>44397</v>
      </c>
      <c r="B83" s="1">
        <v>82</v>
      </c>
      <c r="C83" s="3">
        <v>146.13999999999999</v>
      </c>
      <c r="D83">
        <v>660.5</v>
      </c>
    </row>
    <row r="84" spans="1:4" x14ac:dyDescent="0.3">
      <c r="A84" s="2">
        <v>44398</v>
      </c>
      <c r="B84" s="1">
        <v>83</v>
      </c>
      <c r="C84" s="3">
        <v>145.38999999999999</v>
      </c>
      <c r="D84">
        <v>655.28</v>
      </c>
    </row>
    <row r="85" spans="1:4" x14ac:dyDescent="0.3">
      <c r="A85" s="2">
        <v>44399</v>
      </c>
      <c r="B85" s="1">
        <v>84</v>
      </c>
      <c r="C85" s="3">
        <v>146.80000000000001</v>
      </c>
      <c r="D85">
        <v>649.26</v>
      </c>
    </row>
    <row r="86" spans="1:4" x14ac:dyDescent="0.3">
      <c r="A86" s="2">
        <v>44400</v>
      </c>
      <c r="B86" s="1">
        <v>85</v>
      </c>
      <c r="C86" s="3">
        <v>148.55000000000001</v>
      </c>
      <c r="D86">
        <v>643.38</v>
      </c>
    </row>
    <row r="87" spans="1:4" x14ac:dyDescent="0.3">
      <c r="A87" s="2">
        <v>44403</v>
      </c>
      <c r="B87" s="1">
        <v>86</v>
      </c>
      <c r="C87" s="3">
        <v>148.99</v>
      </c>
      <c r="D87">
        <v>657.61</v>
      </c>
    </row>
    <row r="88" spans="1:4" x14ac:dyDescent="0.3">
      <c r="A88" s="2">
        <v>44404</v>
      </c>
      <c r="B88" s="1">
        <v>87</v>
      </c>
      <c r="C88" s="3">
        <v>146.77000000000001</v>
      </c>
      <c r="D88">
        <v>644.78</v>
      </c>
    </row>
    <row r="89" spans="1:4" x14ac:dyDescent="0.3">
      <c r="A89" s="2">
        <v>44405</v>
      </c>
      <c r="B89" s="1">
        <v>88</v>
      </c>
      <c r="C89" s="3">
        <v>144.97</v>
      </c>
      <c r="D89">
        <v>646.97</v>
      </c>
    </row>
    <row r="90" spans="1:4" x14ac:dyDescent="0.3">
      <c r="A90" s="2">
        <v>44406</v>
      </c>
      <c r="B90" s="1">
        <v>89</v>
      </c>
      <c r="C90" s="3">
        <v>145.63</v>
      </c>
      <c r="D90">
        <v>677.34</v>
      </c>
    </row>
    <row r="91" spans="1:4" x14ac:dyDescent="0.3">
      <c r="A91" s="2">
        <v>44407</v>
      </c>
      <c r="B91" s="1">
        <v>90</v>
      </c>
      <c r="C91" s="3">
        <v>145.86000000000001</v>
      </c>
      <c r="D91">
        <v>687.2</v>
      </c>
    </row>
    <row r="92" spans="1:4" x14ac:dyDescent="0.3">
      <c r="A92" s="2">
        <v>44410</v>
      </c>
      <c r="B92" s="1">
        <v>91</v>
      </c>
      <c r="C92" s="3">
        <v>145.52000000000001</v>
      </c>
      <c r="D92">
        <v>709.66</v>
      </c>
    </row>
    <row r="93" spans="1:4" x14ac:dyDescent="0.3">
      <c r="A93" s="2">
        <v>44411</v>
      </c>
      <c r="B93" s="1">
        <v>92</v>
      </c>
      <c r="C93" s="3">
        <v>147.36000000000001</v>
      </c>
      <c r="D93">
        <v>709.73</v>
      </c>
    </row>
    <row r="94" spans="1:4" x14ac:dyDescent="0.3">
      <c r="A94" s="2">
        <v>44412</v>
      </c>
      <c r="B94" s="1">
        <v>93</v>
      </c>
      <c r="C94" s="3">
        <v>146.94</v>
      </c>
      <c r="D94">
        <v>710.91</v>
      </c>
    </row>
    <row r="95" spans="1:4" x14ac:dyDescent="0.3">
      <c r="A95" s="2">
        <v>44413</v>
      </c>
      <c r="B95" s="1">
        <v>94</v>
      </c>
      <c r="C95" s="3">
        <v>147.05000000000001</v>
      </c>
      <c r="D95">
        <v>714.63</v>
      </c>
    </row>
    <row r="96" spans="1:4" x14ac:dyDescent="0.3">
      <c r="A96" s="2">
        <v>44414</v>
      </c>
      <c r="B96" s="1">
        <v>95</v>
      </c>
      <c r="C96" s="3">
        <v>146.13</v>
      </c>
      <c r="D96">
        <v>699.09</v>
      </c>
    </row>
    <row r="97" spans="1:4" x14ac:dyDescent="0.3">
      <c r="A97" s="2">
        <v>44417</v>
      </c>
      <c r="B97" s="1">
        <v>96</v>
      </c>
      <c r="C97" s="3">
        <v>146.08000000000001</v>
      </c>
      <c r="D97">
        <v>713.76</v>
      </c>
    </row>
    <row r="98" spans="1:4" x14ac:dyDescent="0.3">
      <c r="A98" s="2">
        <v>44418</v>
      </c>
      <c r="B98" s="1">
        <v>97</v>
      </c>
      <c r="C98" s="3">
        <v>145.6</v>
      </c>
      <c r="D98">
        <v>709.98</v>
      </c>
    </row>
    <row r="99" spans="1:4" x14ac:dyDescent="0.3">
      <c r="A99" s="2">
        <v>44419</v>
      </c>
      <c r="B99" s="1">
        <v>98</v>
      </c>
      <c r="C99" s="3">
        <v>145.86000000000001</v>
      </c>
      <c r="D99">
        <v>707.82</v>
      </c>
    </row>
    <row r="100" spans="1:4" x14ac:dyDescent="0.3">
      <c r="A100" s="2">
        <v>44420</v>
      </c>
      <c r="B100" s="1">
        <v>99</v>
      </c>
      <c r="C100" s="3">
        <v>148.88</v>
      </c>
      <c r="D100">
        <v>722.25</v>
      </c>
    </row>
    <row r="101" spans="1:4" x14ac:dyDescent="0.3">
      <c r="A101" s="2">
        <v>44421</v>
      </c>
      <c r="B101" s="1">
        <v>100</v>
      </c>
      <c r="C101" s="3">
        <v>149.1</v>
      </c>
      <c r="D101">
        <v>717.16</v>
      </c>
    </row>
    <row r="102" spans="1:4" x14ac:dyDescent="0.3">
      <c r="A102" s="2">
        <v>44424</v>
      </c>
      <c r="B102" s="1">
        <v>101</v>
      </c>
      <c r="C102" s="3">
        <v>151.11000000000001</v>
      </c>
      <c r="D102">
        <v>686.16</v>
      </c>
    </row>
    <row r="103" spans="1:4" x14ac:dyDescent="0.3">
      <c r="A103" s="2">
        <v>44425</v>
      </c>
      <c r="B103" s="1">
        <v>102</v>
      </c>
      <c r="C103" s="3">
        <v>150.19</v>
      </c>
      <c r="D103">
        <v>665.71</v>
      </c>
    </row>
    <row r="104" spans="1:4" x14ac:dyDescent="0.3">
      <c r="A104" s="2">
        <v>44426</v>
      </c>
      <c r="B104" s="1">
        <v>103</v>
      </c>
      <c r="C104" s="3">
        <v>146.36000000000001</v>
      </c>
      <c r="D104">
        <v>688.98</v>
      </c>
    </row>
    <row r="105" spans="1:4" x14ac:dyDescent="0.3">
      <c r="A105" s="2">
        <v>44427</v>
      </c>
      <c r="B105" s="1">
        <v>104</v>
      </c>
      <c r="C105" s="3">
        <v>146.69</v>
      </c>
      <c r="D105">
        <v>673.46</v>
      </c>
    </row>
    <row r="106" spans="1:4" x14ac:dyDescent="0.3">
      <c r="A106" s="2">
        <v>44428</v>
      </c>
      <c r="B106" s="1">
        <v>105</v>
      </c>
      <c r="C106" s="3">
        <v>148.19</v>
      </c>
      <c r="D106">
        <v>680.26</v>
      </c>
    </row>
    <row r="107" spans="1:4" x14ac:dyDescent="0.3">
      <c r="A107" s="2">
        <v>44431</v>
      </c>
      <c r="B107" s="1">
        <v>106</v>
      </c>
      <c r="C107" s="3">
        <v>149.71</v>
      </c>
      <c r="D107">
        <v>706.29</v>
      </c>
    </row>
    <row r="108" spans="1:4" x14ac:dyDescent="0.3">
      <c r="A108" s="2">
        <v>44432</v>
      </c>
      <c r="B108" s="1">
        <v>107</v>
      </c>
      <c r="C108" s="3">
        <v>149.61000000000001</v>
      </c>
      <c r="D108">
        <v>708.48</v>
      </c>
    </row>
    <row r="109" spans="1:4" x14ac:dyDescent="0.3">
      <c r="A109" s="2">
        <v>44433</v>
      </c>
      <c r="B109" s="1">
        <v>108</v>
      </c>
      <c r="C109" s="3">
        <v>148.36000000000001</v>
      </c>
      <c r="D109">
        <v>711.2</v>
      </c>
    </row>
    <row r="110" spans="1:4" x14ac:dyDescent="0.3">
      <c r="A110" s="2">
        <v>44434</v>
      </c>
      <c r="B110" s="1">
        <v>109</v>
      </c>
      <c r="C110" s="3">
        <v>147.53</v>
      </c>
      <c r="D110">
        <v>701.15</v>
      </c>
    </row>
    <row r="111" spans="1:4" x14ac:dyDescent="0.3">
      <c r="A111" s="2">
        <v>44435</v>
      </c>
      <c r="B111" s="1">
        <v>110</v>
      </c>
      <c r="C111" s="3">
        <v>148.6</v>
      </c>
      <c r="D111">
        <v>711.91</v>
      </c>
    </row>
    <row r="112" spans="1:4" x14ac:dyDescent="0.3">
      <c r="A112" s="2">
        <v>44438</v>
      </c>
      <c r="B112" s="1">
        <v>111</v>
      </c>
      <c r="C112" s="3">
        <v>153.11000000000001</v>
      </c>
      <c r="D112">
        <v>730.9</v>
      </c>
    </row>
    <row r="113" spans="1:4" x14ac:dyDescent="0.3">
      <c r="A113" s="2">
        <v>44439</v>
      </c>
      <c r="B113" s="1">
        <v>112</v>
      </c>
      <c r="C113" s="3">
        <v>151.83000000000001</v>
      </c>
      <c r="D113">
        <v>735.71</v>
      </c>
    </row>
    <row r="114" spans="1:4" x14ac:dyDescent="0.3">
      <c r="A114" s="2">
        <v>44440</v>
      </c>
      <c r="B114" s="1">
        <v>113</v>
      </c>
      <c r="C114" s="3">
        <v>152.5</v>
      </c>
      <c r="D114">
        <v>734.09</v>
      </c>
    </row>
    <row r="115" spans="1:4" x14ac:dyDescent="0.3">
      <c r="A115" s="2">
        <v>44441</v>
      </c>
      <c r="B115" s="1">
        <v>114</v>
      </c>
      <c r="C115" s="3">
        <v>153.63999999999999</v>
      </c>
      <c r="D115">
        <v>732.39</v>
      </c>
    </row>
    <row r="116" spans="1:4" x14ac:dyDescent="0.3">
      <c r="A116" s="2">
        <v>44442</v>
      </c>
      <c r="B116" s="1">
        <v>115</v>
      </c>
      <c r="C116" s="3">
        <v>154.30000000000001</v>
      </c>
      <c r="D116">
        <v>733.57</v>
      </c>
    </row>
    <row r="117" spans="1:4" x14ac:dyDescent="0.3">
      <c r="A117" s="2">
        <v>44446</v>
      </c>
      <c r="B117" s="1">
        <v>116</v>
      </c>
      <c r="C117" s="3">
        <v>156.69</v>
      </c>
      <c r="D117">
        <v>752.91</v>
      </c>
    </row>
    <row r="118" spans="1:4" x14ac:dyDescent="0.3">
      <c r="A118" s="2">
        <v>44447</v>
      </c>
      <c r="B118" s="1">
        <v>117</v>
      </c>
      <c r="C118" s="3">
        <v>155.11000000000001</v>
      </c>
      <c r="D118">
        <v>753.86</v>
      </c>
    </row>
    <row r="119" spans="1:4" x14ac:dyDescent="0.3">
      <c r="A119" s="2">
        <v>44448</v>
      </c>
      <c r="B119" s="1">
        <v>118</v>
      </c>
      <c r="C119" s="3">
        <v>154.07</v>
      </c>
      <c r="D119">
        <v>754.85</v>
      </c>
    </row>
    <row r="120" spans="1:4" x14ac:dyDescent="0.3">
      <c r="A120" s="2">
        <v>44449</v>
      </c>
      <c r="B120" s="1">
        <v>119</v>
      </c>
      <c r="C120" s="3">
        <v>148.97</v>
      </c>
      <c r="D120">
        <v>736.27</v>
      </c>
    </row>
    <row r="121" spans="1:4" x14ac:dyDescent="0.3">
      <c r="A121" s="2">
        <v>44452</v>
      </c>
      <c r="B121" s="1">
        <v>120</v>
      </c>
      <c r="C121" s="3">
        <v>149.55000000000001</v>
      </c>
      <c r="D121">
        <v>743</v>
      </c>
    </row>
    <row r="122" spans="1:4" x14ac:dyDescent="0.3">
      <c r="A122" s="2">
        <v>44453</v>
      </c>
      <c r="B122" s="1">
        <v>121</v>
      </c>
      <c r="C122" s="3">
        <v>148.11000000000001</v>
      </c>
      <c r="D122">
        <v>744.48</v>
      </c>
    </row>
    <row r="123" spans="1:4" x14ac:dyDescent="0.3">
      <c r="A123" s="2">
        <v>44454</v>
      </c>
      <c r="B123" s="1">
        <v>122</v>
      </c>
      <c r="C123" s="3">
        <v>149.02000000000001</v>
      </c>
      <c r="D123">
        <v>755.83</v>
      </c>
    </row>
    <row r="124" spans="1:4" x14ac:dyDescent="0.3">
      <c r="A124" s="2">
        <v>44455</v>
      </c>
      <c r="B124" s="1">
        <v>123</v>
      </c>
      <c r="C124" s="3">
        <v>148.78</v>
      </c>
      <c r="D124">
        <v>756.98</v>
      </c>
    </row>
    <row r="125" spans="1:4" x14ac:dyDescent="0.3">
      <c r="A125" s="2">
        <v>44456</v>
      </c>
      <c r="B125" s="1">
        <v>124</v>
      </c>
      <c r="C125" s="3">
        <v>146.05000000000001</v>
      </c>
      <c r="D125">
        <v>759.48</v>
      </c>
    </row>
    <row r="126" spans="1:4" x14ac:dyDescent="0.3">
      <c r="A126" s="2">
        <v>44459</v>
      </c>
      <c r="B126" s="1">
        <v>125</v>
      </c>
      <c r="C126" s="3">
        <v>142.94</v>
      </c>
      <c r="D126">
        <v>730.16</v>
      </c>
    </row>
    <row r="127" spans="1:4" x14ac:dyDescent="0.3">
      <c r="A127" s="2">
        <v>44460</v>
      </c>
      <c r="B127" s="1">
        <v>126</v>
      </c>
      <c r="C127" s="3">
        <v>143.41999999999999</v>
      </c>
      <c r="D127">
        <v>739.38</v>
      </c>
    </row>
    <row r="128" spans="1:4" x14ac:dyDescent="0.3">
      <c r="A128" s="2">
        <v>44461</v>
      </c>
      <c r="B128" s="1">
        <v>127</v>
      </c>
      <c r="C128" s="3">
        <v>145.85</v>
      </c>
      <c r="D128">
        <v>751.94</v>
      </c>
    </row>
    <row r="129" spans="1:4" x14ac:dyDescent="0.3">
      <c r="A129" s="2">
        <v>44462</v>
      </c>
      <c r="B129" s="1">
        <v>128</v>
      </c>
      <c r="C129" s="3">
        <v>146.83000000000001</v>
      </c>
      <c r="D129">
        <v>753.64</v>
      </c>
    </row>
    <row r="130" spans="1:4" x14ac:dyDescent="0.3">
      <c r="A130" s="2">
        <v>44463</v>
      </c>
      <c r="B130" s="1">
        <v>129</v>
      </c>
      <c r="C130" s="3">
        <v>146.91</v>
      </c>
      <c r="D130">
        <v>774.39</v>
      </c>
    </row>
    <row r="131" spans="1:4" x14ac:dyDescent="0.3">
      <c r="A131" s="2">
        <v>44466</v>
      </c>
      <c r="B131" s="1">
        <v>130</v>
      </c>
      <c r="C131" s="3">
        <v>145.36000000000001</v>
      </c>
      <c r="D131">
        <v>791.35</v>
      </c>
    </row>
    <row r="132" spans="1:4" x14ac:dyDescent="0.3">
      <c r="A132" s="2">
        <v>44467</v>
      </c>
      <c r="B132" s="1">
        <v>131</v>
      </c>
      <c r="C132" s="3">
        <v>141.91</v>
      </c>
      <c r="D132">
        <v>777.55</v>
      </c>
    </row>
    <row r="133" spans="1:4" x14ac:dyDescent="0.3">
      <c r="A133" s="2">
        <v>44468</v>
      </c>
      <c r="B133" s="1">
        <v>132</v>
      </c>
      <c r="C133" s="3">
        <v>142.83000000000001</v>
      </c>
      <c r="D133">
        <v>781.3</v>
      </c>
    </row>
    <row r="134" spans="1:4" x14ac:dyDescent="0.3">
      <c r="A134" s="2">
        <v>44469</v>
      </c>
      <c r="B134" s="1">
        <v>133</v>
      </c>
      <c r="C134" s="3">
        <v>141.5</v>
      </c>
      <c r="D134">
        <v>775.47</v>
      </c>
    </row>
    <row r="135" spans="1:4" x14ac:dyDescent="0.3">
      <c r="A135" s="2">
        <v>44470</v>
      </c>
      <c r="B135" s="1">
        <v>134</v>
      </c>
      <c r="C135" s="3">
        <v>142.63999999999999</v>
      </c>
      <c r="D135">
        <v>775.21</v>
      </c>
    </row>
    <row r="136" spans="1:4" x14ac:dyDescent="0.3">
      <c r="A136" s="2">
        <v>44473</v>
      </c>
      <c r="B136" s="1">
        <v>135</v>
      </c>
      <c r="C136" s="3">
        <v>139.13</v>
      </c>
      <c r="D136">
        <v>781.53</v>
      </c>
    </row>
    <row r="137" spans="1:4" x14ac:dyDescent="0.3">
      <c r="A137" s="2">
        <v>44474</v>
      </c>
      <c r="B137" s="1">
        <v>136</v>
      </c>
      <c r="C137" s="3">
        <v>141.11000000000001</v>
      </c>
      <c r="D137">
        <v>780.59</v>
      </c>
    </row>
    <row r="138" spans="1:4" x14ac:dyDescent="0.3">
      <c r="A138" s="2">
        <v>44475</v>
      </c>
      <c r="B138" s="1">
        <v>137</v>
      </c>
      <c r="C138" s="3">
        <v>142</v>
      </c>
      <c r="D138">
        <v>782.75</v>
      </c>
    </row>
    <row r="139" spans="1:4" x14ac:dyDescent="0.3">
      <c r="A139" s="2">
        <v>44476</v>
      </c>
      <c r="B139" s="1">
        <v>138</v>
      </c>
      <c r="C139" s="3">
        <v>143.28</v>
      </c>
      <c r="D139">
        <v>793.6</v>
      </c>
    </row>
    <row r="140" spans="1:4" x14ac:dyDescent="0.3">
      <c r="A140" s="2">
        <v>44477</v>
      </c>
      <c r="B140" s="1">
        <v>139</v>
      </c>
      <c r="C140" s="3">
        <v>142.88999999999999</v>
      </c>
      <c r="D140">
        <v>785.48</v>
      </c>
    </row>
    <row r="141" spans="1:4" x14ac:dyDescent="0.3">
      <c r="A141" s="2">
        <v>44480</v>
      </c>
      <c r="B141" s="1">
        <v>140</v>
      </c>
      <c r="C141" s="3">
        <v>142.80000000000001</v>
      </c>
      <c r="D141">
        <v>791.94</v>
      </c>
    </row>
    <row r="142" spans="1:4" x14ac:dyDescent="0.3">
      <c r="A142" s="2">
        <v>44481</v>
      </c>
      <c r="B142" s="1">
        <v>141</v>
      </c>
      <c r="C142" s="3">
        <v>141.5</v>
      </c>
      <c r="D142">
        <v>805.71</v>
      </c>
    </row>
    <row r="143" spans="1:4" x14ac:dyDescent="0.3">
      <c r="A143" s="2">
        <v>44482</v>
      </c>
      <c r="B143" s="1">
        <v>142</v>
      </c>
      <c r="C143" s="3">
        <v>140.91</v>
      </c>
      <c r="D143">
        <v>811.08</v>
      </c>
    </row>
    <row r="144" spans="1:4" x14ac:dyDescent="0.3">
      <c r="A144" s="2">
        <v>44483</v>
      </c>
      <c r="B144" s="1">
        <v>143</v>
      </c>
      <c r="C144" s="3">
        <v>143.75</v>
      </c>
      <c r="D144">
        <v>818.32</v>
      </c>
    </row>
    <row r="145" spans="1:5" x14ac:dyDescent="0.3">
      <c r="A145" s="2">
        <v>44484</v>
      </c>
      <c r="B145" s="1">
        <v>144</v>
      </c>
      <c r="C145" s="3">
        <v>144.83000000000001</v>
      </c>
      <c r="D145">
        <v>843.03</v>
      </c>
    </row>
    <row r="146" spans="1:5" x14ac:dyDescent="0.3">
      <c r="A146" s="2">
        <v>44487</v>
      </c>
      <c r="B146" s="1">
        <v>145</v>
      </c>
      <c r="C146" s="3">
        <v>146.55000000000001</v>
      </c>
      <c r="D146">
        <v>870.1</v>
      </c>
    </row>
    <row r="147" spans="1:5" x14ac:dyDescent="0.3">
      <c r="A147" s="2">
        <v>44488</v>
      </c>
      <c r="B147" s="1">
        <v>146</v>
      </c>
      <c r="C147" s="3">
        <v>148.75</v>
      </c>
      <c r="D147">
        <v>864.27</v>
      </c>
    </row>
    <row r="148" spans="1:5" x14ac:dyDescent="0.3">
      <c r="A148" s="2">
        <v>44489</v>
      </c>
      <c r="B148" s="1">
        <v>147</v>
      </c>
      <c r="C148" s="3">
        <v>149.25</v>
      </c>
      <c r="D148">
        <v>865.79</v>
      </c>
    </row>
    <row r="149" spans="1:5" x14ac:dyDescent="0.3">
      <c r="A149" s="2">
        <v>44490</v>
      </c>
      <c r="B149" s="1">
        <v>148</v>
      </c>
      <c r="C149" s="3">
        <v>149.47</v>
      </c>
      <c r="D149">
        <v>894</v>
      </c>
    </row>
    <row r="150" spans="1:5" x14ac:dyDescent="0.3">
      <c r="A150" s="2">
        <v>44491</v>
      </c>
      <c r="B150" s="1">
        <v>149</v>
      </c>
      <c r="C150" s="3">
        <v>148.69</v>
      </c>
      <c r="D150">
        <v>909.67</v>
      </c>
    </row>
    <row r="151" spans="1:5" x14ac:dyDescent="0.3">
      <c r="A151" s="2">
        <v>44494</v>
      </c>
      <c r="B151" s="1">
        <v>150</v>
      </c>
      <c r="C151" s="3">
        <v>148.63</v>
      </c>
      <c r="D151">
        <v>1024.8</v>
      </c>
    </row>
    <row r="152" spans="1:5" x14ac:dyDescent="0.3">
      <c r="A152" s="2">
        <v>44495</v>
      </c>
      <c r="B152" s="1">
        <v>151</v>
      </c>
      <c r="C152" s="3">
        <v>149.32</v>
      </c>
      <c r="D152">
        <v>1018.4</v>
      </c>
    </row>
    <row r="153" spans="1:5" x14ac:dyDescent="0.3">
      <c r="A153" s="2">
        <v>44496</v>
      </c>
      <c r="B153" s="1">
        <v>152</v>
      </c>
      <c r="C153" s="3">
        <v>148.85</v>
      </c>
      <c r="D153">
        <v>1037.8</v>
      </c>
    </row>
    <row r="154" spans="1:5" x14ac:dyDescent="0.3">
      <c r="A154" s="4">
        <v>44497</v>
      </c>
      <c r="B154" s="5">
        <v>153</v>
      </c>
      <c r="C154" s="6">
        <v>152.57</v>
      </c>
      <c r="D154" s="7">
        <v>1077</v>
      </c>
      <c r="E154" s="7"/>
    </row>
    <row r="155" spans="1:5" x14ac:dyDescent="0.3">
      <c r="A155" s="2">
        <v>44498</v>
      </c>
      <c r="B155" s="1">
        <v>154</v>
      </c>
      <c r="C155" s="3" t="s">
        <v>4</v>
      </c>
      <c r="D155" t="s">
        <v>4</v>
      </c>
    </row>
    <row r="156" spans="1:5" x14ac:dyDescent="0.3">
      <c r="B156" s="1">
        <v>155</v>
      </c>
    </row>
    <row r="157" spans="1:5" x14ac:dyDescent="0.3">
      <c r="B157" s="1">
        <v>156</v>
      </c>
    </row>
    <row r="158" spans="1:5" x14ac:dyDescent="0.3">
      <c r="B158" s="1">
        <v>157</v>
      </c>
    </row>
    <row r="159" spans="1:5" x14ac:dyDescent="0.3">
      <c r="B159" s="1">
        <v>158</v>
      </c>
    </row>
    <row r="160" spans="1:5" x14ac:dyDescent="0.3">
      <c r="B160" s="1">
        <v>159</v>
      </c>
    </row>
    <row r="161" spans="2:2" x14ac:dyDescent="0.3">
      <c r="B161" s="1">
        <v>160</v>
      </c>
    </row>
  </sheetData>
  <sheetProtection algorithmName="SHA-512" hashValue="ykP3WGgUPgH3o8lipJ5ZWm6d/elKeBtmhz32u/iROgx744d+jogeyhwUeh3EY/CwG63kqzNWTlDB8Kd3doOz0A==" saltValue="YEGB+7TG42RhMjxvGrmgEA==" spinCount="100000" sheet="1" objects="1" scenarios="1" selectLockedCells="1" selectUnlockedCells="1"/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BZ161"/>
  <sheetViews>
    <sheetView topLeftCell="A2" workbookViewId="0">
      <selection activeCell="A155" sqref="A155:XFD155"/>
    </sheetView>
  </sheetViews>
  <sheetFormatPr defaultColWidth="11.19921875" defaultRowHeight="15.6" x14ac:dyDescent="0.3"/>
  <cols>
    <col min="1" max="3" width="10.796875" style="1"/>
    <col min="5" max="5" width="33.8984375" bestFit="1" customWidth="1"/>
    <col min="6" max="6" width="1.8984375" bestFit="1" customWidth="1"/>
    <col min="7" max="7" width="4.8984375" bestFit="1" customWidth="1"/>
    <col min="8" max="8" width="2" bestFit="1" customWidth="1"/>
    <col min="9" max="9" width="4.8984375" bestFit="1" customWidth="1"/>
    <col min="10" max="10" width="11.19921875" style="24"/>
    <col min="11" max="11" width="11.19921875" style="27"/>
    <col min="12" max="12" width="18.296875" style="24" bestFit="1" customWidth="1"/>
    <col min="13" max="13" width="14.296875" style="29" bestFit="1" customWidth="1"/>
    <col min="14" max="14" width="11.19921875" style="26"/>
    <col min="15" max="15" width="11.19921875" style="24"/>
    <col min="16" max="16" width="15.69921875" style="26" bestFit="1" customWidth="1"/>
    <col min="17" max="17" width="17.69921875" style="28" bestFit="1" customWidth="1"/>
    <col min="18" max="18" width="11.19921875" style="24"/>
    <col min="19" max="19" width="11.19921875" style="27"/>
    <col min="20" max="21" width="11.19921875" style="24"/>
    <col min="22" max="22" width="11.19921875" style="26"/>
    <col min="23" max="23" width="11.19921875" style="24"/>
    <col min="24" max="24" width="15.69921875" style="26" bestFit="1" customWidth="1"/>
    <col min="25" max="25" width="17.69921875" style="24" bestFit="1" customWidth="1"/>
    <col min="75" max="75" width="11.19921875" style="24"/>
    <col min="76" max="76" width="49.09765625" style="24" bestFit="1" customWidth="1"/>
    <col min="77" max="77" width="5.59765625" style="24" bestFit="1" customWidth="1"/>
    <col min="78" max="78" width="11.19921875" style="8"/>
  </cols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5</v>
      </c>
      <c r="G1">
        <v>0.15</v>
      </c>
      <c r="H1" t="s">
        <v>6</v>
      </c>
      <c r="I1">
        <v>0.15</v>
      </c>
      <c r="J1" s="10" t="s">
        <v>13</v>
      </c>
      <c r="K1" s="9" t="s">
        <v>10</v>
      </c>
      <c r="L1" s="10" t="s">
        <v>11</v>
      </c>
      <c r="M1" s="11" t="s">
        <v>18</v>
      </c>
      <c r="N1" s="12" t="s">
        <v>14</v>
      </c>
      <c r="O1" s="10" t="s">
        <v>15</v>
      </c>
      <c r="P1" s="12" t="s">
        <v>16</v>
      </c>
      <c r="Q1" s="11" t="s">
        <v>19</v>
      </c>
      <c r="R1" s="17" t="s">
        <v>17</v>
      </c>
      <c r="S1" s="18" t="s">
        <v>10</v>
      </c>
      <c r="T1" s="17" t="s">
        <v>11</v>
      </c>
      <c r="U1" s="19" t="s">
        <v>18</v>
      </c>
      <c r="V1" s="20" t="s">
        <v>14</v>
      </c>
      <c r="W1" s="17" t="s">
        <v>15</v>
      </c>
      <c r="X1" s="20" t="s">
        <v>16</v>
      </c>
      <c r="Y1" s="19" t="s">
        <v>19</v>
      </c>
      <c r="Z1" s="10" t="s">
        <v>13</v>
      </c>
      <c r="AA1" s="9" t="s">
        <v>10</v>
      </c>
      <c r="AB1" s="10" t="s">
        <v>11</v>
      </c>
      <c r="AC1" s="11" t="s">
        <v>18</v>
      </c>
      <c r="AD1" s="12" t="s">
        <v>14</v>
      </c>
      <c r="AE1" s="10" t="s">
        <v>15</v>
      </c>
      <c r="AF1" s="12" t="s">
        <v>16</v>
      </c>
      <c r="AG1" s="11" t="s">
        <v>19</v>
      </c>
      <c r="AH1" s="17" t="s">
        <v>17</v>
      </c>
      <c r="AI1" s="18" t="s">
        <v>10</v>
      </c>
      <c r="AJ1" s="17" t="s">
        <v>11</v>
      </c>
      <c r="AK1" s="19" t="s">
        <v>18</v>
      </c>
      <c r="AL1" s="20" t="s">
        <v>14</v>
      </c>
      <c r="AM1" s="17" t="s">
        <v>15</v>
      </c>
      <c r="AN1" s="20" t="s">
        <v>16</v>
      </c>
      <c r="AO1" s="19" t="s">
        <v>19</v>
      </c>
      <c r="AP1" s="10" t="s">
        <v>13</v>
      </c>
      <c r="AQ1" s="9" t="s">
        <v>10</v>
      </c>
      <c r="AR1" s="10" t="s">
        <v>11</v>
      </c>
      <c r="AS1" s="11" t="s">
        <v>18</v>
      </c>
      <c r="AT1" s="12" t="s">
        <v>14</v>
      </c>
      <c r="AU1" s="10" t="s">
        <v>15</v>
      </c>
      <c r="AV1" s="12" t="s">
        <v>16</v>
      </c>
      <c r="AW1" s="11" t="s">
        <v>19</v>
      </c>
      <c r="AX1" s="17" t="s">
        <v>17</v>
      </c>
      <c r="AY1" s="18" t="s">
        <v>10</v>
      </c>
      <c r="AZ1" s="17" t="s">
        <v>11</v>
      </c>
      <c r="BA1" s="19" t="s">
        <v>18</v>
      </c>
      <c r="BB1" s="20" t="s">
        <v>14</v>
      </c>
      <c r="BC1" s="17" t="s">
        <v>15</v>
      </c>
      <c r="BD1" s="20" t="s">
        <v>16</v>
      </c>
      <c r="BE1" s="19" t="s">
        <v>19</v>
      </c>
      <c r="BF1" s="10" t="s">
        <v>13</v>
      </c>
      <c r="BG1" s="9" t="s">
        <v>10</v>
      </c>
      <c r="BH1" s="10" t="s">
        <v>11</v>
      </c>
      <c r="BI1" s="11" t="s">
        <v>18</v>
      </c>
      <c r="BJ1" s="12" t="s">
        <v>14</v>
      </c>
      <c r="BK1" s="10" t="s">
        <v>15</v>
      </c>
      <c r="BL1" s="12" t="s">
        <v>16</v>
      </c>
      <c r="BM1" s="11" t="s">
        <v>19</v>
      </c>
      <c r="BN1" s="17" t="s">
        <v>17</v>
      </c>
      <c r="BO1" s="18" t="s">
        <v>10</v>
      </c>
      <c r="BP1" s="17" t="s">
        <v>11</v>
      </c>
      <c r="BQ1" s="19" t="s">
        <v>18</v>
      </c>
      <c r="BR1" s="20" t="s">
        <v>14</v>
      </c>
      <c r="BS1" s="17" t="s">
        <v>15</v>
      </c>
      <c r="BT1" s="20" t="s">
        <v>16</v>
      </c>
      <c r="BU1" s="19" t="s">
        <v>19</v>
      </c>
    </row>
    <row r="2" spans="1:73" x14ac:dyDescent="0.3">
      <c r="A2" s="2">
        <v>44279</v>
      </c>
      <c r="B2" s="1">
        <v>1</v>
      </c>
      <c r="C2" s="3">
        <v>120.08</v>
      </c>
      <c r="D2">
        <v>630.27</v>
      </c>
      <c r="E2" t="s">
        <v>8</v>
      </c>
      <c r="F2" t="s">
        <v>5</v>
      </c>
      <c r="G2">
        <v>0.25</v>
      </c>
      <c r="H2" t="s">
        <v>6</v>
      </c>
      <c r="I2">
        <v>0.75</v>
      </c>
      <c r="K2" s="13">
        <f>$C2</f>
        <v>120.08</v>
      </c>
      <c r="L2" s="10"/>
      <c r="M2" s="11"/>
      <c r="N2" s="12">
        <v>0</v>
      </c>
      <c r="O2" s="14">
        <f>K2+N2</f>
        <v>120.08</v>
      </c>
      <c r="P2" s="12"/>
      <c r="Q2" s="11"/>
      <c r="S2" s="18">
        <f>$D2</f>
        <v>630.27</v>
      </c>
      <c r="T2" s="17"/>
      <c r="U2" s="17"/>
      <c r="V2" s="20">
        <v>0</v>
      </c>
      <c r="W2" s="21">
        <f>S2+V2</f>
        <v>630.27</v>
      </c>
      <c r="X2" s="20"/>
      <c r="Y2" s="17"/>
      <c r="AA2" s="13">
        <f>$C2</f>
        <v>120.08</v>
      </c>
      <c r="AB2" s="10"/>
      <c r="AC2" s="11"/>
      <c r="AD2" s="12">
        <v>0</v>
      </c>
      <c r="AE2" s="14">
        <f>AA2+AD2</f>
        <v>120.08</v>
      </c>
      <c r="AF2" s="12"/>
      <c r="AG2" s="11"/>
      <c r="AH2" s="24"/>
      <c r="AI2" s="18">
        <f>$D2</f>
        <v>630.27</v>
      </c>
      <c r="AJ2" s="17"/>
      <c r="AK2" s="17"/>
      <c r="AL2" s="20">
        <v>0</v>
      </c>
      <c r="AM2" s="21">
        <f>AI2+AL2</f>
        <v>630.27</v>
      </c>
      <c r="AN2" s="20"/>
      <c r="AO2" s="17"/>
      <c r="AQ2" s="13">
        <f>$C2</f>
        <v>120.08</v>
      </c>
      <c r="AR2" s="10"/>
      <c r="AS2" s="11"/>
      <c r="AT2" s="12">
        <v>0</v>
      </c>
      <c r="AU2" s="14">
        <f>AQ2+AT2</f>
        <v>120.08</v>
      </c>
      <c r="AV2" s="12"/>
      <c r="AW2" s="11"/>
      <c r="AX2" s="24"/>
      <c r="AY2" s="18">
        <f>$D2</f>
        <v>630.27</v>
      </c>
      <c r="AZ2" s="17"/>
      <c r="BA2" s="17"/>
      <c r="BB2" s="20">
        <v>0</v>
      </c>
      <c r="BC2" s="21">
        <f>AY2+BB2</f>
        <v>630.27</v>
      </c>
      <c r="BD2" s="20"/>
      <c r="BE2" s="17"/>
      <c r="BG2" s="13">
        <f>$C2</f>
        <v>120.08</v>
      </c>
      <c r="BH2" s="10"/>
      <c r="BI2" s="11"/>
      <c r="BJ2" s="12">
        <v>0</v>
      </c>
      <c r="BK2" s="14">
        <f>BG2+BJ2</f>
        <v>120.08</v>
      </c>
      <c r="BL2" s="12"/>
      <c r="BM2" s="11"/>
      <c r="BN2" s="24"/>
      <c r="BO2" s="18">
        <f>$D2</f>
        <v>630.27</v>
      </c>
      <c r="BP2" s="17"/>
      <c r="BQ2" s="17"/>
      <c r="BR2" s="20">
        <v>0</v>
      </c>
      <c r="BS2" s="21">
        <f>BO2+BR2</f>
        <v>630.27</v>
      </c>
      <c r="BT2" s="20"/>
      <c r="BU2" s="17"/>
    </row>
    <row r="3" spans="1:73" x14ac:dyDescent="0.3">
      <c r="A3" s="2">
        <v>44280</v>
      </c>
      <c r="B3" s="1">
        <v>2</v>
      </c>
      <c r="C3" s="3">
        <v>120.58</v>
      </c>
      <c r="D3">
        <v>640.39</v>
      </c>
      <c r="E3" t="s">
        <v>9</v>
      </c>
      <c r="F3" t="s">
        <v>5</v>
      </c>
      <c r="G3">
        <v>0.75</v>
      </c>
      <c r="H3" t="s">
        <v>6</v>
      </c>
      <c r="I3">
        <v>0.25</v>
      </c>
      <c r="K3" s="13">
        <f>($G$1*$C2)+((1-$G$1)*K2)</f>
        <v>120.08</v>
      </c>
      <c r="L3" s="12">
        <f>ABS($C3-K3)</f>
        <v>0.5</v>
      </c>
      <c r="M3" s="11">
        <f>ABS(($C3-K3)/$C3)</f>
        <v>4.146624647536905E-3</v>
      </c>
      <c r="N3" s="12">
        <f>($I$1*(K3-K2))+((1-$I$1)*N2)</f>
        <v>0</v>
      </c>
      <c r="O3" s="14">
        <f t="shared" ref="O3:O66" si="0">K3+N3</f>
        <v>120.08</v>
      </c>
      <c r="P3" s="12">
        <f>ABS($C3-O3)</f>
        <v>0.5</v>
      </c>
      <c r="Q3" s="11">
        <f>ABS(($C3-O3)/$C3)</f>
        <v>4.146624647536905E-3</v>
      </c>
      <c r="S3" s="18">
        <f>($G$1*$D2)+((1-$G$1)*S2)</f>
        <v>630.26999999999987</v>
      </c>
      <c r="T3" s="20">
        <f>ABS($D3-S3)</f>
        <v>10.120000000000118</v>
      </c>
      <c r="U3" s="20">
        <f>ABS(($D3-S3)/$D3)</f>
        <v>1.5802870126017145E-2</v>
      </c>
      <c r="V3" s="20">
        <f>($I$1*(S3-S2))+((1-$I$1)*V2)</f>
        <v>-1.7053025658242404E-14</v>
      </c>
      <c r="W3" s="21">
        <f t="shared" ref="W3:W66" si="1">S3+V3</f>
        <v>630.26999999999987</v>
      </c>
      <c r="X3" s="20">
        <f>ABS($D3-W3)</f>
        <v>10.120000000000118</v>
      </c>
      <c r="Y3" s="20">
        <f>ABS(($D3-W3)/$D3)</f>
        <v>1.5802870126017145E-2</v>
      </c>
      <c r="AA3" s="13">
        <f>($G$2*$C2)+((1-$G$2)*AA2)</f>
        <v>120.08</v>
      </c>
      <c r="AB3" s="12">
        <f>ABS($C3-AA3)</f>
        <v>0.5</v>
      </c>
      <c r="AC3" s="11">
        <f>ABS(($C3-AA3)/$C3)</f>
        <v>4.146624647536905E-3</v>
      </c>
      <c r="AD3" s="12">
        <f>($I$2*(AA3-AA2))+((1-$I$2)*AD2)</f>
        <v>0</v>
      </c>
      <c r="AE3" s="14">
        <f t="shared" ref="AE3:AE66" si="2">AA3+AD3</f>
        <v>120.08</v>
      </c>
      <c r="AF3" s="12">
        <f>ABS($C3-AE3)</f>
        <v>0.5</v>
      </c>
      <c r="AG3" s="11">
        <f>ABS(($C3-AE3)/$C3)</f>
        <v>4.146624647536905E-3</v>
      </c>
      <c r="AH3" s="24"/>
      <c r="AI3" s="18">
        <f>($G$2*$D2)+((1-$G$2)*AI2)</f>
        <v>630.27</v>
      </c>
      <c r="AJ3" s="20">
        <f>ABS($D3-AI3)</f>
        <v>10.120000000000005</v>
      </c>
      <c r="AK3" s="20">
        <f>ABS(($D3-AI3)/$D3)</f>
        <v>1.5802870126016964E-2</v>
      </c>
      <c r="AL3" s="20">
        <f>($I$2*(AI3-AI2))+((1-$I$2)*AL2)</f>
        <v>0</v>
      </c>
      <c r="AM3" s="21">
        <f t="shared" ref="AM3:AM66" si="3">AI3+AL3</f>
        <v>630.27</v>
      </c>
      <c r="AN3" s="20">
        <f>ABS($D3-AM3)</f>
        <v>10.120000000000005</v>
      </c>
      <c r="AO3" s="20">
        <f>ABS(($D3-AM3)/$D3)</f>
        <v>1.5802870126016964E-2</v>
      </c>
      <c r="AQ3" s="13">
        <f>($G$3*$C2)+((1-$G$3)*AQ2)</f>
        <v>120.08</v>
      </c>
      <c r="AR3" s="12">
        <f>ABS($C3-AQ3)</f>
        <v>0.5</v>
      </c>
      <c r="AS3" s="11">
        <f>ABS(($C3-AQ3)/$C3)</f>
        <v>4.146624647536905E-3</v>
      </c>
      <c r="AT3" s="12">
        <f>($I$3*(AQ3-AQ2))+((1-$I$3)*AT2)</f>
        <v>0</v>
      </c>
      <c r="AU3" s="14">
        <f t="shared" ref="AU3:AU66" si="4">AQ3+AT3</f>
        <v>120.08</v>
      </c>
      <c r="AV3" s="12">
        <f>ABS($C3-AU3)</f>
        <v>0.5</v>
      </c>
      <c r="AW3" s="11">
        <f>ABS(($C3-AU3)/$C3)</f>
        <v>4.146624647536905E-3</v>
      </c>
      <c r="AX3" s="24"/>
      <c r="AY3" s="18">
        <f>($G$3*$D2)+((1-$G$3)*AY2)</f>
        <v>630.27</v>
      </c>
      <c r="AZ3" s="20">
        <f>ABS($D3-AY3)</f>
        <v>10.120000000000005</v>
      </c>
      <c r="BA3" s="20">
        <f>ABS(($D3-AY3)/$D3)</f>
        <v>1.5802870126016964E-2</v>
      </c>
      <c r="BB3" s="20">
        <f>($I$3*(AY3-AY2))+((1-$I$3)*BB2)</f>
        <v>0</v>
      </c>
      <c r="BC3" s="21">
        <f t="shared" ref="BC3:BC66" si="5">AY3+BB3</f>
        <v>630.27</v>
      </c>
      <c r="BD3" s="20">
        <f>ABS($D3-BC3)</f>
        <v>10.120000000000005</v>
      </c>
      <c r="BE3" s="20">
        <f>ABS(($D3-BC3)/$D3)</f>
        <v>1.5802870126016964E-2</v>
      </c>
      <c r="BG3" s="13">
        <f>($G$4*$C2)+((1-$G$4)*BG2)</f>
        <v>120.08</v>
      </c>
      <c r="BH3" s="12">
        <f>ABS($C3-BG3)</f>
        <v>0.5</v>
      </c>
      <c r="BI3" s="11">
        <f>ABS(($C3-BG3)/$C3)</f>
        <v>4.146624647536905E-3</v>
      </c>
      <c r="BJ3" s="12">
        <f>($I$4*(BG3-BG2))+((1-$I$4)*BJ2)</f>
        <v>0</v>
      </c>
      <c r="BK3" s="14">
        <f t="shared" ref="BK3:BK66" si="6">BG3+BJ3</f>
        <v>120.08</v>
      </c>
      <c r="BL3" s="12">
        <f>ABS($C3-BK3)</f>
        <v>0.5</v>
      </c>
      <c r="BM3" s="11">
        <f>ABS(($C3-BK3)/$C3)</f>
        <v>4.146624647536905E-3</v>
      </c>
      <c r="BN3" s="24"/>
      <c r="BO3" s="18">
        <f>($G$4*$D2)+((1-$G$4)*BO2)</f>
        <v>630.27</v>
      </c>
      <c r="BP3" s="20">
        <f>ABS($D3-BO3)</f>
        <v>10.120000000000005</v>
      </c>
      <c r="BQ3" s="20">
        <f>ABS(($D3-BO3)/$D3)</f>
        <v>1.5802870126016964E-2</v>
      </c>
      <c r="BR3" s="20">
        <f>($I$4*(BO3-BO2))+((1-$I$4)*BR2)</f>
        <v>0</v>
      </c>
      <c r="BS3" s="21">
        <f t="shared" ref="BS3:BS66" si="7">BO3+BR3</f>
        <v>630.27</v>
      </c>
      <c r="BT3" s="20">
        <f>ABS($D3-BS3)</f>
        <v>10.120000000000005</v>
      </c>
      <c r="BU3" s="20">
        <f>ABS(($D3-BS3)/$D3)</f>
        <v>1.5802870126016964E-2</v>
      </c>
    </row>
    <row r="4" spans="1:73" x14ac:dyDescent="0.3">
      <c r="A4" s="2">
        <v>44281</v>
      </c>
      <c r="B4" s="1">
        <v>3</v>
      </c>
      <c r="C4" s="3">
        <v>121.2</v>
      </c>
      <c r="D4">
        <v>618.71</v>
      </c>
      <c r="E4" t="s">
        <v>21</v>
      </c>
      <c r="F4" t="s">
        <v>5</v>
      </c>
      <c r="G4">
        <v>0.75</v>
      </c>
      <c r="H4" t="s">
        <v>6</v>
      </c>
      <c r="I4">
        <v>0.75</v>
      </c>
      <c r="K4" s="13">
        <f t="shared" ref="K4:K67" si="8">($G$1*$C3)+((1-$G$1)*K3)</f>
        <v>120.155</v>
      </c>
      <c r="L4" s="12">
        <f t="shared" ref="L4:L67" si="9">ABS($C4-K4)</f>
        <v>1.0450000000000017</v>
      </c>
      <c r="M4" s="11">
        <f t="shared" ref="M4:M67" si="10">ABS(($C4-K4)/$C4)</f>
        <v>8.6221122112211356E-3</v>
      </c>
      <c r="N4" s="12">
        <f t="shared" ref="N4:N67" si="11">($I$1*(K4-K3))+((1-$I$1)*N3)</f>
        <v>1.1250000000000426E-2</v>
      </c>
      <c r="O4" s="14">
        <f t="shared" si="0"/>
        <v>120.16625000000001</v>
      </c>
      <c r="P4" s="12">
        <f t="shared" ref="P4:P67" si="12">ABS($C4-O4)</f>
        <v>1.0337499999999977</v>
      </c>
      <c r="Q4" s="11">
        <f t="shared" ref="Q4:Q67" si="13">ABS(($C4-O4)/$C4)</f>
        <v>8.5292904290428847E-3</v>
      </c>
      <c r="S4" s="18">
        <f t="shared" ref="S4:S67" si="14">($G$1*$D3)+((1-$G$1)*S3)</f>
        <v>631.7879999999999</v>
      </c>
      <c r="T4" s="20">
        <f t="shared" ref="T4:T67" si="15">ABS($D4-S4)</f>
        <v>13.077999999999861</v>
      </c>
      <c r="U4" s="20">
        <f t="shared" ref="U4:U67" si="16">ABS(($D4-S4)/$D4)</f>
        <v>2.1137528082623296E-2</v>
      </c>
      <c r="V4" s="20">
        <f t="shared" ref="V4:V67" si="17">($I$1*(S4-S3))+((1-$I$1)*V3)</f>
        <v>0.22769999999998985</v>
      </c>
      <c r="W4" s="21">
        <f t="shared" si="1"/>
        <v>632.01569999999992</v>
      </c>
      <c r="X4" s="20">
        <f t="shared" ref="X4:X67" si="18">ABS($D4-W4)</f>
        <v>13.305699999999888</v>
      </c>
      <c r="Y4" s="20">
        <f t="shared" ref="Y4:Y67" si="19">ABS(($D4-W4)/$D4)</f>
        <v>2.1505551874060364E-2</v>
      </c>
      <c r="AA4" s="13">
        <f t="shared" ref="AA4:AA67" si="20">($G$2*$C3)+((1-$G$2)*AA3)</f>
        <v>120.205</v>
      </c>
      <c r="AB4" s="12">
        <f t="shared" ref="AB4:AB67" si="21">ABS($C4-AA4)</f>
        <v>0.99500000000000455</v>
      </c>
      <c r="AC4" s="11">
        <f t="shared" ref="AC4:AC67" si="22">ABS(($C4-AA4)/$C4)</f>
        <v>8.2095709570957475E-3</v>
      </c>
      <c r="AD4" s="12">
        <f t="shared" ref="AD4:AD67" si="23">($I$2*(AA4-AA3))+((1-$I$2)*AD3)</f>
        <v>9.375E-2</v>
      </c>
      <c r="AE4" s="14">
        <f t="shared" si="2"/>
        <v>120.29875</v>
      </c>
      <c r="AF4" s="12">
        <f t="shared" ref="AF4:AF67" si="24">ABS($C4-AE4)</f>
        <v>0.90125000000000455</v>
      </c>
      <c r="AG4" s="11">
        <f t="shared" ref="AG4:AG67" si="25">ABS(($C4-AE4)/$C4)</f>
        <v>7.4360561056105983E-3</v>
      </c>
      <c r="AH4" s="24"/>
      <c r="AI4" s="18">
        <f t="shared" ref="AI4:AI67" si="26">($G$2*$D3)+((1-$G$2)*AI3)</f>
        <v>632.79999999999995</v>
      </c>
      <c r="AJ4" s="20">
        <f t="shared" ref="AJ4:AJ67" si="27">ABS($D4-AI4)</f>
        <v>14.089999999999918</v>
      </c>
      <c r="AK4" s="20">
        <f t="shared" ref="AK4:AK67" si="28">ABS(($D4-AI4)/$D4)</f>
        <v>2.2773189377899045E-2</v>
      </c>
      <c r="AL4" s="20">
        <f t="shared" ref="AL4:AL67" si="29">($I$2*(AI4-AI3))+((1-$I$2)*AL3)</f>
        <v>1.8974999999999795</v>
      </c>
      <c r="AM4" s="21">
        <f t="shared" si="3"/>
        <v>634.69749999999999</v>
      </c>
      <c r="AN4" s="20">
        <f t="shared" ref="AN4:AN67" si="30">ABS($D4-AM4)</f>
        <v>15.987499999999955</v>
      </c>
      <c r="AO4" s="20">
        <f t="shared" ref="AO4:AO67" si="31">ABS(($D4-AM4)/$D4)</f>
        <v>2.5840054306540954E-2</v>
      </c>
      <c r="AQ4" s="13">
        <f t="shared" ref="AQ4:AQ67" si="32">($G$3*$C3)+((1-$G$3)*AQ3)</f>
        <v>120.455</v>
      </c>
      <c r="AR4" s="12">
        <f t="shared" ref="AR4:AR67" si="33">ABS($C4-AQ4)</f>
        <v>0.74500000000000455</v>
      </c>
      <c r="AS4" s="11">
        <f t="shared" ref="AS4:AS67" si="34">ABS(($C4-AQ4)/$C4)</f>
        <v>6.1468646864686841E-3</v>
      </c>
      <c r="AT4" s="12">
        <f t="shared" ref="AT4:AT67" si="35">($I$3*(AQ4-AQ3))+((1-$I$3)*AT3)</f>
        <v>9.375E-2</v>
      </c>
      <c r="AU4" s="14">
        <f t="shared" si="4"/>
        <v>120.54875</v>
      </c>
      <c r="AV4" s="12">
        <f t="shared" ref="AV4:AV67" si="36">ABS($C4-AU4)</f>
        <v>0.65125000000000455</v>
      </c>
      <c r="AW4" s="11">
        <f t="shared" ref="AW4:AW67" si="37">ABS(($C4-AU4)/$C4)</f>
        <v>5.3733498349835358E-3</v>
      </c>
      <c r="AX4" s="24"/>
      <c r="AY4" s="18">
        <f t="shared" ref="AY4:AY67" si="38">($G$3*$D3)+((1-$G$3)*AY3)</f>
        <v>637.86</v>
      </c>
      <c r="AZ4" s="20">
        <f t="shared" ref="AZ4:AZ67" si="39">ABS($D4-AY4)</f>
        <v>19.149999999999977</v>
      </c>
      <c r="BA4" s="20">
        <f t="shared" ref="BA4:BA67" si="40">ABS(($D4-AY4)/$D4)</f>
        <v>3.0951495854277408E-2</v>
      </c>
      <c r="BB4" s="20">
        <f t="shared" ref="BB4:BB67" si="41">($I$3*(AY4-AY3))+((1-$I$3)*BB3)</f>
        <v>1.897500000000008</v>
      </c>
      <c r="BC4" s="21">
        <f t="shared" si="5"/>
        <v>639.75750000000005</v>
      </c>
      <c r="BD4" s="20">
        <f t="shared" ref="BD4:BD67" si="42">ABS($D4-BC4)</f>
        <v>21.047500000000014</v>
      </c>
      <c r="BE4" s="20">
        <f t="shared" ref="BE4:BE67" si="43">ABS(($D4-BC4)/$D4)</f>
        <v>3.4018360782919317E-2</v>
      </c>
      <c r="BG4" s="13">
        <f t="shared" ref="BG4:BG67" si="44">($G$4*$C3)+((1-$G$4)*BG3)</f>
        <v>120.455</v>
      </c>
      <c r="BH4" s="12">
        <f t="shared" ref="BH4:BH67" si="45">ABS($C4-BG4)</f>
        <v>0.74500000000000455</v>
      </c>
      <c r="BI4" s="11">
        <f t="shared" ref="BI4:BI67" si="46">ABS(($C4-BG4)/$C4)</f>
        <v>6.1468646864686841E-3</v>
      </c>
      <c r="BJ4" s="12">
        <f t="shared" ref="BJ4:BJ67" si="47">($I$4*(BG4-BG3))+((1-$I$4)*BJ3)</f>
        <v>0.28125</v>
      </c>
      <c r="BK4" s="14">
        <f t="shared" si="6"/>
        <v>120.73625</v>
      </c>
      <c r="BL4" s="12">
        <f t="shared" ref="BL4:BL67" si="48">ABS($C4-BK4)</f>
        <v>0.46375000000000455</v>
      </c>
      <c r="BM4" s="11">
        <f t="shared" ref="BM4:BM67" si="49">ABS(($C4-BK4)/$C4)</f>
        <v>3.8263201320132387E-3</v>
      </c>
      <c r="BN4" s="24"/>
      <c r="BO4" s="18">
        <f t="shared" ref="BO4:BO67" si="50">($G$4*$D3)+((1-$G$4)*BO3)</f>
        <v>637.86</v>
      </c>
      <c r="BP4" s="20">
        <f t="shared" ref="BP4:BP67" si="51">ABS($D4-BO4)</f>
        <v>19.149999999999977</v>
      </c>
      <c r="BQ4" s="20">
        <f t="shared" ref="BQ4:BQ67" si="52">ABS(($D4-BO4)/$D4)</f>
        <v>3.0951495854277408E-2</v>
      </c>
      <c r="BR4" s="20">
        <f t="shared" ref="BR4:BR67" si="53">($I$4*(BO4-BO3))+((1-$I$4)*BR3)</f>
        <v>5.6925000000000239</v>
      </c>
      <c r="BS4" s="21">
        <f t="shared" si="7"/>
        <v>643.55250000000001</v>
      </c>
      <c r="BT4" s="20">
        <f t="shared" ref="BT4:BT67" si="54">ABS($D4-BS4)</f>
        <v>24.842499999999973</v>
      </c>
      <c r="BU4" s="20">
        <f t="shared" ref="BU4:BU67" si="55">ABS(($D4-BS4)/$D4)</f>
        <v>4.0152090640202955E-2</v>
      </c>
    </row>
    <row r="5" spans="1:73" x14ac:dyDescent="0.3">
      <c r="A5" s="2">
        <v>44284</v>
      </c>
      <c r="B5" s="1">
        <v>4</v>
      </c>
      <c r="C5" s="3">
        <v>121.38</v>
      </c>
      <c r="D5">
        <v>611.28</v>
      </c>
      <c r="K5" s="13">
        <f t="shared" si="8"/>
        <v>120.31174999999999</v>
      </c>
      <c r="L5" s="12">
        <f t="shared" si="9"/>
        <v>1.0682500000000061</v>
      </c>
      <c r="M5" s="11">
        <f t="shared" si="10"/>
        <v>8.8008732904927191E-3</v>
      </c>
      <c r="N5" s="12">
        <f t="shared" si="11"/>
        <v>3.3074999999998592E-2</v>
      </c>
      <c r="O5" s="14">
        <f t="shared" si="0"/>
        <v>120.34482499999999</v>
      </c>
      <c r="P5" s="12">
        <f t="shared" si="12"/>
        <v>1.0351750000000095</v>
      </c>
      <c r="Q5" s="11">
        <f t="shared" si="13"/>
        <v>8.528381941011777E-3</v>
      </c>
      <c r="S5" s="18">
        <f t="shared" si="14"/>
        <v>629.82629999999995</v>
      </c>
      <c r="T5" s="20">
        <f t="shared" si="15"/>
        <v>18.546299999999974</v>
      </c>
      <c r="U5" s="20">
        <f t="shared" si="16"/>
        <v>3.0340106007067096E-2</v>
      </c>
      <c r="V5" s="20">
        <f t="shared" si="17"/>
        <v>-0.10071000000000124</v>
      </c>
      <c r="W5" s="21">
        <f t="shared" si="1"/>
        <v>629.7255899999999</v>
      </c>
      <c r="X5" s="20">
        <f t="shared" si="18"/>
        <v>18.445589999999925</v>
      </c>
      <c r="Y5" s="20">
        <f t="shared" si="19"/>
        <v>3.0175353356890339E-2</v>
      </c>
      <c r="AA5" s="13">
        <f t="shared" si="20"/>
        <v>120.45375</v>
      </c>
      <c r="AB5" s="12">
        <f t="shared" si="21"/>
        <v>0.92624999999999602</v>
      </c>
      <c r="AC5" s="11">
        <f t="shared" si="22"/>
        <v>7.6309935739001158E-3</v>
      </c>
      <c r="AD5" s="12">
        <f t="shared" si="23"/>
        <v>0.21000000000000085</v>
      </c>
      <c r="AE5" s="14">
        <f t="shared" si="2"/>
        <v>120.66374999999999</v>
      </c>
      <c r="AF5" s="12">
        <f t="shared" si="24"/>
        <v>0.71625000000000227</v>
      </c>
      <c r="AG5" s="11">
        <f t="shared" si="25"/>
        <v>5.9008897676717936E-3</v>
      </c>
      <c r="AH5" s="24"/>
      <c r="AI5" s="18">
        <f t="shared" si="26"/>
        <v>629.27749999999992</v>
      </c>
      <c r="AJ5" s="20">
        <f t="shared" si="27"/>
        <v>17.997499999999945</v>
      </c>
      <c r="AK5" s="20">
        <f t="shared" si="28"/>
        <v>2.944231775945548E-2</v>
      </c>
      <c r="AL5" s="20">
        <f t="shared" si="29"/>
        <v>-2.1675000000000324</v>
      </c>
      <c r="AM5" s="21">
        <f t="shared" si="3"/>
        <v>627.1099999999999</v>
      </c>
      <c r="AN5" s="20">
        <f t="shared" si="30"/>
        <v>15.829999999999927</v>
      </c>
      <c r="AO5" s="20">
        <f t="shared" si="31"/>
        <v>2.5896479518387527E-2</v>
      </c>
      <c r="AQ5" s="13">
        <f t="shared" si="32"/>
        <v>121.01375</v>
      </c>
      <c r="AR5" s="12">
        <f t="shared" si="33"/>
        <v>0.36624999999999375</v>
      </c>
      <c r="AS5" s="11">
        <f t="shared" si="34"/>
        <v>3.0173834239577671E-3</v>
      </c>
      <c r="AT5" s="12">
        <f t="shared" si="35"/>
        <v>0.21000000000000085</v>
      </c>
      <c r="AU5" s="14">
        <f t="shared" si="4"/>
        <v>121.22375</v>
      </c>
      <c r="AV5" s="12">
        <f t="shared" si="36"/>
        <v>0.15625</v>
      </c>
      <c r="AW5" s="11">
        <f t="shared" si="37"/>
        <v>1.2872796177294448E-3</v>
      </c>
      <c r="AX5" s="24"/>
      <c r="AY5" s="18">
        <f t="shared" si="38"/>
        <v>623.49750000000006</v>
      </c>
      <c r="AZ5" s="20">
        <f t="shared" si="39"/>
        <v>12.217500000000086</v>
      </c>
      <c r="BA5" s="20">
        <f t="shared" si="40"/>
        <v>1.9986749116607916E-2</v>
      </c>
      <c r="BB5" s="20">
        <f t="shared" si="41"/>
        <v>-2.1674999999999827</v>
      </c>
      <c r="BC5" s="21">
        <f t="shared" si="5"/>
        <v>621.33000000000004</v>
      </c>
      <c r="BD5" s="20">
        <f t="shared" si="42"/>
        <v>10.050000000000068</v>
      </c>
      <c r="BE5" s="20">
        <f t="shared" si="43"/>
        <v>1.6440910875539963E-2</v>
      </c>
      <c r="BG5" s="13">
        <f t="shared" si="44"/>
        <v>121.01375</v>
      </c>
      <c r="BH5" s="12">
        <f t="shared" si="45"/>
        <v>0.36624999999999375</v>
      </c>
      <c r="BI5" s="11">
        <f t="shared" si="46"/>
        <v>3.0173834239577671E-3</v>
      </c>
      <c r="BJ5" s="12">
        <f t="shared" si="47"/>
        <v>0.48937500000000256</v>
      </c>
      <c r="BK5" s="14">
        <f t="shared" si="6"/>
        <v>121.50312500000001</v>
      </c>
      <c r="BL5" s="12">
        <f t="shared" si="48"/>
        <v>0.12312500000001592</v>
      </c>
      <c r="BM5" s="11">
        <f t="shared" si="49"/>
        <v>1.0143763387709336E-3</v>
      </c>
      <c r="BN5" s="24"/>
      <c r="BO5" s="18">
        <f t="shared" si="50"/>
        <v>623.49750000000006</v>
      </c>
      <c r="BP5" s="20">
        <f t="shared" si="51"/>
        <v>12.217500000000086</v>
      </c>
      <c r="BQ5" s="20">
        <f t="shared" si="52"/>
        <v>1.9986749116607916E-2</v>
      </c>
      <c r="BR5" s="20">
        <f t="shared" si="53"/>
        <v>-9.3487499999999599</v>
      </c>
      <c r="BS5" s="21">
        <f t="shared" si="7"/>
        <v>614.14875000000006</v>
      </c>
      <c r="BT5" s="20">
        <f t="shared" si="54"/>
        <v>2.8687500000000909</v>
      </c>
      <c r="BU5" s="20">
        <f t="shared" si="55"/>
        <v>4.6930212014135763E-3</v>
      </c>
    </row>
    <row r="6" spans="1:73" x14ac:dyDescent="0.3">
      <c r="A6" s="2">
        <v>44285</v>
      </c>
      <c r="B6" s="1">
        <v>5</v>
      </c>
      <c r="C6" s="3">
        <v>119.9</v>
      </c>
      <c r="D6">
        <v>635.61</v>
      </c>
      <c r="K6" s="13">
        <f t="shared" si="8"/>
        <v>120.47198749999998</v>
      </c>
      <c r="L6" s="12">
        <f t="shared" si="9"/>
        <v>0.57198749999997744</v>
      </c>
      <c r="M6" s="11">
        <f t="shared" si="10"/>
        <v>4.7705379482900533E-3</v>
      </c>
      <c r="N6" s="12">
        <f t="shared" si="11"/>
        <v>5.2149374999997875E-2</v>
      </c>
      <c r="O6" s="14">
        <f t="shared" si="0"/>
        <v>120.52413687499998</v>
      </c>
      <c r="P6" s="12">
        <f t="shared" si="12"/>
        <v>0.6241368749999765</v>
      </c>
      <c r="Q6" s="11">
        <f t="shared" si="13"/>
        <v>5.2054785237696122E-3</v>
      </c>
      <c r="S6" s="18">
        <f t="shared" si="14"/>
        <v>627.044355</v>
      </c>
      <c r="T6" s="20">
        <f t="shared" si="15"/>
        <v>8.5656450000000177</v>
      </c>
      <c r="U6" s="20">
        <f t="shared" si="16"/>
        <v>1.347625902676172E-2</v>
      </c>
      <c r="V6" s="20">
        <f t="shared" si="17"/>
        <v>-0.50289524999999369</v>
      </c>
      <c r="W6" s="21">
        <f t="shared" si="1"/>
        <v>626.54145975000006</v>
      </c>
      <c r="X6" s="20">
        <f t="shared" si="18"/>
        <v>9.0685402499999554</v>
      </c>
      <c r="Y6" s="20">
        <f t="shared" si="19"/>
        <v>1.4267459999055954E-2</v>
      </c>
      <c r="AA6" s="13">
        <f t="shared" si="20"/>
        <v>120.68531249999999</v>
      </c>
      <c r="AB6" s="12">
        <f t="shared" si="21"/>
        <v>0.7853124999999892</v>
      </c>
      <c r="AC6" s="11">
        <f t="shared" si="22"/>
        <v>6.5497289407838964E-3</v>
      </c>
      <c r="AD6" s="12">
        <f t="shared" si="23"/>
        <v>0.2261718749999968</v>
      </c>
      <c r="AE6" s="14">
        <f t="shared" si="2"/>
        <v>120.91148437499999</v>
      </c>
      <c r="AF6" s="12">
        <f t="shared" si="24"/>
        <v>1.0114843749999807</v>
      </c>
      <c r="AG6" s="11">
        <f t="shared" si="25"/>
        <v>8.4360665137613068E-3</v>
      </c>
      <c r="AH6" s="24"/>
      <c r="AI6" s="18">
        <f t="shared" si="26"/>
        <v>624.77812499999993</v>
      </c>
      <c r="AJ6" s="20">
        <f t="shared" si="27"/>
        <v>10.831875000000082</v>
      </c>
      <c r="AK6" s="20">
        <f t="shared" si="28"/>
        <v>1.7041700099117513E-2</v>
      </c>
      <c r="AL6" s="20">
        <f t="shared" si="29"/>
        <v>-3.9164062499999979</v>
      </c>
      <c r="AM6" s="21">
        <f t="shared" si="3"/>
        <v>620.86171874999991</v>
      </c>
      <c r="AN6" s="20">
        <f t="shared" si="30"/>
        <v>14.748281250000105</v>
      </c>
      <c r="AO6" s="20">
        <f t="shared" si="31"/>
        <v>2.3203349931561972E-2</v>
      </c>
      <c r="AQ6" s="13">
        <f t="shared" si="32"/>
        <v>121.2884375</v>
      </c>
      <c r="AR6" s="12">
        <f t="shared" si="33"/>
        <v>1.3884374999999949</v>
      </c>
      <c r="AS6" s="11">
        <f t="shared" si="34"/>
        <v>1.1579962468723894E-2</v>
      </c>
      <c r="AT6" s="12">
        <f t="shared" si="35"/>
        <v>0.22617187500000036</v>
      </c>
      <c r="AU6" s="14">
        <f t="shared" si="4"/>
        <v>121.51460937500001</v>
      </c>
      <c r="AV6" s="12">
        <f t="shared" si="36"/>
        <v>1.6146093750000006</v>
      </c>
      <c r="AW6" s="11">
        <f t="shared" si="37"/>
        <v>1.3466300041701422E-2</v>
      </c>
      <c r="AX6" s="24"/>
      <c r="AY6" s="18">
        <f t="shared" si="38"/>
        <v>614.33437500000002</v>
      </c>
      <c r="AZ6" s="20">
        <f t="shared" si="39"/>
        <v>21.275624999999991</v>
      </c>
      <c r="BA6" s="20">
        <f t="shared" si="40"/>
        <v>3.3472766318969165E-2</v>
      </c>
      <c r="BB6" s="20">
        <f t="shared" si="41"/>
        <v>-3.9164062499999961</v>
      </c>
      <c r="BC6" s="21">
        <f t="shared" si="5"/>
        <v>610.41796875</v>
      </c>
      <c r="BD6" s="20">
        <f t="shared" si="42"/>
        <v>25.192031250000014</v>
      </c>
      <c r="BE6" s="20">
        <f t="shared" si="43"/>
        <v>3.9634416151413623E-2</v>
      </c>
      <c r="BG6" s="13">
        <f t="shared" si="44"/>
        <v>121.2884375</v>
      </c>
      <c r="BH6" s="12">
        <f t="shared" si="45"/>
        <v>1.3884374999999949</v>
      </c>
      <c r="BI6" s="11">
        <f t="shared" si="46"/>
        <v>1.1579962468723894E-2</v>
      </c>
      <c r="BJ6" s="12">
        <f t="shared" si="47"/>
        <v>0.32835937499999979</v>
      </c>
      <c r="BK6" s="14">
        <f t="shared" si="6"/>
        <v>121.61679687500001</v>
      </c>
      <c r="BL6" s="12">
        <f t="shared" si="48"/>
        <v>1.716796875</v>
      </c>
      <c r="BM6" s="11">
        <f t="shared" si="49"/>
        <v>1.4318572768974145E-2</v>
      </c>
      <c r="BN6" s="24"/>
      <c r="BO6" s="18">
        <f t="shared" si="50"/>
        <v>614.33437500000002</v>
      </c>
      <c r="BP6" s="20">
        <f t="shared" si="51"/>
        <v>21.275624999999991</v>
      </c>
      <c r="BQ6" s="20">
        <f t="shared" si="52"/>
        <v>3.3472766318969165E-2</v>
      </c>
      <c r="BR6" s="20">
        <f t="shared" si="53"/>
        <v>-9.2095312500000173</v>
      </c>
      <c r="BS6" s="21">
        <f t="shared" si="7"/>
        <v>605.12484374999997</v>
      </c>
      <c r="BT6" s="20">
        <f t="shared" si="54"/>
        <v>30.485156250000045</v>
      </c>
      <c r="BU6" s="20">
        <f t="shared" si="55"/>
        <v>4.7962046301977701E-2</v>
      </c>
    </row>
    <row r="7" spans="1:73" x14ac:dyDescent="0.3">
      <c r="A7" s="2">
        <v>44286</v>
      </c>
      <c r="B7" s="1">
        <v>6</v>
      </c>
      <c r="C7" s="3">
        <v>122.15</v>
      </c>
      <c r="D7">
        <v>667.92</v>
      </c>
      <c r="K7" s="13">
        <f t="shared" si="8"/>
        <v>120.38618937499999</v>
      </c>
      <c r="L7" s="12">
        <f t="shared" si="9"/>
        <v>1.7638106250000192</v>
      </c>
      <c r="M7" s="11">
        <f t="shared" si="10"/>
        <v>1.443971039705296E-2</v>
      </c>
      <c r="N7" s="12">
        <f t="shared" si="11"/>
        <v>3.1457249999998702E-2</v>
      </c>
      <c r="O7" s="14">
        <f t="shared" si="0"/>
        <v>120.41764662499999</v>
      </c>
      <c r="P7" s="12">
        <f t="shared" si="12"/>
        <v>1.7323533750000166</v>
      </c>
      <c r="Q7" s="11">
        <f t="shared" si="13"/>
        <v>1.4182180720425841E-2</v>
      </c>
      <c r="S7" s="18">
        <f t="shared" si="14"/>
        <v>628.32920174999992</v>
      </c>
      <c r="T7" s="20">
        <f t="shared" si="15"/>
        <v>39.590798250000034</v>
      </c>
      <c r="U7" s="20">
        <f t="shared" si="16"/>
        <v>5.9274760824649712E-2</v>
      </c>
      <c r="V7" s="20">
        <f t="shared" si="17"/>
        <v>-0.2347339500000053</v>
      </c>
      <c r="W7" s="21">
        <f t="shared" si="1"/>
        <v>628.09446779999996</v>
      </c>
      <c r="X7" s="20">
        <f t="shared" si="18"/>
        <v>39.825532199999998</v>
      </c>
      <c r="Y7" s="20">
        <f t="shared" si="19"/>
        <v>5.9626201042040965E-2</v>
      </c>
      <c r="AA7" s="13">
        <f t="shared" si="20"/>
        <v>120.488984375</v>
      </c>
      <c r="AB7" s="12">
        <f t="shared" si="21"/>
        <v>1.6610156250000045</v>
      </c>
      <c r="AC7" s="11">
        <f t="shared" si="22"/>
        <v>1.3598163119115879E-2</v>
      </c>
      <c r="AD7" s="12">
        <f t="shared" si="23"/>
        <v>-9.070312499999611E-2</v>
      </c>
      <c r="AE7" s="14">
        <f t="shared" si="2"/>
        <v>120.39828125000001</v>
      </c>
      <c r="AF7" s="12">
        <f t="shared" si="24"/>
        <v>1.7517187499999949</v>
      </c>
      <c r="AG7" s="11">
        <f t="shared" si="25"/>
        <v>1.4340718379042119E-2</v>
      </c>
      <c r="AH7" s="24"/>
      <c r="AI7" s="18">
        <f t="shared" si="26"/>
        <v>627.48609375000001</v>
      </c>
      <c r="AJ7" s="20">
        <f t="shared" si="27"/>
        <v>40.43390624999995</v>
      </c>
      <c r="AK7" s="20">
        <f t="shared" si="28"/>
        <v>6.0537049721523462E-2</v>
      </c>
      <c r="AL7" s="20">
        <f t="shared" si="29"/>
        <v>1.0518750000000585</v>
      </c>
      <c r="AM7" s="21">
        <f t="shared" si="3"/>
        <v>628.53796875000012</v>
      </c>
      <c r="AN7" s="20">
        <f t="shared" si="30"/>
        <v>39.382031249999841</v>
      </c>
      <c r="AO7" s="20">
        <f t="shared" si="31"/>
        <v>5.8962197942867174E-2</v>
      </c>
      <c r="AQ7" s="13">
        <f t="shared" si="32"/>
        <v>120.24710937500001</v>
      </c>
      <c r="AR7" s="12">
        <f t="shared" si="33"/>
        <v>1.9028906249999977</v>
      </c>
      <c r="AS7" s="11">
        <f t="shared" si="34"/>
        <v>1.5578310478919341E-2</v>
      </c>
      <c r="AT7" s="12">
        <f t="shared" si="35"/>
        <v>-9.0703124999997886E-2</v>
      </c>
      <c r="AU7" s="14">
        <f t="shared" si="4"/>
        <v>120.15640625</v>
      </c>
      <c r="AV7" s="12">
        <f t="shared" si="36"/>
        <v>1.9935937500000023</v>
      </c>
      <c r="AW7" s="11">
        <f t="shared" si="37"/>
        <v>1.63208657388457E-2</v>
      </c>
      <c r="AX7" s="24"/>
      <c r="AY7" s="18">
        <f t="shared" si="38"/>
        <v>630.29109374999996</v>
      </c>
      <c r="AZ7" s="20">
        <f t="shared" si="39"/>
        <v>37.62890625</v>
      </c>
      <c r="BA7" s="20">
        <f t="shared" si="40"/>
        <v>5.6337444978440537E-2</v>
      </c>
      <c r="BB7" s="20">
        <f t="shared" si="41"/>
        <v>1.051874999999987</v>
      </c>
      <c r="BC7" s="21">
        <f t="shared" si="5"/>
        <v>631.34296874999995</v>
      </c>
      <c r="BD7" s="20">
        <f t="shared" si="42"/>
        <v>36.577031250000005</v>
      </c>
      <c r="BE7" s="20">
        <f t="shared" si="43"/>
        <v>5.4762593199784416E-2</v>
      </c>
      <c r="BG7" s="13">
        <f t="shared" si="44"/>
        <v>120.24710937500001</v>
      </c>
      <c r="BH7" s="12">
        <f t="shared" si="45"/>
        <v>1.9028906249999977</v>
      </c>
      <c r="BI7" s="11">
        <f t="shared" si="46"/>
        <v>1.5578310478919341E-2</v>
      </c>
      <c r="BJ7" s="12">
        <f t="shared" si="47"/>
        <v>-0.69890624999999451</v>
      </c>
      <c r="BK7" s="14">
        <f t="shared" si="6"/>
        <v>119.54820312500001</v>
      </c>
      <c r="BL7" s="12">
        <f t="shared" si="48"/>
        <v>2.6017968749999909</v>
      </c>
      <c r="BM7" s="11">
        <f t="shared" si="49"/>
        <v>2.1300015349979457E-2</v>
      </c>
      <c r="BN7" s="24"/>
      <c r="BO7" s="18">
        <f t="shared" si="50"/>
        <v>630.29109374999996</v>
      </c>
      <c r="BP7" s="20">
        <f t="shared" si="51"/>
        <v>37.62890625</v>
      </c>
      <c r="BQ7" s="20">
        <f t="shared" si="52"/>
        <v>5.6337444978440537E-2</v>
      </c>
      <c r="BR7" s="20">
        <f t="shared" si="53"/>
        <v>9.6651562499999475</v>
      </c>
      <c r="BS7" s="21">
        <f t="shared" si="7"/>
        <v>639.95624999999995</v>
      </c>
      <c r="BT7" s="20">
        <f t="shared" si="54"/>
        <v>27.963750000000005</v>
      </c>
      <c r="BU7" s="20">
        <f t="shared" si="55"/>
        <v>4.1866915199425092E-2</v>
      </c>
    </row>
    <row r="8" spans="1:73" x14ac:dyDescent="0.3">
      <c r="A8" s="2">
        <v>44287</v>
      </c>
      <c r="B8" s="1">
        <v>7</v>
      </c>
      <c r="C8" s="3">
        <v>123</v>
      </c>
      <c r="D8">
        <v>661.75</v>
      </c>
      <c r="K8" s="13">
        <f t="shared" si="8"/>
        <v>120.65076096874999</v>
      </c>
      <c r="L8" s="12">
        <f t="shared" si="9"/>
        <v>2.3492390312500078</v>
      </c>
      <c r="M8" s="11">
        <f t="shared" si="10"/>
        <v>1.9099504319105755E-2</v>
      </c>
      <c r="N8" s="12">
        <f t="shared" si="11"/>
        <v>6.6424401562499749E-2</v>
      </c>
      <c r="O8" s="14">
        <f t="shared" si="0"/>
        <v>120.71718537031249</v>
      </c>
      <c r="P8" s="12">
        <f t="shared" si="12"/>
        <v>2.2828146296875076</v>
      </c>
      <c r="Q8" s="11">
        <f t="shared" si="13"/>
        <v>1.8559468534044776E-2</v>
      </c>
      <c r="S8" s="18">
        <f t="shared" si="14"/>
        <v>634.26782148749987</v>
      </c>
      <c r="T8" s="20">
        <f t="shared" si="15"/>
        <v>27.482178512500127</v>
      </c>
      <c r="U8" s="20">
        <f t="shared" si="16"/>
        <v>4.1529548186626561E-2</v>
      </c>
      <c r="V8" s="20">
        <f t="shared" si="17"/>
        <v>0.69126910312498779</v>
      </c>
      <c r="W8" s="21">
        <f t="shared" si="1"/>
        <v>634.9590905906249</v>
      </c>
      <c r="X8" s="20">
        <f t="shared" si="18"/>
        <v>26.790909409375104</v>
      </c>
      <c r="Y8" s="20">
        <f t="shared" si="19"/>
        <v>4.0484940550623502E-2</v>
      </c>
      <c r="AA8" s="13">
        <f t="shared" si="20"/>
        <v>120.90423828125</v>
      </c>
      <c r="AB8" s="12">
        <f t="shared" si="21"/>
        <v>2.0957617187499977</v>
      </c>
      <c r="AC8" s="11">
        <f t="shared" si="22"/>
        <v>1.7038713160569086E-2</v>
      </c>
      <c r="AD8" s="12">
        <f t="shared" si="23"/>
        <v>0.28876464843750183</v>
      </c>
      <c r="AE8" s="14">
        <f t="shared" si="2"/>
        <v>121.19300292968751</v>
      </c>
      <c r="AF8" s="12">
        <f t="shared" si="24"/>
        <v>1.8069970703124909</v>
      </c>
      <c r="AG8" s="11">
        <f t="shared" si="25"/>
        <v>1.4691033091971471E-2</v>
      </c>
      <c r="AH8" s="24"/>
      <c r="AI8" s="18">
        <f t="shared" si="26"/>
        <v>637.59457031249997</v>
      </c>
      <c r="AJ8" s="20">
        <f t="shared" si="27"/>
        <v>24.155429687500032</v>
      </c>
      <c r="AK8" s="20">
        <f t="shared" si="28"/>
        <v>3.6502349357763551E-2</v>
      </c>
      <c r="AL8" s="20">
        <f t="shared" si="29"/>
        <v>7.8443261718749842</v>
      </c>
      <c r="AM8" s="21">
        <f t="shared" si="3"/>
        <v>645.43889648437494</v>
      </c>
      <c r="AN8" s="20">
        <f t="shared" si="30"/>
        <v>16.311103515625064</v>
      </c>
      <c r="AO8" s="20">
        <f t="shared" si="31"/>
        <v>2.4648437500000096E-2</v>
      </c>
      <c r="AQ8" s="13">
        <f t="shared" si="32"/>
        <v>121.67427734375002</v>
      </c>
      <c r="AR8" s="12">
        <f t="shared" si="33"/>
        <v>1.3257226562499795</v>
      </c>
      <c r="AS8" s="11">
        <f t="shared" si="34"/>
        <v>1.077823297764211E-2</v>
      </c>
      <c r="AT8" s="12">
        <f t="shared" si="35"/>
        <v>0.28876464843750471</v>
      </c>
      <c r="AU8" s="14">
        <f t="shared" si="4"/>
        <v>121.96304199218753</v>
      </c>
      <c r="AV8" s="12">
        <f t="shared" si="36"/>
        <v>1.0369580078124727</v>
      </c>
      <c r="AW8" s="11">
        <f t="shared" si="37"/>
        <v>8.4305529090444933E-3</v>
      </c>
      <c r="AX8" s="24"/>
      <c r="AY8" s="18">
        <f t="shared" si="38"/>
        <v>658.51277343749996</v>
      </c>
      <c r="AZ8" s="20">
        <f t="shared" si="39"/>
        <v>3.2372265625000409</v>
      </c>
      <c r="BA8" s="20">
        <f t="shared" si="40"/>
        <v>4.8919177370608854E-3</v>
      </c>
      <c r="BB8" s="20">
        <f t="shared" si="41"/>
        <v>7.8443261718749904</v>
      </c>
      <c r="BC8" s="21">
        <f t="shared" si="5"/>
        <v>666.35709960937493</v>
      </c>
      <c r="BD8" s="20">
        <f t="shared" si="42"/>
        <v>4.6070996093749272</v>
      </c>
      <c r="BE8" s="20">
        <f t="shared" si="43"/>
        <v>6.9619941207025721E-3</v>
      </c>
      <c r="BG8" s="13">
        <f t="shared" si="44"/>
        <v>121.67427734375002</v>
      </c>
      <c r="BH8" s="12">
        <f t="shared" si="45"/>
        <v>1.3257226562499795</v>
      </c>
      <c r="BI8" s="11">
        <f t="shared" si="46"/>
        <v>1.077823297764211E-2</v>
      </c>
      <c r="BJ8" s="12">
        <f t="shared" si="47"/>
        <v>0.89564941406251075</v>
      </c>
      <c r="BK8" s="14">
        <f t="shared" si="6"/>
        <v>122.56992675781252</v>
      </c>
      <c r="BL8" s="12">
        <f t="shared" si="48"/>
        <v>0.43007324218747556</v>
      </c>
      <c r="BM8" s="11">
        <f t="shared" si="49"/>
        <v>3.4965304242884194E-3</v>
      </c>
      <c r="BN8" s="24"/>
      <c r="BO8" s="18">
        <f t="shared" si="50"/>
        <v>658.51277343749996</v>
      </c>
      <c r="BP8" s="20">
        <f t="shared" si="51"/>
        <v>3.2372265625000409</v>
      </c>
      <c r="BQ8" s="20">
        <f t="shared" si="52"/>
        <v>4.8919177370608854E-3</v>
      </c>
      <c r="BR8" s="20">
        <f t="shared" si="53"/>
        <v>23.582548828124988</v>
      </c>
      <c r="BS8" s="21">
        <f t="shared" si="7"/>
        <v>682.09532226562499</v>
      </c>
      <c r="BT8" s="20">
        <f t="shared" si="54"/>
        <v>20.345322265624986</v>
      </c>
      <c r="BU8" s="20">
        <f t="shared" si="55"/>
        <v>3.0744725750849997E-2</v>
      </c>
    </row>
    <row r="9" spans="1:73" x14ac:dyDescent="0.3">
      <c r="A9" s="2">
        <v>44291</v>
      </c>
      <c r="B9" s="1">
        <v>8</v>
      </c>
      <c r="C9" s="3">
        <v>125.9</v>
      </c>
      <c r="D9">
        <v>691.04</v>
      </c>
      <c r="K9" s="13">
        <f t="shared" si="8"/>
        <v>121.00314682343749</v>
      </c>
      <c r="L9" s="12">
        <f t="shared" si="9"/>
        <v>4.8968531765625158</v>
      </c>
      <c r="M9" s="11">
        <f t="shared" si="10"/>
        <v>3.8894782975079555E-2</v>
      </c>
      <c r="N9" s="12">
        <f t="shared" si="11"/>
        <v>0.10931861953124943</v>
      </c>
      <c r="O9" s="14">
        <f t="shared" si="0"/>
        <v>121.11246544296874</v>
      </c>
      <c r="P9" s="12">
        <f t="shared" si="12"/>
        <v>4.7875345570312646</v>
      </c>
      <c r="Q9" s="11">
        <f t="shared" si="13"/>
        <v>3.8026485758786852E-2</v>
      </c>
      <c r="S9" s="18">
        <f t="shared" si="14"/>
        <v>638.39014826437494</v>
      </c>
      <c r="T9" s="20">
        <f t="shared" si="15"/>
        <v>52.64985173562502</v>
      </c>
      <c r="U9" s="20">
        <f t="shared" si="16"/>
        <v>7.6189296908464085E-2</v>
      </c>
      <c r="V9" s="20">
        <f t="shared" si="17"/>
        <v>1.2059277541875</v>
      </c>
      <c r="W9" s="21">
        <f t="shared" si="1"/>
        <v>639.59607601856248</v>
      </c>
      <c r="X9" s="20">
        <f t="shared" si="18"/>
        <v>51.443923981437479</v>
      </c>
      <c r="Y9" s="20">
        <f t="shared" si="19"/>
        <v>7.4444205807822239E-2</v>
      </c>
      <c r="AA9" s="13">
        <f t="shared" si="20"/>
        <v>121.4281787109375</v>
      </c>
      <c r="AB9" s="12">
        <f t="shared" si="21"/>
        <v>4.471821289062504</v>
      </c>
      <c r="AC9" s="11">
        <f t="shared" si="22"/>
        <v>3.5518834702641014E-2</v>
      </c>
      <c r="AD9" s="12">
        <f t="shared" si="23"/>
        <v>0.46514648437500006</v>
      </c>
      <c r="AE9" s="14">
        <f t="shared" si="2"/>
        <v>121.8933251953125</v>
      </c>
      <c r="AF9" s="12">
        <f t="shared" si="24"/>
        <v>4.0066748046875063</v>
      </c>
      <c r="AG9" s="11">
        <f t="shared" si="25"/>
        <v>3.1824263738582256E-2</v>
      </c>
      <c r="AH9" s="24"/>
      <c r="AI9" s="18">
        <f t="shared" si="26"/>
        <v>643.633427734375</v>
      </c>
      <c r="AJ9" s="20">
        <f t="shared" si="27"/>
        <v>47.406572265624959</v>
      </c>
      <c r="AK9" s="20">
        <f t="shared" si="28"/>
        <v>6.8601777416104653E-2</v>
      </c>
      <c r="AL9" s="20">
        <f t="shared" si="29"/>
        <v>6.4902246093750229</v>
      </c>
      <c r="AM9" s="21">
        <f t="shared" si="3"/>
        <v>650.12365234375</v>
      </c>
      <c r="AN9" s="20">
        <f t="shared" si="30"/>
        <v>40.916347656249968</v>
      </c>
      <c r="AO9" s="20">
        <f t="shared" si="31"/>
        <v>5.9209810801473098E-2</v>
      </c>
      <c r="AQ9" s="13">
        <f t="shared" si="32"/>
        <v>122.66856933593751</v>
      </c>
      <c r="AR9" s="12">
        <f t="shared" si="33"/>
        <v>3.2314306640625006</v>
      </c>
      <c r="AS9" s="11">
        <f t="shared" si="34"/>
        <v>2.5666645465150916E-2</v>
      </c>
      <c r="AT9" s="12">
        <f t="shared" si="35"/>
        <v>0.46514648437499972</v>
      </c>
      <c r="AU9" s="14">
        <f t="shared" si="4"/>
        <v>123.1337158203125</v>
      </c>
      <c r="AV9" s="12">
        <f t="shared" si="36"/>
        <v>2.7662841796875028</v>
      </c>
      <c r="AW9" s="11">
        <f t="shared" si="37"/>
        <v>2.1972074501092159E-2</v>
      </c>
      <c r="AX9" s="24"/>
      <c r="AY9" s="18">
        <f t="shared" si="38"/>
        <v>660.94069335937502</v>
      </c>
      <c r="AZ9" s="20">
        <f t="shared" si="39"/>
        <v>30.099306640624945</v>
      </c>
      <c r="BA9" s="20">
        <f t="shared" si="40"/>
        <v>4.3556533110420452E-2</v>
      </c>
      <c r="BB9" s="20">
        <f t="shared" si="41"/>
        <v>6.4902246093750078</v>
      </c>
      <c r="BC9" s="21">
        <f t="shared" si="5"/>
        <v>667.43091796875001</v>
      </c>
      <c r="BD9" s="20">
        <f t="shared" si="42"/>
        <v>23.609082031249955</v>
      </c>
      <c r="BE9" s="20">
        <f t="shared" si="43"/>
        <v>3.4164566495788889E-2</v>
      </c>
      <c r="BG9" s="13">
        <f t="shared" si="44"/>
        <v>122.66856933593751</v>
      </c>
      <c r="BH9" s="12">
        <f t="shared" si="45"/>
        <v>3.2314306640625006</v>
      </c>
      <c r="BI9" s="11">
        <f t="shared" si="46"/>
        <v>2.5666645465150916E-2</v>
      </c>
      <c r="BJ9" s="12">
        <f t="shared" si="47"/>
        <v>0.96963134765624115</v>
      </c>
      <c r="BK9" s="14">
        <f t="shared" si="6"/>
        <v>123.63820068359375</v>
      </c>
      <c r="BL9" s="12">
        <f t="shared" si="48"/>
        <v>2.261799316406254</v>
      </c>
      <c r="BM9" s="11">
        <f t="shared" si="49"/>
        <v>1.7965046198619966E-2</v>
      </c>
      <c r="BN9" s="24"/>
      <c r="BO9" s="18">
        <f t="shared" si="50"/>
        <v>660.94069335937502</v>
      </c>
      <c r="BP9" s="20">
        <f t="shared" si="51"/>
        <v>30.099306640624945</v>
      </c>
      <c r="BQ9" s="20">
        <f t="shared" si="52"/>
        <v>4.3556533110420452E-2</v>
      </c>
      <c r="BR9" s="20">
        <f t="shared" si="53"/>
        <v>7.7165771484375414</v>
      </c>
      <c r="BS9" s="21">
        <f t="shared" si="7"/>
        <v>668.65727050781254</v>
      </c>
      <c r="BT9" s="20">
        <f t="shared" si="54"/>
        <v>22.382729492187423</v>
      </c>
      <c r="BU9" s="20">
        <f t="shared" si="55"/>
        <v>3.2389918806707899E-2</v>
      </c>
    </row>
    <row r="10" spans="1:73" x14ac:dyDescent="0.3">
      <c r="A10" s="2">
        <v>44292</v>
      </c>
      <c r="B10" s="1">
        <v>9</v>
      </c>
      <c r="C10" s="3">
        <v>126.2</v>
      </c>
      <c r="D10">
        <v>691.61</v>
      </c>
      <c r="K10" s="13">
        <f t="shared" si="8"/>
        <v>121.73767479992186</v>
      </c>
      <c r="L10" s="12">
        <f t="shared" si="9"/>
        <v>4.4623252000781406</v>
      </c>
      <c r="M10" s="11">
        <f t="shared" si="10"/>
        <v>3.5359153724866407E-2</v>
      </c>
      <c r="N10" s="12">
        <f t="shared" si="11"/>
        <v>0.20310002307421787</v>
      </c>
      <c r="O10" s="14">
        <f t="shared" si="0"/>
        <v>121.94077482299608</v>
      </c>
      <c r="P10" s="12">
        <f t="shared" si="12"/>
        <v>4.2592251770039269</v>
      </c>
      <c r="Q10" s="11">
        <f t="shared" si="13"/>
        <v>3.3749803304310037E-2</v>
      </c>
      <c r="S10" s="18">
        <f t="shared" si="14"/>
        <v>646.28762602471863</v>
      </c>
      <c r="T10" s="20">
        <f t="shared" si="15"/>
        <v>45.32237397528138</v>
      </c>
      <c r="U10" s="20">
        <f t="shared" si="16"/>
        <v>6.5531692681252987E-2</v>
      </c>
      <c r="V10" s="20">
        <f t="shared" si="17"/>
        <v>2.2096602551109283</v>
      </c>
      <c r="W10" s="21">
        <f t="shared" si="1"/>
        <v>648.49728627982961</v>
      </c>
      <c r="X10" s="20">
        <f t="shared" si="18"/>
        <v>43.112713720170404</v>
      </c>
      <c r="Y10" s="20">
        <f t="shared" si="19"/>
        <v>6.2336741400746666E-2</v>
      </c>
      <c r="AA10" s="13">
        <f t="shared" si="20"/>
        <v>122.54613403320312</v>
      </c>
      <c r="AB10" s="12">
        <f t="shared" si="21"/>
        <v>3.6538659667968858</v>
      </c>
      <c r="AC10" s="11">
        <f t="shared" si="22"/>
        <v>2.8952979134682137E-2</v>
      </c>
      <c r="AD10" s="12">
        <f t="shared" si="23"/>
        <v>0.95475311279296149</v>
      </c>
      <c r="AE10" s="14">
        <f t="shared" si="2"/>
        <v>123.50088714599607</v>
      </c>
      <c r="AF10" s="12">
        <f t="shared" si="24"/>
        <v>2.6991128540039284</v>
      </c>
      <c r="AG10" s="11">
        <f t="shared" si="25"/>
        <v>2.1387582044405138E-2</v>
      </c>
      <c r="AH10" s="24"/>
      <c r="AI10" s="18">
        <f t="shared" si="26"/>
        <v>655.48507080078127</v>
      </c>
      <c r="AJ10" s="20">
        <f t="shared" si="27"/>
        <v>36.124929199218741</v>
      </c>
      <c r="AK10" s="20">
        <f t="shared" si="28"/>
        <v>5.2233092637785368E-2</v>
      </c>
      <c r="AL10" s="20">
        <f t="shared" si="29"/>
        <v>10.511288452148456</v>
      </c>
      <c r="AM10" s="21">
        <f t="shared" si="3"/>
        <v>665.99635925292978</v>
      </c>
      <c r="AN10" s="20">
        <f t="shared" si="30"/>
        <v>25.613640747070235</v>
      </c>
      <c r="AO10" s="20">
        <f t="shared" si="31"/>
        <v>3.703480393150798E-2</v>
      </c>
      <c r="AQ10" s="13">
        <f t="shared" si="32"/>
        <v>125.09214233398438</v>
      </c>
      <c r="AR10" s="12">
        <f t="shared" si="33"/>
        <v>1.1078576660156187</v>
      </c>
      <c r="AS10" s="11">
        <f t="shared" si="34"/>
        <v>8.7785868939430963E-3</v>
      </c>
      <c r="AT10" s="12">
        <f t="shared" si="35"/>
        <v>0.95475311279296959</v>
      </c>
      <c r="AU10" s="14">
        <f t="shared" si="4"/>
        <v>126.04689544677736</v>
      </c>
      <c r="AV10" s="12">
        <f t="shared" si="36"/>
        <v>0.15310455322264716</v>
      </c>
      <c r="AW10" s="11">
        <f t="shared" si="37"/>
        <v>1.2131898036659837E-3</v>
      </c>
      <c r="AX10" s="24"/>
      <c r="AY10" s="18">
        <f t="shared" si="38"/>
        <v>683.51517333984373</v>
      </c>
      <c r="AZ10" s="20">
        <f t="shared" si="39"/>
        <v>8.0948266601562864</v>
      </c>
      <c r="BA10" s="20">
        <f t="shared" si="40"/>
        <v>1.1704322754379326E-2</v>
      </c>
      <c r="BB10" s="20">
        <f t="shared" si="41"/>
        <v>10.511288452148433</v>
      </c>
      <c r="BC10" s="21">
        <f t="shared" si="5"/>
        <v>694.02646179199212</v>
      </c>
      <c r="BD10" s="20">
        <f t="shared" si="42"/>
        <v>2.4164617919921056</v>
      </c>
      <c r="BE10" s="20">
        <f t="shared" si="43"/>
        <v>3.4939659518978985E-3</v>
      </c>
      <c r="BG10" s="13">
        <f t="shared" si="44"/>
        <v>125.09214233398438</v>
      </c>
      <c r="BH10" s="12">
        <f t="shared" si="45"/>
        <v>1.1078576660156187</v>
      </c>
      <c r="BI10" s="11">
        <f t="shared" si="46"/>
        <v>8.7785868939430963E-3</v>
      </c>
      <c r="BJ10" s="12">
        <f t="shared" si="47"/>
        <v>2.0600875854492195</v>
      </c>
      <c r="BK10" s="14">
        <f t="shared" si="6"/>
        <v>127.15222991943361</v>
      </c>
      <c r="BL10" s="12">
        <f t="shared" si="48"/>
        <v>0.95222991943360569</v>
      </c>
      <c r="BM10" s="11">
        <f t="shared" si="49"/>
        <v>7.5454034820412489E-3</v>
      </c>
      <c r="BN10" s="24"/>
      <c r="BO10" s="18">
        <f t="shared" si="50"/>
        <v>683.51517333984373</v>
      </c>
      <c r="BP10" s="20">
        <f t="shared" si="51"/>
        <v>8.0948266601562864</v>
      </c>
      <c r="BQ10" s="20">
        <f t="shared" si="52"/>
        <v>1.1704322754379326E-2</v>
      </c>
      <c r="BR10" s="20">
        <f t="shared" si="53"/>
        <v>18.860004272460916</v>
      </c>
      <c r="BS10" s="21">
        <f t="shared" si="7"/>
        <v>702.3751776123047</v>
      </c>
      <c r="BT10" s="20">
        <f t="shared" si="54"/>
        <v>10.765177612304683</v>
      </c>
      <c r="BU10" s="20">
        <f t="shared" si="55"/>
        <v>1.556538744712292E-2</v>
      </c>
    </row>
    <row r="11" spans="1:73" x14ac:dyDescent="0.3">
      <c r="A11" s="2">
        <v>44293</v>
      </c>
      <c r="B11" s="1">
        <v>10</v>
      </c>
      <c r="C11" s="3">
        <v>127.9</v>
      </c>
      <c r="D11">
        <v>670.96</v>
      </c>
      <c r="K11" s="13">
        <f t="shared" si="8"/>
        <v>122.40702357993359</v>
      </c>
      <c r="L11" s="12">
        <f t="shared" si="9"/>
        <v>5.4929764200664124</v>
      </c>
      <c r="M11" s="11">
        <f t="shared" si="10"/>
        <v>4.2947430962208072E-2</v>
      </c>
      <c r="N11" s="12">
        <f t="shared" si="11"/>
        <v>0.27303733661484486</v>
      </c>
      <c r="O11" s="14">
        <f t="shared" si="0"/>
        <v>122.68006091654844</v>
      </c>
      <c r="P11" s="12">
        <f t="shared" si="12"/>
        <v>5.219939083451564</v>
      </c>
      <c r="Q11" s="11">
        <f t="shared" si="13"/>
        <v>4.0812658979292912E-2</v>
      </c>
      <c r="S11" s="18">
        <f t="shared" si="14"/>
        <v>653.08598212101083</v>
      </c>
      <c r="T11" s="20">
        <f t="shared" si="15"/>
        <v>17.874017878989207</v>
      </c>
      <c r="U11" s="20">
        <f t="shared" si="16"/>
        <v>2.6639468640439378E-2</v>
      </c>
      <c r="V11" s="20">
        <f t="shared" si="17"/>
        <v>2.8979646312881187</v>
      </c>
      <c r="W11" s="21">
        <f t="shared" si="1"/>
        <v>655.98394675229895</v>
      </c>
      <c r="X11" s="20">
        <f t="shared" si="18"/>
        <v>14.976053247701088</v>
      </c>
      <c r="Y11" s="20">
        <f t="shared" si="19"/>
        <v>2.2320336901903375E-2</v>
      </c>
      <c r="AA11" s="13">
        <f t="shared" si="20"/>
        <v>123.45960052490234</v>
      </c>
      <c r="AB11" s="12">
        <f t="shared" si="21"/>
        <v>4.4403994750976636</v>
      </c>
      <c r="AC11" s="11">
        <f t="shared" si="22"/>
        <v>3.471774413680738E-2</v>
      </c>
      <c r="AD11" s="12">
        <f t="shared" si="23"/>
        <v>0.9237881469726591</v>
      </c>
      <c r="AE11" s="14">
        <f t="shared" si="2"/>
        <v>124.383388671875</v>
      </c>
      <c r="AF11" s="12">
        <f t="shared" si="24"/>
        <v>3.5166113281250091</v>
      </c>
      <c r="AG11" s="11">
        <f t="shared" si="25"/>
        <v>2.7495006474785057E-2</v>
      </c>
      <c r="AH11" s="24"/>
      <c r="AI11" s="18">
        <f t="shared" si="26"/>
        <v>664.51630310058601</v>
      </c>
      <c r="AJ11" s="20">
        <f t="shared" si="27"/>
        <v>6.4436968994140216</v>
      </c>
      <c r="AK11" s="20">
        <f t="shared" si="28"/>
        <v>9.6036975369828623E-3</v>
      </c>
      <c r="AL11" s="20">
        <f t="shared" si="29"/>
        <v>9.4012463378906705</v>
      </c>
      <c r="AM11" s="21">
        <f t="shared" si="3"/>
        <v>673.91754943847673</v>
      </c>
      <c r="AN11" s="20">
        <f t="shared" si="30"/>
        <v>2.9575494384766898</v>
      </c>
      <c r="AO11" s="20">
        <f t="shared" si="31"/>
        <v>4.4079370431571027E-3</v>
      </c>
      <c r="AQ11" s="13">
        <f t="shared" si="32"/>
        <v>125.9230355834961</v>
      </c>
      <c r="AR11" s="12">
        <f t="shared" si="33"/>
        <v>1.976964416503904</v>
      </c>
      <c r="AS11" s="11">
        <f t="shared" si="34"/>
        <v>1.5457110371414416E-2</v>
      </c>
      <c r="AT11" s="12">
        <f t="shared" si="35"/>
        <v>0.92378814697265654</v>
      </c>
      <c r="AU11" s="14">
        <f t="shared" si="4"/>
        <v>126.84682373046876</v>
      </c>
      <c r="AV11" s="12">
        <f t="shared" si="36"/>
        <v>1.0531762695312494</v>
      </c>
      <c r="AW11" s="11">
        <f t="shared" si="37"/>
        <v>8.2343727093920991E-3</v>
      </c>
      <c r="AX11" s="24"/>
      <c r="AY11" s="18">
        <f t="shared" si="38"/>
        <v>689.58629333496094</v>
      </c>
      <c r="AZ11" s="20">
        <f t="shared" si="39"/>
        <v>18.626293334960906</v>
      </c>
      <c r="BA11" s="20">
        <f t="shared" si="40"/>
        <v>2.7760661343389927E-2</v>
      </c>
      <c r="BB11" s="20">
        <f t="shared" si="41"/>
        <v>9.4012463378906279</v>
      </c>
      <c r="BC11" s="21">
        <f t="shared" si="5"/>
        <v>698.98753967285154</v>
      </c>
      <c r="BD11" s="20">
        <f t="shared" si="42"/>
        <v>28.027539672851503</v>
      </c>
      <c r="BE11" s="20">
        <f t="shared" si="43"/>
        <v>4.1772295923529719E-2</v>
      </c>
      <c r="BG11" s="13">
        <f t="shared" si="44"/>
        <v>125.9230355834961</v>
      </c>
      <c r="BH11" s="12">
        <f t="shared" si="45"/>
        <v>1.976964416503904</v>
      </c>
      <c r="BI11" s="11">
        <f t="shared" si="46"/>
        <v>1.5457110371414416E-2</v>
      </c>
      <c r="BJ11" s="12">
        <f t="shared" si="47"/>
        <v>1.138191833496093</v>
      </c>
      <c r="BK11" s="14">
        <f t="shared" si="6"/>
        <v>127.0612274169922</v>
      </c>
      <c r="BL11" s="12">
        <f t="shared" si="48"/>
        <v>0.83877258300780966</v>
      </c>
      <c r="BM11" s="11">
        <f t="shared" si="49"/>
        <v>6.5580342690211854E-3</v>
      </c>
      <c r="BN11" s="24"/>
      <c r="BO11" s="18">
        <f t="shared" si="50"/>
        <v>689.58629333496094</v>
      </c>
      <c r="BP11" s="20">
        <f t="shared" si="51"/>
        <v>18.626293334960906</v>
      </c>
      <c r="BQ11" s="20">
        <f t="shared" si="52"/>
        <v>2.7760661343389927E-2</v>
      </c>
      <c r="BR11" s="20">
        <f t="shared" si="53"/>
        <v>9.2683410644531392</v>
      </c>
      <c r="BS11" s="21">
        <f t="shared" si="7"/>
        <v>698.85463439941407</v>
      </c>
      <c r="BT11" s="20">
        <f t="shared" si="54"/>
        <v>27.894634399414031</v>
      </c>
      <c r="BU11" s="20">
        <f t="shared" si="55"/>
        <v>4.1574213663130487E-2</v>
      </c>
    </row>
    <row r="12" spans="1:73" x14ac:dyDescent="0.3">
      <c r="A12" s="2">
        <v>44294</v>
      </c>
      <c r="B12" s="1">
        <v>11</v>
      </c>
      <c r="C12" s="3">
        <v>130.36000000000001</v>
      </c>
      <c r="D12">
        <v>683.79</v>
      </c>
      <c r="K12" s="13">
        <f t="shared" si="8"/>
        <v>123.23097004294355</v>
      </c>
      <c r="L12" s="12">
        <f t="shared" si="9"/>
        <v>7.1290299570564599</v>
      </c>
      <c r="M12" s="11">
        <f t="shared" si="10"/>
        <v>5.4687250360973147E-2</v>
      </c>
      <c r="N12" s="12">
        <f t="shared" si="11"/>
        <v>0.35567370557411215</v>
      </c>
      <c r="O12" s="14">
        <f t="shared" si="0"/>
        <v>123.58664374851766</v>
      </c>
      <c r="P12" s="12">
        <f t="shared" si="12"/>
        <v>6.7733562514823547</v>
      </c>
      <c r="Q12" s="11">
        <f t="shared" si="13"/>
        <v>5.1958854337851745E-2</v>
      </c>
      <c r="S12" s="18">
        <f t="shared" si="14"/>
        <v>655.76708480285924</v>
      </c>
      <c r="T12" s="20">
        <f t="shared" si="15"/>
        <v>28.022915197140719</v>
      </c>
      <c r="U12" s="20">
        <f t="shared" si="16"/>
        <v>4.0981756383013379E-2</v>
      </c>
      <c r="V12" s="20">
        <f t="shared" si="17"/>
        <v>2.865435338872163</v>
      </c>
      <c r="W12" s="21">
        <f t="shared" si="1"/>
        <v>658.63252014173145</v>
      </c>
      <c r="X12" s="20">
        <f t="shared" si="18"/>
        <v>25.157479858268516</v>
      </c>
      <c r="Y12" s="20">
        <f t="shared" si="19"/>
        <v>3.6791236868436973E-2</v>
      </c>
      <c r="AA12" s="13">
        <f t="shared" si="20"/>
        <v>124.56970039367675</v>
      </c>
      <c r="AB12" s="12">
        <f t="shared" si="21"/>
        <v>5.7902996063232592</v>
      </c>
      <c r="AC12" s="11">
        <f t="shared" si="22"/>
        <v>4.4417763166026837E-2</v>
      </c>
      <c r="AD12" s="12">
        <f t="shared" si="23"/>
        <v>1.063521938323974</v>
      </c>
      <c r="AE12" s="14">
        <f t="shared" si="2"/>
        <v>125.63322233200073</v>
      </c>
      <c r="AF12" s="12">
        <f t="shared" si="24"/>
        <v>4.7267776679992863</v>
      </c>
      <c r="AG12" s="11">
        <f t="shared" si="25"/>
        <v>3.6259417520706397E-2</v>
      </c>
      <c r="AH12" s="24"/>
      <c r="AI12" s="18">
        <f t="shared" si="26"/>
        <v>666.12722732543955</v>
      </c>
      <c r="AJ12" s="20">
        <f t="shared" si="27"/>
        <v>17.662772674560415</v>
      </c>
      <c r="AK12" s="20">
        <f t="shared" si="28"/>
        <v>2.583069754538735E-2</v>
      </c>
      <c r="AL12" s="20">
        <f t="shared" si="29"/>
        <v>3.558504753112818</v>
      </c>
      <c r="AM12" s="21">
        <f t="shared" si="3"/>
        <v>669.68573207855241</v>
      </c>
      <c r="AN12" s="20">
        <f t="shared" si="30"/>
        <v>14.104267921447558</v>
      </c>
      <c r="AO12" s="20">
        <f t="shared" si="31"/>
        <v>2.0626607469321809E-2</v>
      </c>
      <c r="AQ12" s="13">
        <f t="shared" si="32"/>
        <v>127.40575889587404</v>
      </c>
      <c r="AR12" s="12">
        <f t="shared" si="33"/>
        <v>2.9542411041259697</v>
      </c>
      <c r="AS12" s="11">
        <f t="shared" si="34"/>
        <v>2.2662174778505441E-2</v>
      </c>
      <c r="AT12" s="12">
        <f t="shared" si="35"/>
        <v>1.063521938323978</v>
      </c>
      <c r="AU12" s="14">
        <f t="shared" si="4"/>
        <v>128.46928083419803</v>
      </c>
      <c r="AV12" s="12">
        <f t="shared" si="36"/>
        <v>1.8907191658019826</v>
      </c>
      <c r="AW12" s="11">
        <f t="shared" si="37"/>
        <v>1.4503829133184891E-2</v>
      </c>
      <c r="AX12" s="24"/>
      <c r="AY12" s="18">
        <f t="shared" si="38"/>
        <v>675.61657333374023</v>
      </c>
      <c r="AZ12" s="20">
        <f t="shared" si="39"/>
        <v>8.1734266662597292</v>
      </c>
      <c r="BA12" s="20">
        <f t="shared" si="40"/>
        <v>1.1953124009212959E-2</v>
      </c>
      <c r="BB12" s="20">
        <f t="shared" si="41"/>
        <v>3.5585047531127945</v>
      </c>
      <c r="BC12" s="21">
        <f t="shared" si="5"/>
        <v>679.17507808685298</v>
      </c>
      <c r="BD12" s="20">
        <f t="shared" si="42"/>
        <v>4.6149219131469863</v>
      </c>
      <c r="BE12" s="20">
        <f t="shared" si="43"/>
        <v>6.7490339331475841E-3</v>
      </c>
      <c r="BG12" s="13">
        <f t="shared" si="44"/>
        <v>127.40575889587404</v>
      </c>
      <c r="BH12" s="12">
        <f t="shared" si="45"/>
        <v>2.9542411041259697</v>
      </c>
      <c r="BI12" s="11">
        <f t="shared" si="46"/>
        <v>2.2662174778505441E-2</v>
      </c>
      <c r="BJ12" s="12">
        <f t="shared" si="47"/>
        <v>1.3965904426574798</v>
      </c>
      <c r="BK12" s="14">
        <f t="shared" si="6"/>
        <v>128.80234933853151</v>
      </c>
      <c r="BL12" s="12">
        <f t="shared" si="48"/>
        <v>1.5576506614685002</v>
      </c>
      <c r="BM12" s="11">
        <f t="shared" si="49"/>
        <v>1.1948839072326634E-2</v>
      </c>
      <c r="BN12" s="24"/>
      <c r="BO12" s="18">
        <f t="shared" si="50"/>
        <v>675.61657333374023</v>
      </c>
      <c r="BP12" s="20">
        <f t="shared" si="51"/>
        <v>8.1734266662597292</v>
      </c>
      <c r="BQ12" s="20">
        <f t="shared" si="52"/>
        <v>1.1953124009212959E-2</v>
      </c>
      <c r="BR12" s="20">
        <f t="shared" si="53"/>
        <v>-8.160204734802246</v>
      </c>
      <c r="BS12" s="21">
        <f t="shared" si="7"/>
        <v>667.45636859893796</v>
      </c>
      <c r="BT12" s="20">
        <f t="shared" si="54"/>
        <v>16.333631401062007</v>
      </c>
      <c r="BU12" s="20">
        <f t="shared" si="55"/>
        <v>2.388691177271093E-2</v>
      </c>
    </row>
    <row r="13" spans="1:73" x14ac:dyDescent="0.3">
      <c r="A13" s="2">
        <v>44295</v>
      </c>
      <c r="B13" s="1">
        <v>12</v>
      </c>
      <c r="C13" s="3">
        <v>133</v>
      </c>
      <c r="D13">
        <v>677.02</v>
      </c>
      <c r="K13" s="13">
        <f t="shared" si="8"/>
        <v>124.30032453650202</v>
      </c>
      <c r="L13" s="12">
        <f t="shared" si="9"/>
        <v>8.6996754634979823</v>
      </c>
      <c r="M13" s="11">
        <f t="shared" si="10"/>
        <v>6.541109371051114E-2</v>
      </c>
      <c r="N13" s="12">
        <f t="shared" si="11"/>
        <v>0.46272582377176497</v>
      </c>
      <c r="O13" s="14">
        <f t="shared" si="0"/>
        <v>124.76305036027378</v>
      </c>
      <c r="P13" s="12">
        <f t="shared" si="12"/>
        <v>8.2369496397262196</v>
      </c>
      <c r="Q13" s="11">
        <f t="shared" si="13"/>
        <v>6.1931952178392626E-2</v>
      </c>
      <c r="S13" s="18">
        <f t="shared" si="14"/>
        <v>659.97052208243031</v>
      </c>
      <c r="T13" s="20">
        <f t="shared" si="15"/>
        <v>17.049477917569675</v>
      </c>
      <c r="U13" s="20">
        <f t="shared" si="16"/>
        <v>2.5183122976529016E-2</v>
      </c>
      <c r="V13" s="20">
        <f t="shared" si="17"/>
        <v>3.0661356299769977</v>
      </c>
      <c r="W13" s="21">
        <f t="shared" si="1"/>
        <v>663.0366577124073</v>
      </c>
      <c r="X13" s="20">
        <f t="shared" si="18"/>
        <v>13.983342287592677</v>
      </c>
      <c r="Y13" s="20">
        <f t="shared" si="19"/>
        <v>2.0654252884098959E-2</v>
      </c>
      <c r="AA13" s="13">
        <f t="shared" si="20"/>
        <v>126.01727529525758</v>
      </c>
      <c r="AB13" s="12">
        <f t="shared" si="21"/>
        <v>6.9827247047424237</v>
      </c>
      <c r="AC13" s="11">
        <f t="shared" si="22"/>
        <v>5.2501689509341531E-2</v>
      </c>
      <c r="AD13" s="12">
        <f t="shared" si="23"/>
        <v>1.3515616607666099</v>
      </c>
      <c r="AE13" s="14">
        <f t="shared" si="2"/>
        <v>127.36883695602418</v>
      </c>
      <c r="AF13" s="12">
        <f t="shared" si="24"/>
        <v>5.6311630439758176</v>
      </c>
      <c r="AG13" s="11">
        <f t="shared" si="25"/>
        <v>4.2339571759216675E-2</v>
      </c>
      <c r="AH13" s="24"/>
      <c r="AI13" s="18">
        <f t="shared" si="26"/>
        <v>670.54292049407968</v>
      </c>
      <c r="AJ13" s="20">
        <f t="shared" si="27"/>
        <v>6.477079505920301</v>
      </c>
      <c r="AK13" s="20">
        <f t="shared" si="28"/>
        <v>9.5670430798503753E-3</v>
      </c>
      <c r="AL13" s="20">
        <f t="shared" si="29"/>
        <v>4.2013960647583035</v>
      </c>
      <c r="AM13" s="21">
        <f t="shared" si="3"/>
        <v>674.74431655883802</v>
      </c>
      <c r="AN13" s="20">
        <f t="shared" si="30"/>
        <v>2.2756834411619593</v>
      </c>
      <c r="AO13" s="20">
        <f t="shared" si="31"/>
        <v>3.3613238030810897E-3</v>
      </c>
      <c r="AQ13" s="13">
        <f t="shared" si="32"/>
        <v>129.62143972396854</v>
      </c>
      <c r="AR13" s="12">
        <f t="shared" si="33"/>
        <v>3.3785602760314646</v>
      </c>
      <c r="AS13" s="11">
        <f t="shared" si="34"/>
        <v>2.5402708842341838E-2</v>
      </c>
      <c r="AT13" s="12">
        <f t="shared" si="35"/>
        <v>1.3515616607666063</v>
      </c>
      <c r="AU13" s="14">
        <f t="shared" si="4"/>
        <v>130.97300138473514</v>
      </c>
      <c r="AV13" s="12">
        <f t="shared" si="36"/>
        <v>2.0269986152648585</v>
      </c>
      <c r="AW13" s="11">
        <f t="shared" si="37"/>
        <v>1.5240591092216982E-2</v>
      </c>
      <c r="AX13" s="24"/>
      <c r="AY13" s="18">
        <f t="shared" si="38"/>
        <v>681.74664333343503</v>
      </c>
      <c r="AZ13" s="20">
        <f t="shared" si="39"/>
        <v>4.7266433334350495</v>
      </c>
      <c r="BA13" s="20">
        <f t="shared" si="40"/>
        <v>6.981541658200717E-3</v>
      </c>
      <c r="BB13" s="20">
        <f t="shared" si="41"/>
        <v>4.2013960647582955</v>
      </c>
      <c r="BC13" s="21">
        <f t="shared" si="5"/>
        <v>685.94803939819337</v>
      </c>
      <c r="BD13" s="20">
        <f t="shared" si="42"/>
        <v>8.9280393981933912</v>
      </c>
      <c r="BE13" s="20">
        <f t="shared" si="43"/>
        <v>1.3187260934970003E-2</v>
      </c>
      <c r="BG13" s="13">
        <f t="shared" si="44"/>
        <v>129.62143972396854</v>
      </c>
      <c r="BH13" s="12">
        <f t="shared" si="45"/>
        <v>3.3785602760314646</v>
      </c>
      <c r="BI13" s="11">
        <f t="shared" si="46"/>
        <v>2.5402708842341838E-2</v>
      </c>
      <c r="BJ13" s="12">
        <f t="shared" si="47"/>
        <v>2.0109082317352387</v>
      </c>
      <c r="BK13" s="14">
        <f t="shared" si="6"/>
        <v>131.63234795570378</v>
      </c>
      <c r="BL13" s="12">
        <f t="shared" si="48"/>
        <v>1.3676520442962214</v>
      </c>
      <c r="BM13" s="11">
        <f t="shared" si="49"/>
        <v>1.0283098077415198E-2</v>
      </c>
      <c r="BN13" s="24"/>
      <c r="BO13" s="18">
        <f t="shared" si="50"/>
        <v>681.74664333343503</v>
      </c>
      <c r="BP13" s="20">
        <f t="shared" si="51"/>
        <v>4.7266433334350495</v>
      </c>
      <c r="BQ13" s="20">
        <f t="shared" si="52"/>
        <v>6.981541658200717E-3</v>
      </c>
      <c r="BR13" s="20">
        <f t="shared" si="53"/>
        <v>2.5575013160705362</v>
      </c>
      <c r="BS13" s="21">
        <f t="shared" si="7"/>
        <v>684.30414464950559</v>
      </c>
      <c r="BT13" s="20">
        <f t="shared" si="54"/>
        <v>7.2841446495056061</v>
      </c>
      <c r="BU13" s="20">
        <f t="shared" si="55"/>
        <v>1.0759127720755083E-2</v>
      </c>
    </row>
    <row r="14" spans="1:73" x14ac:dyDescent="0.3">
      <c r="A14" s="2">
        <v>44298</v>
      </c>
      <c r="B14" s="1">
        <v>13</v>
      </c>
      <c r="C14" s="3">
        <v>131.24</v>
      </c>
      <c r="D14">
        <v>701.97</v>
      </c>
      <c r="K14" s="13">
        <f t="shared" si="8"/>
        <v>125.60527585602672</v>
      </c>
      <c r="L14" s="12">
        <f t="shared" si="9"/>
        <v>5.6347241439732869</v>
      </c>
      <c r="M14" s="11">
        <f t="shared" si="10"/>
        <v>4.2934502773341106E-2</v>
      </c>
      <c r="N14" s="12">
        <f t="shared" si="11"/>
        <v>0.5890596481347059</v>
      </c>
      <c r="O14" s="14">
        <f t="shared" si="0"/>
        <v>126.19433550416143</v>
      </c>
      <c r="P14" s="12">
        <f t="shared" si="12"/>
        <v>5.0456644958385795</v>
      </c>
      <c r="Q14" s="11">
        <f t="shared" si="13"/>
        <v>3.8446087289230262E-2</v>
      </c>
      <c r="S14" s="18">
        <f t="shared" si="14"/>
        <v>662.52794377006569</v>
      </c>
      <c r="T14" s="20">
        <f t="shared" si="15"/>
        <v>39.442056229934337</v>
      </c>
      <c r="U14" s="20">
        <f t="shared" si="16"/>
        <v>5.6187666467134405E-2</v>
      </c>
      <c r="V14" s="20">
        <f t="shared" si="17"/>
        <v>2.9898285386257553</v>
      </c>
      <c r="W14" s="21">
        <f t="shared" si="1"/>
        <v>665.51777230869141</v>
      </c>
      <c r="X14" s="20">
        <f t="shared" si="18"/>
        <v>36.452227691308622</v>
      </c>
      <c r="Y14" s="20">
        <f t="shared" si="19"/>
        <v>5.1928469437879994E-2</v>
      </c>
      <c r="AA14" s="13">
        <f t="shared" si="20"/>
        <v>127.76295647144318</v>
      </c>
      <c r="AB14" s="12">
        <f t="shared" si="21"/>
        <v>3.477043528556834</v>
      </c>
      <c r="AC14" s="11">
        <f t="shared" si="22"/>
        <v>2.6493778791198061E-2</v>
      </c>
      <c r="AD14" s="12">
        <f t="shared" si="23"/>
        <v>1.6471512973308515</v>
      </c>
      <c r="AE14" s="14">
        <f t="shared" si="2"/>
        <v>129.41010776877403</v>
      </c>
      <c r="AF14" s="12">
        <f t="shared" si="24"/>
        <v>1.8298922312259833</v>
      </c>
      <c r="AG14" s="11">
        <f t="shared" si="25"/>
        <v>1.3943098378741109E-2</v>
      </c>
      <c r="AH14" s="24"/>
      <c r="AI14" s="18">
        <f t="shared" si="26"/>
        <v>672.16219037055976</v>
      </c>
      <c r="AJ14" s="20">
        <f t="shared" si="27"/>
        <v>29.807809629440271</v>
      </c>
      <c r="AK14" s="20">
        <f t="shared" si="28"/>
        <v>4.2463081940026313E-2</v>
      </c>
      <c r="AL14" s="20">
        <f t="shared" si="29"/>
        <v>2.2648014235496321</v>
      </c>
      <c r="AM14" s="21">
        <f t="shared" si="3"/>
        <v>674.42699179410943</v>
      </c>
      <c r="AN14" s="20">
        <f t="shared" si="30"/>
        <v>27.543008205890601</v>
      </c>
      <c r="AO14" s="20">
        <f t="shared" si="31"/>
        <v>3.9236731207730531E-2</v>
      </c>
      <c r="AQ14" s="13">
        <f t="shared" si="32"/>
        <v>132.15535993099212</v>
      </c>
      <c r="AR14" s="12">
        <f t="shared" si="33"/>
        <v>0.91535993099211055</v>
      </c>
      <c r="AS14" s="11">
        <f t="shared" si="34"/>
        <v>6.9747023086872183E-3</v>
      </c>
      <c r="AT14" s="12">
        <f t="shared" si="35"/>
        <v>1.6471512973308509</v>
      </c>
      <c r="AU14" s="14">
        <f t="shared" si="4"/>
        <v>133.80251122832297</v>
      </c>
      <c r="AV14" s="12">
        <f t="shared" si="36"/>
        <v>2.5625112283229612</v>
      </c>
      <c r="AW14" s="11">
        <f t="shared" si="37"/>
        <v>1.952538272114417E-2</v>
      </c>
      <c r="AX14" s="24"/>
      <c r="AY14" s="18">
        <f t="shared" si="38"/>
        <v>678.2016608333588</v>
      </c>
      <c r="AZ14" s="20">
        <f t="shared" si="39"/>
        <v>23.768339166641226</v>
      </c>
      <c r="BA14" s="20">
        <f t="shared" si="40"/>
        <v>3.3859479987237665E-2</v>
      </c>
      <c r="BB14" s="20">
        <f t="shared" si="41"/>
        <v>2.2648014235496641</v>
      </c>
      <c r="BC14" s="21">
        <f t="shared" si="5"/>
        <v>680.46646225690847</v>
      </c>
      <c r="BD14" s="20">
        <f t="shared" si="42"/>
        <v>21.503537743091556</v>
      </c>
      <c r="BE14" s="20">
        <f t="shared" si="43"/>
        <v>3.0633129254941886E-2</v>
      </c>
      <c r="BG14" s="13">
        <f t="shared" si="44"/>
        <v>132.15535993099212</v>
      </c>
      <c r="BH14" s="12">
        <f t="shared" si="45"/>
        <v>0.91535993099211055</v>
      </c>
      <c r="BI14" s="11">
        <f t="shared" si="46"/>
        <v>6.9747023086872183E-3</v>
      </c>
      <c r="BJ14" s="12">
        <f t="shared" si="47"/>
        <v>2.4031672132014981</v>
      </c>
      <c r="BK14" s="14">
        <f t="shared" si="6"/>
        <v>134.55852714419362</v>
      </c>
      <c r="BL14" s="12">
        <f t="shared" si="48"/>
        <v>3.3185271441936095</v>
      </c>
      <c r="BM14" s="11">
        <f t="shared" si="49"/>
        <v>2.5285942884742528E-2</v>
      </c>
      <c r="BN14" s="24"/>
      <c r="BO14" s="18">
        <f t="shared" si="50"/>
        <v>678.2016608333588</v>
      </c>
      <c r="BP14" s="20">
        <f t="shared" si="51"/>
        <v>23.768339166641226</v>
      </c>
      <c r="BQ14" s="20">
        <f t="shared" si="52"/>
        <v>3.3859479987237665E-2</v>
      </c>
      <c r="BR14" s="20">
        <f t="shared" si="53"/>
        <v>-2.0193615460395389</v>
      </c>
      <c r="BS14" s="21">
        <f t="shared" si="7"/>
        <v>676.18229928731921</v>
      </c>
      <c r="BT14" s="20">
        <f t="shared" si="54"/>
        <v>25.787700712680817</v>
      </c>
      <c r="BU14" s="20">
        <f t="shared" si="55"/>
        <v>3.6736186322322631E-2</v>
      </c>
    </row>
    <row r="15" spans="1:73" x14ac:dyDescent="0.3">
      <c r="A15" s="2">
        <v>44299</v>
      </c>
      <c r="B15" s="1">
        <v>14</v>
      </c>
      <c r="C15" s="3">
        <v>134.41999999999999</v>
      </c>
      <c r="D15">
        <v>762.32</v>
      </c>
      <c r="K15" s="13">
        <f t="shared" si="8"/>
        <v>126.45048447762272</v>
      </c>
      <c r="L15" s="12">
        <f t="shared" si="9"/>
        <v>7.9695155223772645</v>
      </c>
      <c r="M15" s="11">
        <f t="shared" si="10"/>
        <v>5.9288167849853184E-2</v>
      </c>
      <c r="N15" s="12">
        <f t="shared" si="11"/>
        <v>0.62748199415390016</v>
      </c>
      <c r="O15" s="14">
        <f t="shared" si="0"/>
        <v>127.07796647177662</v>
      </c>
      <c r="P15" s="12">
        <f t="shared" si="12"/>
        <v>7.342033528223368</v>
      </c>
      <c r="Q15" s="11">
        <f t="shared" si="13"/>
        <v>5.4620097665699814E-2</v>
      </c>
      <c r="S15" s="18">
        <f t="shared" si="14"/>
        <v>668.44425220455582</v>
      </c>
      <c r="T15" s="20">
        <f t="shared" si="15"/>
        <v>93.875747795444227</v>
      </c>
      <c r="U15" s="20">
        <f t="shared" si="16"/>
        <v>0.12314480506276133</v>
      </c>
      <c r="V15" s="20">
        <f t="shared" si="17"/>
        <v>3.4288005230054122</v>
      </c>
      <c r="W15" s="21">
        <f t="shared" si="1"/>
        <v>671.87305272756123</v>
      </c>
      <c r="X15" s="20">
        <f t="shared" si="18"/>
        <v>90.44694727243882</v>
      </c>
      <c r="Y15" s="20">
        <f t="shared" si="19"/>
        <v>0.11864695570421714</v>
      </c>
      <c r="AA15" s="13">
        <f t="shared" si="20"/>
        <v>128.63221735358238</v>
      </c>
      <c r="AB15" s="12">
        <f t="shared" si="21"/>
        <v>5.787782646417611</v>
      </c>
      <c r="AC15" s="11">
        <f t="shared" si="22"/>
        <v>4.3057451617449873E-2</v>
      </c>
      <c r="AD15" s="12">
        <f t="shared" si="23"/>
        <v>1.0637334859371139</v>
      </c>
      <c r="AE15" s="14">
        <f t="shared" si="2"/>
        <v>129.6959508395195</v>
      </c>
      <c r="AF15" s="12">
        <f t="shared" si="24"/>
        <v>4.7240491604804902</v>
      </c>
      <c r="AG15" s="11">
        <f t="shared" si="25"/>
        <v>3.5143945547392433E-2</v>
      </c>
      <c r="AH15" s="24"/>
      <c r="AI15" s="18">
        <f t="shared" si="26"/>
        <v>679.61414277791982</v>
      </c>
      <c r="AJ15" s="20">
        <f t="shared" si="27"/>
        <v>82.705857222080226</v>
      </c>
      <c r="AK15" s="20">
        <f t="shared" si="28"/>
        <v>0.10849230929541429</v>
      </c>
      <c r="AL15" s="20">
        <f t="shared" si="29"/>
        <v>6.1551646614074587</v>
      </c>
      <c r="AM15" s="21">
        <f t="shared" si="3"/>
        <v>685.76930743932724</v>
      </c>
      <c r="AN15" s="20">
        <f t="shared" si="30"/>
        <v>76.550692560672815</v>
      </c>
      <c r="AO15" s="20">
        <f t="shared" si="31"/>
        <v>0.10041805614528389</v>
      </c>
      <c r="AQ15" s="13">
        <f t="shared" si="32"/>
        <v>131.46883998274802</v>
      </c>
      <c r="AR15" s="12">
        <f t="shared" si="33"/>
        <v>2.951160017251965</v>
      </c>
      <c r="AS15" s="11">
        <f t="shared" si="34"/>
        <v>2.1954768763963437E-2</v>
      </c>
      <c r="AT15" s="12">
        <f t="shared" si="35"/>
        <v>1.0637334859371139</v>
      </c>
      <c r="AU15" s="14">
        <f t="shared" si="4"/>
        <v>132.53257346868514</v>
      </c>
      <c r="AV15" s="12">
        <f t="shared" si="36"/>
        <v>1.8874265313148442</v>
      </c>
      <c r="AW15" s="11">
        <f t="shared" si="37"/>
        <v>1.4041262693905999E-2</v>
      </c>
      <c r="AX15" s="24"/>
      <c r="AY15" s="18">
        <f t="shared" si="38"/>
        <v>696.02791520833966</v>
      </c>
      <c r="AZ15" s="20">
        <f t="shared" si="39"/>
        <v>66.292084791660386</v>
      </c>
      <c r="BA15" s="20">
        <f t="shared" si="40"/>
        <v>8.6960967561733105E-2</v>
      </c>
      <c r="BB15" s="20">
        <f t="shared" si="41"/>
        <v>6.155164661407464</v>
      </c>
      <c r="BC15" s="21">
        <f t="shared" si="5"/>
        <v>702.18307986974708</v>
      </c>
      <c r="BD15" s="20">
        <f t="shared" si="42"/>
        <v>60.136920130252975</v>
      </c>
      <c r="BE15" s="20">
        <f t="shared" si="43"/>
        <v>7.8886714411602707E-2</v>
      </c>
      <c r="BG15" s="13">
        <f t="shared" si="44"/>
        <v>131.46883998274802</v>
      </c>
      <c r="BH15" s="12">
        <f t="shared" si="45"/>
        <v>2.951160017251965</v>
      </c>
      <c r="BI15" s="11">
        <f t="shared" si="46"/>
        <v>2.1954768763963437E-2</v>
      </c>
      <c r="BJ15" s="12">
        <f t="shared" si="47"/>
        <v>8.5901842117301674E-2</v>
      </c>
      <c r="BK15" s="14">
        <f t="shared" si="6"/>
        <v>131.55474182486532</v>
      </c>
      <c r="BL15" s="12">
        <f t="shared" si="48"/>
        <v>2.8652581751346702</v>
      </c>
      <c r="BM15" s="11">
        <f t="shared" si="49"/>
        <v>2.1315713250518304E-2</v>
      </c>
      <c r="BN15" s="24"/>
      <c r="BO15" s="18">
        <f t="shared" si="50"/>
        <v>696.02791520833966</v>
      </c>
      <c r="BP15" s="20">
        <f t="shared" si="51"/>
        <v>66.292084791660386</v>
      </c>
      <c r="BQ15" s="20">
        <f t="shared" si="52"/>
        <v>8.6960967561733105E-2</v>
      </c>
      <c r="BR15" s="20">
        <f t="shared" si="53"/>
        <v>12.864850394725762</v>
      </c>
      <c r="BS15" s="21">
        <f t="shared" si="7"/>
        <v>708.89276560306541</v>
      </c>
      <c r="BT15" s="20">
        <f t="shared" si="54"/>
        <v>53.427234396934637</v>
      </c>
      <c r="BU15" s="20">
        <f t="shared" si="55"/>
        <v>7.0085048794383764E-2</v>
      </c>
    </row>
    <row r="16" spans="1:73" x14ac:dyDescent="0.3">
      <c r="A16" s="2">
        <v>44300</v>
      </c>
      <c r="B16" s="1">
        <v>15</v>
      </c>
      <c r="C16" s="3">
        <v>132.02000000000001</v>
      </c>
      <c r="D16">
        <v>732.22</v>
      </c>
      <c r="K16" s="13">
        <f t="shared" si="8"/>
        <v>127.64591180597931</v>
      </c>
      <c r="L16" s="12">
        <f t="shared" si="9"/>
        <v>4.3740881940207004</v>
      </c>
      <c r="M16" s="11">
        <f t="shared" si="10"/>
        <v>3.3132011771100589E-2</v>
      </c>
      <c r="N16" s="12">
        <f t="shared" si="11"/>
        <v>0.71267379428430311</v>
      </c>
      <c r="O16" s="14">
        <f t="shared" si="0"/>
        <v>128.35858560026361</v>
      </c>
      <c r="P16" s="12">
        <f t="shared" si="12"/>
        <v>3.661414399736401</v>
      </c>
      <c r="Q16" s="11">
        <f t="shared" si="13"/>
        <v>2.7733785788035151E-2</v>
      </c>
      <c r="S16" s="18">
        <f t="shared" si="14"/>
        <v>682.52561437387237</v>
      </c>
      <c r="T16" s="20">
        <f t="shared" si="15"/>
        <v>49.694385626127655</v>
      </c>
      <c r="U16" s="20">
        <f t="shared" si="16"/>
        <v>6.7868107435098274E-2</v>
      </c>
      <c r="V16" s="20">
        <f t="shared" si="17"/>
        <v>5.026684769952082</v>
      </c>
      <c r="W16" s="21">
        <f t="shared" si="1"/>
        <v>687.55229914382448</v>
      </c>
      <c r="X16" s="20">
        <f t="shared" si="18"/>
        <v>44.667700856175543</v>
      </c>
      <c r="Y16" s="20">
        <f t="shared" si="19"/>
        <v>6.1003114987538638E-2</v>
      </c>
      <c r="AA16" s="13">
        <f t="shared" si="20"/>
        <v>130.07916301518677</v>
      </c>
      <c r="AB16" s="12">
        <f t="shared" si="21"/>
        <v>1.9408369848132452</v>
      </c>
      <c r="AC16" s="11">
        <f t="shared" si="22"/>
        <v>1.470108305418304E-2</v>
      </c>
      <c r="AD16" s="12">
        <f t="shared" si="23"/>
        <v>1.3511426176875698</v>
      </c>
      <c r="AE16" s="14">
        <f t="shared" si="2"/>
        <v>131.43030563287434</v>
      </c>
      <c r="AF16" s="12">
        <f t="shared" si="24"/>
        <v>0.58969436712567358</v>
      </c>
      <c r="AG16" s="11">
        <f t="shared" si="25"/>
        <v>4.4667047956799995E-3</v>
      </c>
      <c r="AH16" s="24"/>
      <c r="AI16" s="18">
        <f t="shared" si="26"/>
        <v>700.29060708343991</v>
      </c>
      <c r="AJ16" s="20">
        <f t="shared" si="27"/>
        <v>31.929392916560118</v>
      </c>
      <c r="AK16" s="20">
        <f t="shared" si="28"/>
        <v>4.3606283516648164E-2</v>
      </c>
      <c r="AL16" s="20">
        <f t="shared" si="29"/>
        <v>17.046139394491927</v>
      </c>
      <c r="AM16" s="21">
        <f t="shared" si="3"/>
        <v>717.3367464779318</v>
      </c>
      <c r="AN16" s="20">
        <f t="shared" si="30"/>
        <v>14.88325352206823</v>
      </c>
      <c r="AO16" s="20">
        <f t="shared" si="31"/>
        <v>2.0326204586146555E-2</v>
      </c>
      <c r="AQ16" s="13">
        <f t="shared" si="32"/>
        <v>133.682209995687</v>
      </c>
      <c r="AR16" s="12">
        <f t="shared" si="33"/>
        <v>1.6622099956869931</v>
      </c>
      <c r="AS16" s="11">
        <f t="shared" si="34"/>
        <v>1.2590592301825429E-2</v>
      </c>
      <c r="AT16" s="12">
        <f t="shared" si="35"/>
        <v>1.3511426176875807</v>
      </c>
      <c r="AU16" s="14">
        <f t="shared" si="4"/>
        <v>135.03335261337457</v>
      </c>
      <c r="AV16" s="12">
        <f t="shared" si="36"/>
        <v>3.0133526133745647</v>
      </c>
      <c r="AW16" s="11">
        <f t="shared" si="37"/>
        <v>2.2824970560328468E-2</v>
      </c>
      <c r="AX16" s="24"/>
      <c r="AY16" s="18">
        <f t="shared" si="38"/>
        <v>745.74697880208487</v>
      </c>
      <c r="AZ16" s="20">
        <f t="shared" si="39"/>
        <v>13.526978802084841</v>
      </c>
      <c r="BA16" s="20">
        <f t="shared" si="40"/>
        <v>1.8473926964689358E-2</v>
      </c>
      <c r="BB16" s="20">
        <f t="shared" si="41"/>
        <v>17.046139394491899</v>
      </c>
      <c r="BC16" s="21">
        <f t="shared" si="5"/>
        <v>762.79311819657676</v>
      </c>
      <c r="BD16" s="20">
        <f t="shared" si="42"/>
        <v>30.573118196576729</v>
      </c>
      <c r="BE16" s="20">
        <f t="shared" si="43"/>
        <v>4.1754005895190967E-2</v>
      </c>
      <c r="BG16" s="13">
        <f t="shared" si="44"/>
        <v>133.682209995687</v>
      </c>
      <c r="BH16" s="12">
        <f t="shared" si="45"/>
        <v>1.6622099956869931</v>
      </c>
      <c r="BI16" s="11">
        <f t="shared" si="46"/>
        <v>1.2590592301825429E-2</v>
      </c>
      <c r="BJ16" s="12">
        <f t="shared" si="47"/>
        <v>1.6815029702335611</v>
      </c>
      <c r="BK16" s="14">
        <f t="shared" si="6"/>
        <v>135.36371296592057</v>
      </c>
      <c r="BL16" s="12">
        <f t="shared" si="48"/>
        <v>3.3437129659205596</v>
      </c>
      <c r="BM16" s="11">
        <f t="shared" si="49"/>
        <v>2.5327321359798208E-2</v>
      </c>
      <c r="BN16" s="24"/>
      <c r="BO16" s="18">
        <f t="shared" si="50"/>
        <v>745.74697880208487</v>
      </c>
      <c r="BP16" s="20">
        <f t="shared" si="51"/>
        <v>13.526978802084841</v>
      </c>
      <c r="BQ16" s="20">
        <f t="shared" si="52"/>
        <v>1.8473926964689358E-2</v>
      </c>
      <c r="BR16" s="20">
        <f t="shared" si="53"/>
        <v>40.505510293990341</v>
      </c>
      <c r="BS16" s="21">
        <f t="shared" si="7"/>
        <v>786.25248909607524</v>
      </c>
      <c r="BT16" s="20">
        <f t="shared" si="54"/>
        <v>54.03248909607521</v>
      </c>
      <c r="BU16" s="20">
        <f t="shared" si="55"/>
        <v>7.3792697681127548E-2</v>
      </c>
    </row>
    <row r="17" spans="1:73" x14ac:dyDescent="0.3">
      <c r="A17" s="2">
        <v>44301</v>
      </c>
      <c r="B17" s="1">
        <v>16</v>
      </c>
      <c r="C17" s="3">
        <v>134.5</v>
      </c>
      <c r="D17">
        <v>738.84</v>
      </c>
      <c r="K17" s="13">
        <f t="shared" si="8"/>
        <v>128.30202503508241</v>
      </c>
      <c r="L17" s="12">
        <f t="shared" si="9"/>
        <v>6.1979749649175915</v>
      </c>
      <c r="M17" s="11">
        <f t="shared" si="10"/>
        <v>4.60815982521754E-2</v>
      </c>
      <c r="N17" s="12">
        <f t="shared" si="11"/>
        <v>0.70418970950712234</v>
      </c>
      <c r="O17" s="14">
        <f t="shared" si="0"/>
        <v>129.00621474458953</v>
      </c>
      <c r="P17" s="12">
        <f t="shared" si="12"/>
        <v>5.4937852554104722</v>
      </c>
      <c r="Q17" s="11">
        <f t="shared" si="13"/>
        <v>4.0845987029074146E-2</v>
      </c>
      <c r="S17" s="18">
        <f t="shared" si="14"/>
        <v>689.97977221779149</v>
      </c>
      <c r="T17" s="20">
        <f t="shared" si="15"/>
        <v>48.86022778220854</v>
      </c>
      <c r="U17" s="20">
        <f t="shared" si="16"/>
        <v>6.6130999651086209E-2</v>
      </c>
      <c r="V17" s="20">
        <f t="shared" si="17"/>
        <v>5.3908057310471378</v>
      </c>
      <c r="W17" s="21">
        <f t="shared" si="1"/>
        <v>695.37057794883867</v>
      </c>
      <c r="X17" s="20">
        <f t="shared" si="18"/>
        <v>43.469422051161359</v>
      </c>
      <c r="Y17" s="20">
        <f t="shared" si="19"/>
        <v>5.8834689582536619E-2</v>
      </c>
      <c r="AA17" s="13">
        <f t="shared" si="20"/>
        <v>130.56437226139008</v>
      </c>
      <c r="AB17" s="12">
        <f t="shared" si="21"/>
        <v>3.9356277386099237</v>
      </c>
      <c r="AC17" s="11">
        <f t="shared" si="22"/>
        <v>2.9261172777768948E-2</v>
      </c>
      <c r="AD17" s="12">
        <f t="shared" si="23"/>
        <v>0.70169258907437593</v>
      </c>
      <c r="AE17" s="14">
        <f t="shared" si="2"/>
        <v>131.26606485046446</v>
      </c>
      <c r="AF17" s="12">
        <f t="shared" si="24"/>
        <v>3.2339351495355402</v>
      </c>
      <c r="AG17" s="11">
        <f t="shared" si="25"/>
        <v>2.4044127505840448E-2</v>
      </c>
      <c r="AH17" s="24"/>
      <c r="AI17" s="18">
        <f t="shared" si="26"/>
        <v>708.27295531258005</v>
      </c>
      <c r="AJ17" s="20">
        <f t="shared" si="27"/>
        <v>30.56704468741998</v>
      </c>
      <c r="AK17" s="20">
        <f t="shared" si="28"/>
        <v>4.1371670033322476E-2</v>
      </c>
      <c r="AL17" s="20">
        <f t="shared" si="29"/>
        <v>10.24829602047809</v>
      </c>
      <c r="AM17" s="21">
        <f t="shared" si="3"/>
        <v>718.5212513330581</v>
      </c>
      <c r="AN17" s="20">
        <f t="shared" si="30"/>
        <v>20.318748666941929</v>
      </c>
      <c r="AO17" s="20">
        <f t="shared" si="31"/>
        <v>2.7500877953199512E-2</v>
      </c>
      <c r="AQ17" s="13">
        <f t="shared" si="32"/>
        <v>132.43555249892177</v>
      </c>
      <c r="AR17" s="12">
        <f t="shared" si="33"/>
        <v>2.0644475010782344</v>
      </c>
      <c r="AS17" s="11">
        <f t="shared" si="34"/>
        <v>1.5349052052626279E-2</v>
      </c>
      <c r="AT17" s="12">
        <f t="shared" si="35"/>
        <v>0.70169258907437615</v>
      </c>
      <c r="AU17" s="14">
        <f t="shared" si="4"/>
        <v>133.13724508799615</v>
      </c>
      <c r="AV17" s="12">
        <f t="shared" si="36"/>
        <v>1.3627549120038509</v>
      </c>
      <c r="AW17" s="11">
        <f t="shared" si="37"/>
        <v>1.0132006780697776E-2</v>
      </c>
      <c r="AX17" s="24"/>
      <c r="AY17" s="18">
        <f t="shared" si="38"/>
        <v>735.60174470052118</v>
      </c>
      <c r="AZ17" s="20">
        <f t="shared" si="39"/>
        <v>3.2382552994788512</v>
      </c>
      <c r="BA17" s="20">
        <f t="shared" si="40"/>
        <v>4.382891152995034E-3</v>
      </c>
      <c r="BB17" s="20">
        <f t="shared" si="41"/>
        <v>10.248296020478001</v>
      </c>
      <c r="BC17" s="21">
        <f t="shared" si="5"/>
        <v>745.85004072099923</v>
      </c>
      <c r="BD17" s="20">
        <f t="shared" si="42"/>
        <v>7.0100407209991999</v>
      </c>
      <c r="BE17" s="20">
        <f t="shared" si="43"/>
        <v>9.4879009271279305E-3</v>
      </c>
      <c r="BG17" s="13">
        <f t="shared" si="44"/>
        <v>132.43555249892177</v>
      </c>
      <c r="BH17" s="12">
        <f t="shared" si="45"/>
        <v>2.0644475010782344</v>
      </c>
      <c r="BI17" s="11">
        <f t="shared" si="46"/>
        <v>1.5349052052626279E-2</v>
      </c>
      <c r="BJ17" s="12">
        <f t="shared" si="47"/>
        <v>-0.51461738001553803</v>
      </c>
      <c r="BK17" s="14">
        <f t="shared" si="6"/>
        <v>131.92093511890621</v>
      </c>
      <c r="BL17" s="12">
        <f t="shared" si="48"/>
        <v>2.5790648810937853</v>
      </c>
      <c r="BM17" s="11">
        <f t="shared" si="49"/>
        <v>1.9175203576905466E-2</v>
      </c>
      <c r="BN17" s="24"/>
      <c r="BO17" s="18">
        <f t="shared" si="50"/>
        <v>735.60174470052118</v>
      </c>
      <c r="BP17" s="20">
        <f t="shared" si="51"/>
        <v>3.2382552994788512</v>
      </c>
      <c r="BQ17" s="20">
        <f t="shared" si="52"/>
        <v>4.382891152995034E-3</v>
      </c>
      <c r="BR17" s="20">
        <f t="shared" si="53"/>
        <v>2.5174519973248195</v>
      </c>
      <c r="BS17" s="21">
        <f t="shared" si="7"/>
        <v>738.11919669784595</v>
      </c>
      <c r="BT17" s="20">
        <f t="shared" si="54"/>
        <v>0.72080330215408139</v>
      </c>
      <c r="BU17" s="20">
        <f t="shared" si="55"/>
        <v>9.755878162444932E-4</v>
      </c>
    </row>
    <row r="18" spans="1:73" x14ac:dyDescent="0.3">
      <c r="A18" s="2">
        <v>44302</v>
      </c>
      <c r="B18" s="1">
        <v>17</v>
      </c>
      <c r="C18" s="3">
        <v>134.16</v>
      </c>
      <c r="D18">
        <v>739.78</v>
      </c>
      <c r="K18" s="13">
        <f t="shared" si="8"/>
        <v>129.23172127982005</v>
      </c>
      <c r="L18" s="12">
        <f t="shared" si="9"/>
        <v>4.9282787201799465</v>
      </c>
      <c r="M18" s="11">
        <f t="shared" si="10"/>
        <v>3.6734337508795067E-2</v>
      </c>
      <c r="N18" s="12">
        <f t="shared" si="11"/>
        <v>0.73801568979170029</v>
      </c>
      <c r="O18" s="14">
        <f t="shared" si="0"/>
        <v>129.96973696961174</v>
      </c>
      <c r="P18" s="12">
        <f t="shared" si="12"/>
        <v>4.1902630303882518</v>
      </c>
      <c r="Q18" s="11">
        <f t="shared" si="13"/>
        <v>3.1233326106054352E-2</v>
      </c>
      <c r="S18" s="18">
        <f t="shared" si="14"/>
        <v>697.30880638512281</v>
      </c>
      <c r="T18" s="20">
        <f t="shared" si="15"/>
        <v>42.471193614877166</v>
      </c>
      <c r="U18" s="20">
        <f t="shared" si="16"/>
        <v>5.7410572893126559E-2</v>
      </c>
      <c r="V18" s="20">
        <f t="shared" si="17"/>
        <v>5.6815399964897635</v>
      </c>
      <c r="W18" s="21">
        <f t="shared" si="1"/>
        <v>702.99034638161254</v>
      </c>
      <c r="X18" s="20">
        <f t="shared" si="18"/>
        <v>36.789653618387433</v>
      </c>
      <c r="Y18" s="20">
        <f t="shared" si="19"/>
        <v>4.9730532885976148E-2</v>
      </c>
      <c r="AA18" s="13">
        <f t="shared" si="20"/>
        <v>131.54827919604256</v>
      </c>
      <c r="AB18" s="12">
        <f t="shared" si="21"/>
        <v>2.6117208039574393</v>
      </c>
      <c r="AC18" s="11">
        <f t="shared" si="22"/>
        <v>1.9467209331823492E-2</v>
      </c>
      <c r="AD18" s="12">
        <f t="shared" si="23"/>
        <v>0.91335334825795467</v>
      </c>
      <c r="AE18" s="14">
        <f t="shared" si="2"/>
        <v>132.4616325443005</v>
      </c>
      <c r="AF18" s="12">
        <f t="shared" si="24"/>
        <v>1.698367455699497</v>
      </c>
      <c r="AG18" s="11">
        <f t="shared" si="25"/>
        <v>1.2659268453335547E-2</v>
      </c>
      <c r="AH18" s="24"/>
      <c r="AI18" s="18">
        <f t="shared" si="26"/>
        <v>715.91471648443508</v>
      </c>
      <c r="AJ18" s="20">
        <f t="shared" si="27"/>
        <v>23.865283515564897</v>
      </c>
      <c r="AK18" s="20">
        <f t="shared" si="28"/>
        <v>3.225997393220268E-2</v>
      </c>
      <c r="AL18" s="20">
        <f t="shared" si="29"/>
        <v>8.2933948840107909</v>
      </c>
      <c r="AM18" s="21">
        <f t="shared" si="3"/>
        <v>724.20811136844588</v>
      </c>
      <c r="AN18" s="20">
        <f t="shared" si="30"/>
        <v>15.571888631554089</v>
      </c>
      <c r="AO18" s="20">
        <f t="shared" si="31"/>
        <v>2.1049350660404566E-2</v>
      </c>
      <c r="AQ18" s="13">
        <f t="shared" si="32"/>
        <v>133.98388812473044</v>
      </c>
      <c r="AR18" s="12">
        <f t="shared" si="33"/>
        <v>0.17611187526955518</v>
      </c>
      <c r="AS18" s="11">
        <f t="shared" si="34"/>
        <v>1.3127003225220273E-3</v>
      </c>
      <c r="AT18" s="12">
        <f t="shared" si="35"/>
        <v>0.913353348257951</v>
      </c>
      <c r="AU18" s="14">
        <f t="shared" si="4"/>
        <v>134.89724147298838</v>
      </c>
      <c r="AV18" s="12">
        <f t="shared" si="36"/>
        <v>0.73724147298838716</v>
      </c>
      <c r="AW18" s="11">
        <f t="shared" si="37"/>
        <v>5.495240555965915E-3</v>
      </c>
      <c r="AX18" s="24"/>
      <c r="AY18" s="18">
        <f t="shared" si="38"/>
        <v>738.03043617513026</v>
      </c>
      <c r="AZ18" s="20">
        <f t="shared" si="39"/>
        <v>1.7495638248697105</v>
      </c>
      <c r="BA18" s="20">
        <f t="shared" si="40"/>
        <v>2.364978540741451E-3</v>
      </c>
      <c r="BB18" s="20">
        <f t="shared" si="41"/>
        <v>8.2933948840107714</v>
      </c>
      <c r="BC18" s="21">
        <f t="shared" si="5"/>
        <v>746.32383105914107</v>
      </c>
      <c r="BD18" s="20">
        <f t="shared" si="42"/>
        <v>6.5438310591410982</v>
      </c>
      <c r="BE18" s="20">
        <f t="shared" si="43"/>
        <v>8.8456447310566629E-3</v>
      </c>
      <c r="BG18" s="13">
        <f t="shared" si="44"/>
        <v>133.98388812473044</v>
      </c>
      <c r="BH18" s="12">
        <f t="shared" si="45"/>
        <v>0.17611187526955518</v>
      </c>
      <c r="BI18" s="11">
        <f t="shared" si="46"/>
        <v>1.3127003225220273E-3</v>
      </c>
      <c r="BJ18" s="12">
        <f t="shared" si="47"/>
        <v>1.0325973743526222</v>
      </c>
      <c r="BK18" s="14">
        <f t="shared" si="6"/>
        <v>135.01648549908307</v>
      </c>
      <c r="BL18" s="12">
        <f t="shared" si="48"/>
        <v>0.85648549908307814</v>
      </c>
      <c r="BM18" s="11">
        <f t="shared" si="49"/>
        <v>6.3840600706848404E-3</v>
      </c>
      <c r="BN18" s="24"/>
      <c r="BO18" s="18">
        <f t="shared" si="50"/>
        <v>738.03043617513026</v>
      </c>
      <c r="BP18" s="20">
        <f t="shared" si="51"/>
        <v>1.7495638248697105</v>
      </c>
      <c r="BQ18" s="20">
        <f t="shared" si="52"/>
        <v>2.364978540741451E-3</v>
      </c>
      <c r="BR18" s="20">
        <f t="shared" si="53"/>
        <v>2.450881605288016</v>
      </c>
      <c r="BS18" s="21">
        <f t="shared" si="7"/>
        <v>740.48131778041829</v>
      </c>
      <c r="BT18" s="20">
        <f t="shared" si="54"/>
        <v>0.70131778041832149</v>
      </c>
      <c r="BU18" s="20">
        <f t="shared" si="55"/>
        <v>9.4800857068090723E-4</v>
      </c>
    </row>
    <row r="19" spans="1:73" x14ac:dyDescent="0.3">
      <c r="A19" s="2">
        <v>44305</v>
      </c>
      <c r="B19" s="1">
        <v>18</v>
      </c>
      <c r="C19" s="3">
        <v>134.83000000000001</v>
      </c>
      <c r="D19">
        <v>714.63</v>
      </c>
      <c r="K19" s="13">
        <f t="shared" si="8"/>
        <v>129.97096308784705</v>
      </c>
      <c r="L19" s="12">
        <f t="shared" si="9"/>
        <v>4.8590369121529591</v>
      </c>
      <c r="M19" s="11">
        <f t="shared" si="10"/>
        <v>3.6038247512815834E-2</v>
      </c>
      <c r="N19" s="12">
        <f t="shared" si="11"/>
        <v>0.73819960752699576</v>
      </c>
      <c r="O19" s="14">
        <f t="shared" si="0"/>
        <v>130.70916269537406</v>
      </c>
      <c r="P19" s="12">
        <f t="shared" si="12"/>
        <v>4.120837304625951</v>
      </c>
      <c r="Q19" s="11">
        <f t="shared" si="13"/>
        <v>3.0563207777393388E-2</v>
      </c>
      <c r="S19" s="18">
        <f t="shared" si="14"/>
        <v>703.67948542735439</v>
      </c>
      <c r="T19" s="20">
        <f t="shared" si="15"/>
        <v>10.950514572645602</v>
      </c>
      <c r="U19" s="20">
        <f t="shared" si="16"/>
        <v>1.5323334554448599E-2</v>
      </c>
      <c r="V19" s="20">
        <f t="shared" si="17"/>
        <v>5.7849108533510369</v>
      </c>
      <c r="W19" s="21">
        <f t="shared" si="1"/>
        <v>709.46439628070539</v>
      </c>
      <c r="X19" s="20">
        <f t="shared" si="18"/>
        <v>5.1656037192946087</v>
      </c>
      <c r="Y19" s="20">
        <f t="shared" si="19"/>
        <v>7.2283611369444454E-3</v>
      </c>
      <c r="AA19" s="13">
        <f t="shared" si="20"/>
        <v>132.2012093970319</v>
      </c>
      <c r="AB19" s="12">
        <f t="shared" si="21"/>
        <v>2.6287906029681096</v>
      </c>
      <c r="AC19" s="11">
        <f t="shared" si="22"/>
        <v>1.9497074856991096E-2</v>
      </c>
      <c r="AD19" s="12">
        <f t="shared" si="23"/>
        <v>0.71803598780649791</v>
      </c>
      <c r="AE19" s="14">
        <f t="shared" si="2"/>
        <v>132.9192453848384</v>
      </c>
      <c r="AF19" s="12">
        <f t="shared" si="24"/>
        <v>1.9107546151616077</v>
      </c>
      <c r="AG19" s="11">
        <f t="shared" si="25"/>
        <v>1.4171583587937459E-2</v>
      </c>
      <c r="AH19" s="24"/>
      <c r="AI19" s="18">
        <f t="shared" si="26"/>
        <v>721.88103736332619</v>
      </c>
      <c r="AJ19" s="20">
        <f t="shared" si="27"/>
        <v>7.2510373633261906</v>
      </c>
      <c r="AK19" s="20">
        <f t="shared" si="28"/>
        <v>1.0146561665933687E-2</v>
      </c>
      <c r="AL19" s="20">
        <f t="shared" si="29"/>
        <v>6.5480893801710307</v>
      </c>
      <c r="AM19" s="21">
        <f t="shared" si="3"/>
        <v>728.42912674349725</v>
      </c>
      <c r="AN19" s="20">
        <f t="shared" si="30"/>
        <v>13.799126743497254</v>
      </c>
      <c r="AO19" s="20">
        <f t="shared" si="31"/>
        <v>1.9309470276223015E-2</v>
      </c>
      <c r="AQ19" s="13">
        <f t="shared" si="32"/>
        <v>134.11597203118262</v>
      </c>
      <c r="AR19" s="12">
        <f t="shared" si="33"/>
        <v>0.7140279688173905</v>
      </c>
      <c r="AS19" s="11">
        <f t="shared" si="34"/>
        <v>5.2957648061810461E-3</v>
      </c>
      <c r="AT19" s="12">
        <f t="shared" si="35"/>
        <v>0.71803598780650835</v>
      </c>
      <c r="AU19" s="14">
        <f t="shared" si="4"/>
        <v>134.83400801898912</v>
      </c>
      <c r="AV19" s="12">
        <f t="shared" si="36"/>
        <v>4.008018989111406E-3</v>
      </c>
      <c r="AW19" s="11">
        <f t="shared" si="37"/>
        <v>2.972646287259071E-5</v>
      </c>
      <c r="AX19" s="24"/>
      <c r="AY19" s="18">
        <f t="shared" si="38"/>
        <v>739.34260904378266</v>
      </c>
      <c r="AZ19" s="20">
        <f t="shared" si="39"/>
        <v>24.712609043782663</v>
      </c>
      <c r="BA19" s="20">
        <f t="shared" si="40"/>
        <v>3.4580984626705655E-2</v>
      </c>
      <c r="BB19" s="20">
        <f t="shared" si="41"/>
        <v>6.5480893801711773</v>
      </c>
      <c r="BC19" s="21">
        <f t="shared" si="5"/>
        <v>745.89069842395384</v>
      </c>
      <c r="BD19" s="20">
        <f t="shared" si="42"/>
        <v>31.260698423953841</v>
      </c>
      <c r="BE19" s="20">
        <f t="shared" si="43"/>
        <v>4.3743893236995145E-2</v>
      </c>
      <c r="BG19" s="13">
        <f t="shared" si="44"/>
        <v>134.11597203118262</v>
      </c>
      <c r="BH19" s="12">
        <f t="shared" si="45"/>
        <v>0.7140279688173905</v>
      </c>
      <c r="BI19" s="11">
        <f t="shared" si="46"/>
        <v>5.2957648061810461E-3</v>
      </c>
      <c r="BJ19" s="12">
        <f t="shared" si="47"/>
        <v>0.357212273427291</v>
      </c>
      <c r="BK19" s="14">
        <f t="shared" si="6"/>
        <v>134.4731843046099</v>
      </c>
      <c r="BL19" s="12">
        <f t="shared" si="48"/>
        <v>0.35681569539011093</v>
      </c>
      <c r="BM19" s="11">
        <f t="shared" si="49"/>
        <v>2.6464117436038781E-3</v>
      </c>
      <c r="BN19" s="24"/>
      <c r="BO19" s="18">
        <f t="shared" si="50"/>
        <v>739.34260904378266</v>
      </c>
      <c r="BP19" s="20">
        <f t="shared" si="51"/>
        <v>24.712609043782663</v>
      </c>
      <c r="BQ19" s="20">
        <f t="shared" si="52"/>
        <v>3.4580984626705655E-2</v>
      </c>
      <c r="BR19" s="20">
        <f t="shared" si="53"/>
        <v>1.5968500528113014</v>
      </c>
      <c r="BS19" s="21">
        <f t="shared" si="7"/>
        <v>740.93945909659396</v>
      </c>
      <c r="BT19" s="20">
        <f t="shared" si="54"/>
        <v>26.309459096593969</v>
      </c>
      <c r="BU19" s="20">
        <f t="shared" si="55"/>
        <v>3.6815497665356856E-2</v>
      </c>
    </row>
    <row r="20" spans="1:73" x14ac:dyDescent="0.3">
      <c r="A20" s="2">
        <v>44306</v>
      </c>
      <c r="B20" s="1">
        <v>19</v>
      </c>
      <c r="C20" s="3">
        <v>133.11000000000001</v>
      </c>
      <c r="D20">
        <v>718.98</v>
      </c>
      <c r="K20" s="13">
        <f t="shared" si="8"/>
        <v>130.69981862467</v>
      </c>
      <c r="L20" s="12">
        <f t="shared" si="9"/>
        <v>2.4101813753300121</v>
      </c>
      <c r="M20" s="11">
        <f t="shared" si="10"/>
        <v>1.8106689019082051E-2</v>
      </c>
      <c r="N20" s="12">
        <f t="shared" si="11"/>
        <v>0.7367979969213887</v>
      </c>
      <c r="O20" s="14">
        <f t="shared" si="0"/>
        <v>131.43661662159138</v>
      </c>
      <c r="P20" s="12">
        <f t="shared" si="12"/>
        <v>1.6733833784086301</v>
      </c>
      <c r="Q20" s="11">
        <f t="shared" si="13"/>
        <v>1.2571432487481255E-2</v>
      </c>
      <c r="S20" s="18">
        <f t="shared" si="14"/>
        <v>705.32206261325121</v>
      </c>
      <c r="T20" s="20">
        <f t="shared" si="15"/>
        <v>13.657937386748813</v>
      </c>
      <c r="U20" s="20">
        <f t="shared" si="16"/>
        <v>1.8996268862484091E-2</v>
      </c>
      <c r="V20" s="20">
        <f t="shared" si="17"/>
        <v>5.1635608032329028</v>
      </c>
      <c r="W20" s="21">
        <f t="shared" si="1"/>
        <v>710.48562341648415</v>
      </c>
      <c r="X20" s="20">
        <f t="shared" si="18"/>
        <v>8.4943765835158729</v>
      </c>
      <c r="Y20" s="20">
        <f t="shared" si="19"/>
        <v>1.1814482438337468E-2</v>
      </c>
      <c r="AA20" s="13">
        <f t="shared" si="20"/>
        <v>132.85840704777394</v>
      </c>
      <c r="AB20" s="12">
        <f t="shared" si="21"/>
        <v>0.25159295222607625</v>
      </c>
      <c r="AC20" s="11">
        <f t="shared" si="22"/>
        <v>1.8901130811064249E-3</v>
      </c>
      <c r="AD20" s="12">
        <f t="shared" si="23"/>
        <v>0.67240723500815036</v>
      </c>
      <c r="AE20" s="14">
        <f t="shared" si="2"/>
        <v>133.53081428278207</v>
      </c>
      <c r="AF20" s="12">
        <f t="shared" si="24"/>
        <v>0.4208142827820609</v>
      </c>
      <c r="AG20" s="11">
        <f t="shared" si="25"/>
        <v>3.161402470002711E-3</v>
      </c>
      <c r="AH20" s="24"/>
      <c r="AI20" s="18">
        <f t="shared" si="26"/>
        <v>720.06827802249472</v>
      </c>
      <c r="AJ20" s="20">
        <f t="shared" si="27"/>
        <v>1.0882780224947055</v>
      </c>
      <c r="AK20" s="20">
        <f t="shared" si="28"/>
        <v>1.5136415790351686E-3</v>
      </c>
      <c r="AL20" s="20">
        <f t="shared" si="29"/>
        <v>0.27745283941916088</v>
      </c>
      <c r="AM20" s="21">
        <f t="shared" si="3"/>
        <v>720.34573086191392</v>
      </c>
      <c r="AN20" s="20">
        <f t="shared" si="30"/>
        <v>1.365730861913903</v>
      </c>
      <c r="AO20" s="20">
        <f t="shared" si="31"/>
        <v>1.8995394335223552E-3</v>
      </c>
      <c r="AQ20" s="13">
        <f t="shared" si="32"/>
        <v>134.65149300779566</v>
      </c>
      <c r="AR20" s="12">
        <f t="shared" si="33"/>
        <v>1.5414930077956512</v>
      </c>
      <c r="AS20" s="11">
        <f t="shared" si="34"/>
        <v>1.1580595055184818E-2</v>
      </c>
      <c r="AT20" s="12">
        <f t="shared" si="35"/>
        <v>0.67240723500814203</v>
      </c>
      <c r="AU20" s="14">
        <f t="shared" si="4"/>
        <v>135.3239002428038</v>
      </c>
      <c r="AV20" s="12">
        <f t="shared" si="36"/>
        <v>2.2139002428037884</v>
      </c>
      <c r="AW20" s="11">
        <f t="shared" si="37"/>
        <v>1.6632110606293955E-2</v>
      </c>
      <c r="AX20" s="24"/>
      <c r="AY20" s="18">
        <f t="shared" si="38"/>
        <v>720.80815226094569</v>
      </c>
      <c r="AZ20" s="20">
        <f t="shared" si="39"/>
        <v>1.8281522609456715</v>
      </c>
      <c r="BA20" s="20">
        <f t="shared" si="40"/>
        <v>2.5427025243340167E-3</v>
      </c>
      <c r="BB20" s="20">
        <f t="shared" si="41"/>
        <v>0.27745283941914067</v>
      </c>
      <c r="BC20" s="21">
        <f t="shared" si="5"/>
        <v>721.08560510036477</v>
      </c>
      <c r="BD20" s="20">
        <f t="shared" si="42"/>
        <v>2.1056051003647553</v>
      </c>
      <c r="BE20" s="20">
        <f t="shared" si="43"/>
        <v>2.9286003788210457E-3</v>
      </c>
      <c r="BG20" s="13">
        <f t="shared" si="44"/>
        <v>134.65149300779566</v>
      </c>
      <c r="BH20" s="12">
        <f t="shared" si="45"/>
        <v>1.5414930077956512</v>
      </c>
      <c r="BI20" s="11">
        <f t="shared" si="46"/>
        <v>1.1580595055184818E-2</v>
      </c>
      <c r="BJ20" s="12">
        <f t="shared" si="47"/>
        <v>0.49094380081660494</v>
      </c>
      <c r="BK20" s="14">
        <f t="shared" si="6"/>
        <v>135.14243680861227</v>
      </c>
      <c r="BL20" s="12">
        <f t="shared" si="48"/>
        <v>2.0324368086122604</v>
      </c>
      <c r="BM20" s="11">
        <f t="shared" si="49"/>
        <v>1.5268851390671325E-2</v>
      </c>
      <c r="BN20" s="24"/>
      <c r="BO20" s="18">
        <f t="shared" si="50"/>
        <v>720.80815226094569</v>
      </c>
      <c r="BP20" s="20">
        <f t="shared" si="51"/>
        <v>1.8281522609456715</v>
      </c>
      <c r="BQ20" s="20">
        <f t="shared" si="52"/>
        <v>2.5427025243340167E-3</v>
      </c>
      <c r="BR20" s="20">
        <f t="shared" si="53"/>
        <v>-13.501630073924902</v>
      </c>
      <c r="BS20" s="21">
        <f t="shared" si="7"/>
        <v>707.30652218702073</v>
      </c>
      <c r="BT20" s="20">
        <f t="shared" si="54"/>
        <v>11.673477812979286</v>
      </c>
      <c r="BU20" s="20">
        <f t="shared" si="55"/>
        <v>1.6236164862693379E-2</v>
      </c>
    </row>
    <row r="21" spans="1:73" x14ac:dyDescent="0.3">
      <c r="A21" s="2">
        <v>44307</v>
      </c>
      <c r="B21" s="1">
        <v>20</v>
      </c>
      <c r="C21" s="3">
        <v>133.5</v>
      </c>
      <c r="D21">
        <v>744.11</v>
      </c>
      <c r="K21" s="13">
        <f t="shared" si="8"/>
        <v>131.06134583096951</v>
      </c>
      <c r="L21" s="12">
        <f t="shared" si="9"/>
        <v>2.4386541690304853</v>
      </c>
      <c r="M21" s="11">
        <f t="shared" si="10"/>
        <v>1.8267072427194646E-2</v>
      </c>
      <c r="N21" s="12">
        <f t="shared" si="11"/>
        <v>0.68050737832810737</v>
      </c>
      <c r="O21" s="14">
        <f t="shared" si="0"/>
        <v>131.74185320929763</v>
      </c>
      <c r="P21" s="12">
        <f t="shared" si="12"/>
        <v>1.7581467907023693</v>
      </c>
      <c r="Q21" s="11">
        <f t="shared" si="13"/>
        <v>1.3169638881665688E-2</v>
      </c>
      <c r="S21" s="18">
        <f t="shared" si="14"/>
        <v>707.3707532212635</v>
      </c>
      <c r="T21" s="20">
        <f t="shared" si="15"/>
        <v>36.739246778736515</v>
      </c>
      <c r="U21" s="20">
        <f t="shared" si="16"/>
        <v>4.9373408204078047E-2</v>
      </c>
      <c r="V21" s="20">
        <f t="shared" si="17"/>
        <v>4.696330273949811</v>
      </c>
      <c r="W21" s="21">
        <f t="shared" si="1"/>
        <v>712.0670834952133</v>
      </c>
      <c r="X21" s="20">
        <f t="shared" si="18"/>
        <v>32.042916504786717</v>
      </c>
      <c r="Y21" s="20">
        <f t="shared" si="19"/>
        <v>4.3062069458529945E-2</v>
      </c>
      <c r="AA21" s="13">
        <f t="shared" si="20"/>
        <v>132.92130528583044</v>
      </c>
      <c r="AB21" s="12">
        <f t="shared" si="21"/>
        <v>0.57869471416955776</v>
      </c>
      <c r="AC21" s="11">
        <f t="shared" si="22"/>
        <v>4.3347918664386345E-3</v>
      </c>
      <c r="AD21" s="12">
        <f t="shared" si="23"/>
        <v>0.21527548729441623</v>
      </c>
      <c r="AE21" s="14">
        <f t="shared" si="2"/>
        <v>133.13658077312485</v>
      </c>
      <c r="AF21" s="12">
        <f t="shared" si="24"/>
        <v>0.36341922687515194</v>
      </c>
      <c r="AG21" s="11">
        <f t="shared" si="25"/>
        <v>2.7222413998138724E-3</v>
      </c>
      <c r="AH21" s="24"/>
      <c r="AI21" s="18">
        <f t="shared" si="26"/>
        <v>719.79620851687105</v>
      </c>
      <c r="AJ21" s="20">
        <f t="shared" si="27"/>
        <v>24.313791483128966</v>
      </c>
      <c r="AK21" s="20">
        <f t="shared" si="28"/>
        <v>3.267499628163708E-2</v>
      </c>
      <c r="AL21" s="20">
        <f t="shared" si="29"/>
        <v>-0.13468891936296706</v>
      </c>
      <c r="AM21" s="21">
        <f t="shared" si="3"/>
        <v>719.66151959750812</v>
      </c>
      <c r="AN21" s="20">
        <f t="shared" si="30"/>
        <v>24.448480402491896</v>
      </c>
      <c r="AO21" s="20">
        <f t="shared" si="31"/>
        <v>3.2856003013656446E-2</v>
      </c>
      <c r="AQ21" s="13">
        <f t="shared" si="32"/>
        <v>133.49537325194893</v>
      </c>
      <c r="AR21" s="12">
        <f t="shared" si="33"/>
        <v>4.6267480510664427E-3</v>
      </c>
      <c r="AS21" s="11">
        <f t="shared" si="34"/>
        <v>3.465728877203328E-5</v>
      </c>
      <c r="AT21" s="12">
        <f t="shared" si="35"/>
        <v>0.2152754872944237</v>
      </c>
      <c r="AU21" s="14">
        <f t="shared" si="4"/>
        <v>133.71064873924337</v>
      </c>
      <c r="AV21" s="12">
        <f t="shared" si="36"/>
        <v>0.2106487392433678</v>
      </c>
      <c r="AW21" s="11">
        <f t="shared" si="37"/>
        <v>1.5778931778529424E-3</v>
      </c>
      <c r="AX21" s="24"/>
      <c r="AY21" s="18">
        <f t="shared" si="38"/>
        <v>719.43703806523649</v>
      </c>
      <c r="AZ21" s="20">
        <f t="shared" si="39"/>
        <v>24.672961934763521</v>
      </c>
      <c r="BA21" s="20">
        <f t="shared" si="40"/>
        <v>3.3157680900355486E-2</v>
      </c>
      <c r="BB21" s="20">
        <f t="shared" si="41"/>
        <v>-0.13468891936294369</v>
      </c>
      <c r="BC21" s="21">
        <f t="shared" si="5"/>
        <v>719.30234914587356</v>
      </c>
      <c r="BD21" s="20">
        <f t="shared" si="42"/>
        <v>24.80765085412645</v>
      </c>
      <c r="BE21" s="20">
        <f t="shared" si="43"/>
        <v>3.3338687632374853E-2</v>
      </c>
      <c r="BG21" s="13">
        <f t="shared" si="44"/>
        <v>133.49537325194893</v>
      </c>
      <c r="BH21" s="12">
        <f t="shared" si="45"/>
        <v>4.6267480510664427E-3</v>
      </c>
      <c r="BI21" s="11">
        <f t="shared" si="46"/>
        <v>3.465728877203328E-5</v>
      </c>
      <c r="BJ21" s="12">
        <f t="shared" si="47"/>
        <v>-0.74435386668089731</v>
      </c>
      <c r="BK21" s="14">
        <f t="shared" si="6"/>
        <v>132.75101938526802</v>
      </c>
      <c r="BL21" s="12">
        <f t="shared" si="48"/>
        <v>0.74898061473197686</v>
      </c>
      <c r="BM21" s="11">
        <f t="shared" si="49"/>
        <v>5.6103416833855942E-3</v>
      </c>
      <c r="BN21" s="24"/>
      <c r="BO21" s="18">
        <f t="shared" si="50"/>
        <v>719.43703806523649</v>
      </c>
      <c r="BP21" s="20">
        <f t="shared" si="51"/>
        <v>24.672961934763521</v>
      </c>
      <c r="BQ21" s="20">
        <f t="shared" si="52"/>
        <v>3.3157680900355486E-2</v>
      </c>
      <c r="BR21" s="20">
        <f t="shared" si="53"/>
        <v>-4.4037431652631227</v>
      </c>
      <c r="BS21" s="21">
        <f t="shared" si="7"/>
        <v>715.03329489997338</v>
      </c>
      <c r="BT21" s="20">
        <f t="shared" si="54"/>
        <v>29.076705100026629</v>
      </c>
      <c r="BU21" s="20">
        <f t="shared" si="55"/>
        <v>3.9075815538061075E-2</v>
      </c>
    </row>
    <row r="22" spans="1:73" x14ac:dyDescent="0.3">
      <c r="A22" s="2">
        <v>44308</v>
      </c>
      <c r="B22" s="1">
        <v>21</v>
      </c>
      <c r="C22" s="3">
        <v>131.94</v>
      </c>
      <c r="D22">
        <v>719.69</v>
      </c>
      <c r="K22" s="13">
        <f t="shared" si="8"/>
        <v>131.42714395632407</v>
      </c>
      <c r="L22" s="12">
        <f t="shared" si="9"/>
        <v>0.51285604367592441</v>
      </c>
      <c r="M22" s="11">
        <f t="shared" si="10"/>
        <v>3.8870398944666094E-3</v>
      </c>
      <c r="N22" s="12">
        <f t="shared" si="11"/>
        <v>0.6333009903820751</v>
      </c>
      <c r="O22" s="14">
        <f t="shared" si="0"/>
        <v>132.06044494670616</v>
      </c>
      <c r="P22" s="12">
        <f t="shared" si="12"/>
        <v>0.12044494670615791</v>
      </c>
      <c r="Q22" s="11">
        <f t="shared" si="13"/>
        <v>9.1287666140789684E-4</v>
      </c>
      <c r="S22" s="18">
        <f t="shared" si="14"/>
        <v>712.88164023807394</v>
      </c>
      <c r="T22" s="20">
        <f t="shared" si="15"/>
        <v>6.8083597619261127</v>
      </c>
      <c r="U22" s="20">
        <f t="shared" si="16"/>
        <v>9.4601283357085859E-3</v>
      </c>
      <c r="V22" s="20">
        <f t="shared" si="17"/>
        <v>4.8185137853789062</v>
      </c>
      <c r="W22" s="21">
        <f t="shared" si="1"/>
        <v>717.7001540234528</v>
      </c>
      <c r="X22" s="20">
        <f t="shared" si="18"/>
        <v>1.989845976547258</v>
      </c>
      <c r="Y22" s="20">
        <f t="shared" si="19"/>
        <v>2.7648653955831787E-3</v>
      </c>
      <c r="AA22" s="13">
        <f t="shared" si="20"/>
        <v>133.06597896437285</v>
      </c>
      <c r="AB22" s="12">
        <f t="shared" si="21"/>
        <v>1.1259789643728482</v>
      </c>
      <c r="AC22" s="11">
        <f t="shared" si="22"/>
        <v>8.5340227707507068E-3</v>
      </c>
      <c r="AD22" s="12">
        <f t="shared" si="23"/>
        <v>0.1623241307304068</v>
      </c>
      <c r="AE22" s="14">
        <f t="shared" si="2"/>
        <v>133.22830309510326</v>
      </c>
      <c r="AF22" s="12">
        <f t="shared" si="24"/>
        <v>1.2883030951032595</v>
      </c>
      <c r="AG22" s="11">
        <f t="shared" si="25"/>
        <v>9.7643102554438345E-3</v>
      </c>
      <c r="AH22" s="24"/>
      <c r="AI22" s="18">
        <f t="shared" si="26"/>
        <v>725.87465638765332</v>
      </c>
      <c r="AJ22" s="20">
        <f t="shared" si="27"/>
        <v>6.1846563876532628</v>
      </c>
      <c r="AK22" s="20">
        <f t="shared" si="28"/>
        <v>8.5935005177969152E-3</v>
      </c>
      <c r="AL22" s="20">
        <f t="shared" si="29"/>
        <v>4.5251636732459604</v>
      </c>
      <c r="AM22" s="21">
        <f t="shared" si="3"/>
        <v>730.39982006089929</v>
      </c>
      <c r="AN22" s="20">
        <f t="shared" si="30"/>
        <v>10.709820060899233</v>
      </c>
      <c r="AO22" s="20">
        <f t="shared" si="31"/>
        <v>1.4881157249509138E-2</v>
      </c>
      <c r="AQ22" s="13">
        <f t="shared" si="32"/>
        <v>133.49884331298722</v>
      </c>
      <c r="AR22" s="12">
        <f t="shared" si="33"/>
        <v>1.5588433129872215</v>
      </c>
      <c r="AS22" s="11">
        <f t="shared" si="34"/>
        <v>1.1814789396598616E-2</v>
      </c>
      <c r="AT22" s="12">
        <f t="shared" si="35"/>
        <v>0.16232413073038918</v>
      </c>
      <c r="AU22" s="14">
        <f t="shared" si="4"/>
        <v>133.6611674437176</v>
      </c>
      <c r="AV22" s="12">
        <f t="shared" si="36"/>
        <v>1.7211674437176043</v>
      </c>
      <c r="AW22" s="11">
        <f t="shared" si="37"/>
        <v>1.3045076881291529E-2</v>
      </c>
      <c r="AX22" s="24"/>
      <c r="AY22" s="18">
        <f t="shared" si="38"/>
        <v>737.94175951630905</v>
      </c>
      <c r="AZ22" s="20">
        <f t="shared" si="39"/>
        <v>18.251759516308994</v>
      </c>
      <c r="BA22" s="20">
        <f t="shared" si="40"/>
        <v>2.5360585135695914E-2</v>
      </c>
      <c r="BB22" s="20">
        <f t="shared" si="41"/>
        <v>4.5251636732459311</v>
      </c>
      <c r="BC22" s="21">
        <f t="shared" si="5"/>
        <v>742.46692318955502</v>
      </c>
      <c r="BD22" s="20">
        <f t="shared" si="42"/>
        <v>22.776923189554964</v>
      </c>
      <c r="BE22" s="20">
        <f t="shared" si="43"/>
        <v>3.1648241867408139E-2</v>
      </c>
      <c r="BG22" s="13">
        <f t="shared" si="44"/>
        <v>133.49884331298722</v>
      </c>
      <c r="BH22" s="12">
        <f t="shared" si="45"/>
        <v>1.5588433129872215</v>
      </c>
      <c r="BI22" s="11">
        <f t="shared" si="46"/>
        <v>1.1814789396598616E-2</v>
      </c>
      <c r="BJ22" s="12">
        <f t="shared" si="47"/>
        <v>-0.18348592089151011</v>
      </c>
      <c r="BK22" s="14">
        <f t="shared" si="6"/>
        <v>133.31535739209571</v>
      </c>
      <c r="BL22" s="12">
        <f t="shared" si="48"/>
        <v>1.3753573920957081</v>
      </c>
      <c r="BM22" s="11">
        <f t="shared" si="49"/>
        <v>1.0424112415459361E-2</v>
      </c>
      <c r="BN22" s="24"/>
      <c r="BO22" s="18">
        <f t="shared" si="50"/>
        <v>737.94175951630905</v>
      </c>
      <c r="BP22" s="20">
        <f t="shared" si="51"/>
        <v>18.251759516308994</v>
      </c>
      <c r="BQ22" s="20">
        <f t="shared" si="52"/>
        <v>2.5360585135695914E-2</v>
      </c>
      <c r="BR22" s="20">
        <f t="shared" si="53"/>
        <v>12.777605296988636</v>
      </c>
      <c r="BS22" s="21">
        <f t="shared" si="7"/>
        <v>750.71936481329772</v>
      </c>
      <c r="BT22" s="20">
        <f t="shared" si="54"/>
        <v>31.029364813297661</v>
      </c>
      <c r="BU22" s="20">
        <f t="shared" si="55"/>
        <v>4.3114903379646317E-2</v>
      </c>
    </row>
    <row r="23" spans="1:73" x14ac:dyDescent="0.3">
      <c r="A23" s="2">
        <v>44309</v>
      </c>
      <c r="B23" s="1">
        <v>22</v>
      </c>
      <c r="C23" s="3">
        <v>134.32</v>
      </c>
      <c r="D23">
        <v>729.4</v>
      </c>
      <c r="K23" s="13">
        <f t="shared" si="8"/>
        <v>131.50407236287546</v>
      </c>
      <c r="L23" s="12">
        <f t="shared" si="9"/>
        <v>2.8159276371245312</v>
      </c>
      <c r="M23" s="11">
        <f t="shared" si="10"/>
        <v>2.0964321300808005E-2</v>
      </c>
      <c r="N23" s="12">
        <f t="shared" si="11"/>
        <v>0.54984510280747212</v>
      </c>
      <c r="O23" s="14">
        <f t="shared" si="0"/>
        <v>132.05391746568293</v>
      </c>
      <c r="P23" s="12">
        <f t="shared" si="12"/>
        <v>2.2660825343170643</v>
      </c>
      <c r="Q23" s="11">
        <f t="shared" si="13"/>
        <v>1.687077527037719E-2</v>
      </c>
      <c r="S23" s="18">
        <f t="shared" si="14"/>
        <v>713.90289420236275</v>
      </c>
      <c r="T23" s="20">
        <f t="shared" si="15"/>
        <v>15.497105797637232</v>
      </c>
      <c r="U23" s="20">
        <f t="shared" si="16"/>
        <v>2.1246374825386938E-2</v>
      </c>
      <c r="V23" s="20">
        <f t="shared" si="17"/>
        <v>4.2489248122153906</v>
      </c>
      <c r="W23" s="21">
        <f t="shared" si="1"/>
        <v>718.15181901457811</v>
      </c>
      <c r="X23" s="20">
        <f t="shared" si="18"/>
        <v>11.248180985421868</v>
      </c>
      <c r="Y23" s="20">
        <f t="shared" si="19"/>
        <v>1.5421142014562473E-2</v>
      </c>
      <c r="AA23" s="13">
        <f t="shared" si="20"/>
        <v>132.78448422327963</v>
      </c>
      <c r="AB23" s="12">
        <f t="shared" si="21"/>
        <v>1.5355157767203593</v>
      </c>
      <c r="AC23" s="11">
        <f t="shared" si="22"/>
        <v>1.143177320369535E-2</v>
      </c>
      <c r="AD23" s="12">
        <f t="shared" si="23"/>
        <v>-0.17054002313730732</v>
      </c>
      <c r="AE23" s="14">
        <f t="shared" si="2"/>
        <v>132.61394420014233</v>
      </c>
      <c r="AF23" s="12">
        <f t="shared" si="24"/>
        <v>1.7060557998576655</v>
      </c>
      <c r="AG23" s="11">
        <f t="shared" si="25"/>
        <v>1.2701427932233961E-2</v>
      </c>
      <c r="AH23" s="24"/>
      <c r="AI23" s="18">
        <f t="shared" si="26"/>
        <v>724.32849229073997</v>
      </c>
      <c r="AJ23" s="20">
        <f t="shared" si="27"/>
        <v>5.071507709260004</v>
      </c>
      <c r="AK23" s="20">
        <f t="shared" si="28"/>
        <v>6.952985617301898E-3</v>
      </c>
      <c r="AL23" s="20">
        <f t="shared" si="29"/>
        <v>-2.8332154373517993E-2</v>
      </c>
      <c r="AM23" s="21">
        <f t="shared" si="3"/>
        <v>724.30016013636646</v>
      </c>
      <c r="AN23" s="20">
        <f t="shared" si="30"/>
        <v>5.0998398636335196</v>
      </c>
      <c r="AO23" s="20">
        <f t="shared" si="31"/>
        <v>6.9918287135090759E-3</v>
      </c>
      <c r="AQ23" s="13">
        <f t="shared" si="32"/>
        <v>132.32971082824679</v>
      </c>
      <c r="AR23" s="12">
        <f t="shared" si="33"/>
        <v>1.9902891717532043</v>
      </c>
      <c r="AS23" s="11">
        <f t="shared" si="34"/>
        <v>1.481751914646519E-2</v>
      </c>
      <c r="AT23" s="12">
        <f t="shared" si="35"/>
        <v>-0.1705400231373157</v>
      </c>
      <c r="AU23" s="14">
        <f t="shared" si="4"/>
        <v>132.15917080510948</v>
      </c>
      <c r="AV23" s="12">
        <f t="shared" si="36"/>
        <v>2.1608291948905105</v>
      </c>
      <c r="AW23" s="11">
        <f t="shared" si="37"/>
        <v>1.6087173875003802E-2</v>
      </c>
      <c r="AX23" s="24"/>
      <c r="AY23" s="18">
        <f t="shared" si="38"/>
        <v>724.2529398790773</v>
      </c>
      <c r="AZ23" s="20">
        <f t="shared" si="39"/>
        <v>5.1470601209226743</v>
      </c>
      <c r="BA23" s="20">
        <f t="shared" si="40"/>
        <v>7.0565672071876539E-3</v>
      </c>
      <c r="BB23" s="20">
        <f t="shared" si="41"/>
        <v>-2.8332154373488017E-2</v>
      </c>
      <c r="BC23" s="21">
        <f t="shared" si="5"/>
        <v>724.22460772470379</v>
      </c>
      <c r="BD23" s="20">
        <f t="shared" si="42"/>
        <v>5.1753922752961898</v>
      </c>
      <c r="BE23" s="20">
        <f t="shared" si="43"/>
        <v>7.0954103033948317E-3</v>
      </c>
      <c r="BG23" s="13">
        <f t="shared" si="44"/>
        <v>132.32971082824679</v>
      </c>
      <c r="BH23" s="12">
        <f t="shared" si="45"/>
        <v>1.9902891717532043</v>
      </c>
      <c r="BI23" s="11">
        <f t="shared" si="46"/>
        <v>1.481751914646519E-2</v>
      </c>
      <c r="BJ23" s="12">
        <f t="shared" si="47"/>
        <v>-0.92272084377820029</v>
      </c>
      <c r="BK23" s="14">
        <f t="shared" si="6"/>
        <v>131.40698998446859</v>
      </c>
      <c r="BL23" s="12">
        <f t="shared" si="48"/>
        <v>2.9130100155313983</v>
      </c>
      <c r="BM23" s="11">
        <f t="shared" si="49"/>
        <v>2.1687090645707254E-2</v>
      </c>
      <c r="BN23" s="24"/>
      <c r="BO23" s="18">
        <f t="shared" si="50"/>
        <v>724.2529398790773</v>
      </c>
      <c r="BP23" s="20">
        <f t="shared" si="51"/>
        <v>5.1470601209226743</v>
      </c>
      <c r="BQ23" s="20">
        <f t="shared" si="52"/>
        <v>7.0565672071876539E-3</v>
      </c>
      <c r="BR23" s="20">
        <f t="shared" si="53"/>
        <v>-7.07221340367665</v>
      </c>
      <c r="BS23" s="21">
        <f t="shared" si="7"/>
        <v>717.18072647540066</v>
      </c>
      <c r="BT23" s="20">
        <f t="shared" si="54"/>
        <v>12.219273524599316</v>
      </c>
      <c r="BU23" s="20">
        <f t="shared" si="55"/>
        <v>1.6752500033725415E-2</v>
      </c>
    </row>
    <row r="24" spans="1:73" x14ac:dyDescent="0.3">
      <c r="A24" s="2">
        <v>44312</v>
      </c>
      <c r="B24" s="1">
        <v>23</v>
      </c>
      <c r="C24" s="3">
        <v>134.72</v>
      </c>
      <c r="D24">
        <v>738.2</v>
      </c>
      <c r="K24" s="13">
        <f t="shared" si="8"/>
        <v>131.92646150844413</v>
      </c>
      <c r="L24" s="12">
        <f t="shared" si="9"/>
        <v>2.7935384915558643</v>
      </c>
      <c r="M24" s="11">
        <f t="shared" si="10"/>
        <v>2.0735885477700892E-2</v>
      </c>
      <c r="N24" s="12">
        <f t="shared" si="11"/>
        <v>0.53072670922165222</v>
      </c>
      <c r="O24" s="14">
        <f t="shared" si="0"/>
        <v>132.45718821766579</v>
      </c>
      <c r="P24" s="12">
        <f t="shared" si="12"/>
        <v>2.2628117823342109</v>
      </c>
      <c r="Q24" s="11">
        <f t="shared" si="13"/>
        <v>1.6796405747730187E-2</v>
      </c>
      <c r="S24" s="18">
        <f t="shared" si="14"/>
        <v>716.22746007200828</v>
      </c>
      <c r="T24" s="20">
        <f t="shared" si="15"/>
        <v>21.972539927991761</v>
      </c>
      <c r="U24" s="20">
        <f t="shared" si="16"/>
        <v>2.9765022931443726E-2</v>
      </c>
      <c r="V24" s="20">
        <f t="shared" si="17"/>
        <v>3.9602709708299129</v>
      </c>
      <c r="W24" s="21">
        <f t="shared" si="1"/>
        <v>720.18773104283821</v>
      </c>
      <c r="X24" s="20">
        <f t="shared" si="18"/>
        <v>18.012268957161837</v>
      </c>
      <c r="Y24" s="20">
        <f t="shared" si="19"/>
        <v>2.4400255970146081E-2</v>
      </c>
      <c r="AA24" s="13">
        <f t="shared" si="20"/>
        <v>133.16836316745975</v>
      </c>
      <c r="AB24" s="12">
        <f t="shared" si="21"/>
        <v>1.5516368325402539</v>
      </c>
      <c r="AC24" s="11">
        <f t="shared" si="22"/>
        <v>1.1517494303297609E-2</v>
      </c>
      <c r="AD24" s="12">
        <f t="shared" si="23"/>
        <v>0.24527420235075653</v>
      </c>
      <c r="AE24" s="14">
        <f t="shared" si="2"/>
        <v>133.41363736981049</v>
      </c>
      <c r="AF24" s="12">
        <f t="shared" si="24"/>
        <v>1.3063626301895113</v>
      </c>
      <c r="AG24" s="11">
        <f t="shared" si="25"/>
        <v>9.69687225496965E-3</v>
      </c>
      <c r="AH24" s="24"/>
      <c r="AI24" s="18">
        <f t="shared" si="26"/>
        <v>725.59636921805497</v>
      </c>
      <c r="AJ24" s="20">
        <f t="shared" si="27"/>
        <v>12.603630781945071</v>
      </c>
      <c r="AK24" s="20">
        <f t="shared" si="28"/>
        <v>1.707346353555279E-2</v>
      </c>
      <c r="AL24" s="20">
        <f t="shared" si="29"/>
        <v>0.94382465689287121</v>
      </c>
      <c r="AM24" s="21">
        <f t="shared" si="3"/>
        <v>726.54019387494782</v>
      </c>
      <c r="AN24" s="20">
        <f t="shared" si="30"/>
        <v>11.659806125052228</v>
      </c>
      <c r="AO24" s="20">
        <f t="shared" si="31"/>
        <v>1.5794914826676006E-2</v>
      </c>
      <c r="AQ24" s="13">
        <f t="shared" si="32"/>
        <v>133.82242770706171</v>
      </c>
      <c r="AR24" s="12">
        <f t="shared" si="33"/>
        <v>0.89757229293829255</v>
      </c>
      <c r="AS24" s="11">
        <f t="shared" si="34"/>
        <v>6.6625021744231927E-3</v>
      </c>
      <c r="AT24" s="12">
        <f t="shared" si="35"/>
        <v>0.2452742023507426</v>
      </c>
      <c r="AU24" s="14">
        <f t="shared" si="4"/>
        <v>134.06770190941245</v>
      </c>
      <c r="AV24" s="12">
        <f t="shared" si="36"/>
        <v>0.65229809058754995</v>
      </c>
      <c r="AW24" s="11">
        <f t="shared" si="37"/>
        <v>4.8418801260952339E-3</v>
      </c>
      <c r="AX24" s="24"/>
      <c r="AY24" s="18">
        <f t="shared" si="38"/>
        <v>728.11323496976934</v>
      </c>
      <c r="AZ24" s="20">
        <f t="shared" si="39"/>
        <v>10.086765030230708</v>
      </c>
      <c r="BA24" s="20">
        <f t="shared" si="40"/>
        <v>1.3664000311881207E-2</v>
      </c>
      <c r="BB24" s="20">
        <f t="shared" si="41"/>
        <v>0.94382465689289252</v>
      </c>
      <c r="BC24" s="21">
        <f t="shared" si="5"/>
        <v>729.05705962666218</v>
      </c>
      <c r="BD24" s="20">
        <f t="shared" si="42"/>
        <v>9.1429403733378649</v>
      </c>
      <c r="BE24" s="20">
        <f t="shared" si="43"/>
        <v>1.2385451603004423E-2</v>
      </c>
      <c r="BG24" s="13">
        <f t="shared" si="44"/>
        <v>133.82242770706171</v>
      </c>
      <c r="BH24" s="12">
        <f t="shared" si="45"/>
        <v>0.89757229293829255</v>
      </c>
      <c r="BI24" s="11">
        <f t="shared" si="46"/>
        <v>6.6625021744231927E-3</v>
      </c>
      <c r="BJ24" s="12">
        <f t="shared" si="47"/>
        <v>0.88885744816663803</v>
      </c>
      <c r="BK24" s="14">
        <f t="shared" si="6"/>
        <v>134.71128515522835</v>
      </c>
      <c r="BL24" s="12">
        <f t="shared" si="48"/>
        <v>8.7148447716458577E-3</v>
      </c>
      <c r="BM24" s="11">
        <f t="shared" si="49"/>
        <v>6.468857461138552E-5</v>
      </c>
      <c r="BN24" s="24"/>
      <c r="BO24" s="18">
        <f t="shared" si="50"/>
        <v>728.11323496976934</v>
      </c>
      <c r="BP24" s="20">
        <f t="shared" si="51"/>
        <v>10.086765030230708</v>
      </c>
      <c r="BQ24" s="20">
        <f t="shared" si="52"/>
        <v>1.3664000311881207E-2</v>
      </c>
      <c r="BR24" s="20">
        <f t="shared" si="53"/>
        <v>1.1271679670998631</v>
      </c>
      <c r="BS24" s="21">
        <f t="shared" si="7"/>
        <v>729.24040293686915</v>
      </c>
      <c r="BT24" s="20">
        <f t="shared" si="54"/>
        <v>8.9595970631309001</v>
      </c>
      <c r="BU24" s="20">
        <f t="shared" si="55"/>
        <v>1.2137086241033459E-2</v>
      </c>
    </row>
    <row r="25" spans="1:73" x14ac:dyDescent="0.3">
      <c r="A25" s="2">
        <v>44313</v>
      </c>
      <c r="B25" s="1">
        <v>24</v>
      </c>
      <c r="C25" s="3">
        <v>134.38</v>
      </c>
      <c r="D25">
        <v>704.73</v>
      </c>
      <c r="K25" s="13">
        <f t="shared" si="8"/>
        <v>132.3454922821775</v>
      </c>
      <c r="L25" s="12">
        <f t="shared" si="9"/>
        <v>2.0345077178224926</v>
      </c>
      <c r="M25" s="11">
        <f t="shared" si="10"/>
        <v>1.513995920391794E-2</v>
      </c>
      <c r="N25" s="12">
        <f t="shared" si="11"/>
        <v>0.51397231889840955</v>
      </c>
      <c r="O25" s="14">
        <f t="shared" si="0"/>
        <v>132.8594646010759</v>
      </c>
      <c r="P25" s="12">
        <f t="shared" si="12"/>
        <v>1.5205353989240962</v>
      </c>
      <c r="Q25" s="11">
        <f t="shared" si="13"/>
        <v>1.1315191240691296E-2</v>
      </c>
      <c r="S25" s="18">
        <f t="shared" si="14"/>
        <v>719.52334106120702</v>
      </c>
      <c r="T25" s="20">
        <f t="shared" si="15"/>
        <v>14.793341061207002</v>
      </c>
      <c r="U25" s="20">
        <f t="shared" si="16"/>
        <v>2.099150179672641E-2</v>
      </c>
      <c r="V25" s="20">
        <f t="shared" si="17"/>
        <v>3.8606124735852365</v>
      </c>
      <c r="W25" s="21">
        <f t="shared" si="1"/>
        <v>723.38395353479223</v>
      </c>
      <c r="X25" s="20">
        <f t="shared" si="18"/>
        <v>18.653953534792208</v>
      </c>
      <c r="Y25" s="20">
        <f t="shared" si="19"/>
        <v>2.6469645871173651E-2</v>
      </c>
      <c r="AA25" s="13">
        <f t="shared" si="20"/>
        <v>133.5562723755948</v>
      </c>
      <c r="AB25" s="12">
        <f t="shared" si="21"/>
        <v>0.82372762440519409</v>
      </c>
      <c r="AC25" s="11">
        <f t="shared" si="22"/>
        <v>6.1298379550914876E-3</v>
      </c>
      <c r="AD25" s="12">
        <f t="shared" si="23"/>
        <v>0.35225045668898142</v>
      </c>
      <c r="AE25" s="14">
        <f t="shared" si="2"/>
        <v>133.90852283228378</v>
      </c>
      <c r="AF25" s="12">
        <f t="shared" si="24"/>
        <v>0.47147716771621617</v>
      </c>
      <c r="AG25" s="11">
        <f t="shared" si="25"/>
        <v>3.5085367444278627E-3</v>
      </c>
      <c r="AH25" s="24"/>
      <c r="AI25" s="18">
        <f t="shared" si="26"/>
        <v>728.74727691354133</v>
      </c>
      <c r="AJ25" s="20">
        <f t="shared" si="27"/>
        <v>24.017276913541309</v>
      </c>
      <c r="AK25" s="20">
        <f t="shared" si="28"/>
        <v>3.408011140939269E-2</v>
      </c>
      <c r="AL25" s="20">
        <f t="shared" si="29"/>
        <v>2.5991369358379828</v>
      </c>
      <c r="AM25" s="21">
        <f t="shared" si="3"/>
        <v>731.34641384937936</v>
      </c>
      <c r="AN25" s="20">
        <f t="shared" si="30"/>
        <v>26.616413849379342</v>
      </c>
      <c r="AO25" s="20">
        <f t="shared" si="31"/>
        <v>3.7768242943225547E-2</v>
      </c>
      <c r="AQ25" s="13">
        <f t="shared" si="32"/>
        <v>134.49560692676542</v>
      </c>
      <c r="AR25" s="12">
        <f t="shared" si="33"/>
        <v>0.11560692676542317</v>
      </c>
      <c r="AS25" s="11">
        <f t="shared" si="34"/>
        <v>8.6029860667824953E-4</v>
      </c>
      <c r="AT25" s="12">
        <f t="shared" si="35"/>
        <v>0.35225045668898503</v>
      </c>
      <c r="AU25" s="14">
        <f t="shared" si="4"/>
        <v>134.8478573834544</v>
      </c>
      <c r="AV25" s="12">
        <f t="shared" si="36"/>
        <v>0.46785738345440109</v>
      </c>
      <c r="AW25" s="11">
        <f t="shared" si="37"/>
        <v>3.4815998173418745E-3</v>
      </c>
      <c r="AX25" s="24"/>
      <c r="AY25" s="18">
        <f t="shared" si="38"/>
        <v>735.67830874244237</v>
      </c>
      <c r="AZ25" s="20">
        <f t="shared" si="39"/>
        <v>30.94830874244235</v>
      </c>
      <c r="BA25" s="20">
        <f t="shared" si="40"/>
        <v>4.3915128832946446E-2</v>
      </c>
      <c r="BB25" s="20">
        <f t="shared" si="41"/>
        <v>2.5991369358379273</v>
      </c>
      <c r="BC25" s="21">
        <f t="shared" si="5"/>
        <v>738.27744567828029</v>
      </c>
      <c r="BD25" s="20">
        <f t="shared" si="42"/>
        <v>33.547445678280269</v>
      </c>
      <c r="BE25" s="20">
        <f t="shared" si="43"/>
        <v>4.760326036677915E-2</v>
      </c>
      <c r="BG25" s="13">
        <f t="shared" si="44"/>
        <v>134.49560692676542</v>
      </c>
      <c r="BH25" s="12">
        <f t="shared" si="45"/>
        <v>0.11560692676542317</v>
      </c>
      <c r="BI25" s="11">
        <f t="shared" si="46"/>
        <v>8.6029860667824953E-4</v>
      </c>
      <c r="BJ25" s="12">
        <f t="shared" si="47"/>
        <v>0.72709877681944368</v>
      </c>
      <c r="BK25" s="14">
        <f t="shared" si="6"/>
        <v>135.22270570358486</v>
      </c>
      <c r="BL25" s="12">
        <f t="shared" si="48"/>
        <v>0.84270570358486907</v>
      </c>
      <c r="BM25" s="11">
        <f t="shared" si="49"/>
        <v>6.2710649172858244E-3</v>
      </c>
      <c r="BN25" s="24"/>
      <c r="BO25" s="18">
        <f t="shared" si="50"/>
        <v>735.67830874244237</v>
      </c>
      <c r="BP25" s="20">
        <f t="shared" si="51"/>
        <v>30.94830874244235</v>
      </c>
      <c r="BQ25" s="20">
        <f t="shared" si="52"/>
        <v>4.3915128832946446E-2</v>
      </c>
      <c r="BR25" s="20">
        <f t="shared" si="53"/>
        <v>5.9555973212797388</v>
      </c>
      <c r="BS25" s="21">
        <f t="shared" si="7"/>
        <v>741.63390606372207</v>
      </c>
      <c r="BT25" s="20">
        <f t="shared" si="54"/>
        <v>36.903906063722047</v>
      </c>
      <c r="BU25" s="20">
        <f t="shared" si="55"/>
        <v>5.2366021119750895E-2</v>
      </c>
    </row>
    <row r="26" spans="1:73" x14ac:dyDescent="0.3">
      <c r="A26" s="2">
        <v>44314</v>
      </c>
      <c r="B26" s="1">
        <v>25</v>
      </c>
      <c r="C26" s="3">
        <v>133.58000000000001</v>
      </c>
      <c r="D26">
        <v>694.4</v>
      </c>
      <c r="K26" s="13">
        <f t="shared" si="8"/>
        <v>132.65066843985088</v>
      </c>
      <c r="L26" s="12">
        <f t="shared" si="9"/>
        <v>0.9293315601491372</v>
      </c>
      <c r="M26" s="11">
        <f t="shared" si="10"/>
        <v>6.957116036451094E-3</v>
      </c>
      <c r="N26" s="12">
        <f t="shared" si="11"/>
        <v>0.482652894714654</v>
      </c>
      <c r="O26" s="14">
        <f t="shared" si="0"/>
        <v>133.13332133456552</v>
      </c>
      <c r="P26" s="12">
        <f t="shared" si="12"/>
        <v>0.44667866543449009</v>
      </c>
      <c r="Q26" s="11">
        <f t="shared" si="13"/>
        <v>3.3439037687864204E-3</v>
      </c>
      <c r="S26" s="18">
        <f t="shared" si="14"/>
        <v>717.30433990202596</v>
      </c>
      <c r="T26" s="20">
        <f t="shared" si="15"/>
        <v>22.904339902025981</v>
      </c>
      <c r="U26" s="20">
        <f t="shared" si="16"/>
        <v>3.2984360457986722E-2</v>
      </c>
      <c r="V26" s="20">
        <f t="shared" si="17"/>
        <v>2.9486704286702916</v>
      </c>
      <c r="W26" s="21">
        <f t="shared" si="1"/>
        <v>720.25301033069627</v>
      </c>
      <c r="X26" s="20">
        <f t="shared" si="18"/>
        <v>25.853010330696293</v>
      </c>
      <c r="Y26" s="20">
        <f t="shared" si="19"/>
        <v>3.7230717642131761E-2</v>
      </c>
      <c r="AA26" s="13">
        <f t="shared" si="20"/>
        <v>133.76220428169609</v>
      </c>
      <c r="AB26" s="12">
        <f t="shared" si="21"/>
        <v>0.18220428169607317</v>
      </c>
      <c r="AC26" s="11">
        <f t="shared" si="22"/>
        <v>1.3640086966317799E-3</v>
      </c>
      <c r="AD26" s="12">
        <f t="shared" si="23"/>
        <v>0.2425115437482086</v>
      </c>
      <c r="AE26" s="14">
        <f t="shared" si="2"/>
        <v>134.00471582544429</v>
      </c>
      <c r="AF26" s="12">
        <f t="shared" si="24"/>
        <v>0.42471582544428088</v>
      </c>
      <c r="AG26" s="11">
        <f t="shared" si="25"/>
        <v>3.1794866405470941E-3</v>
      </c>
      <c r="AH26" s="24"/>
      <c r="AI26" s="18">
        <f t="shared" si="26"/>
        <v>722.74295768515606</v>
      </c>
      <c r="AJ26" s="20">
        <f t="shared" si="27"/>
        <v>28.34295768515608</v>
      </c>
      <c r="AK26" s="20">
        <f t="shared" si="28"/>
        <v>4.0816471320789284E-2</v>
      </c>
      <c r="AL26" s="20">
        <f t="shared" si="29"/>
        <v>-3.8534551873294571</v>
      </c>
      <c r="AM26" s="21">
        <f t="shared" si="3"/>
        <v>718.88950249782658</v>
      </c>
      <c r="AN26" s="20">
        <f t="shared" si="30"/>
        <v>24.489502497826606</v>
      </c>
      <c r="AO26" s="20">
        <f t="shared" si="31"/>
        <v>3.5267140693874724E-2</v>
      </c>
      <c r="AQ26" s="13">
        <f t="shared" si="32"/>
        <v>134.40890173169134</v>
      </c>
      <c r="AR26" s="12">
        <f t="shared" si="33"/>
        <v>0.82890173169133163</v>
      </c>
      <c r="AS26" s="11">
        <f t="shared" si="34"/>
        <v>6.2052832137395684E-3</v>
      </c>
      <c r="AT26" s="12">
        <f t="shared" si="35"/>
        <v>0.24251154374822015</v>
      </c>
      <c r="AU26" s="14">
        <f t="shared" si="4"/>
        <v>134.65141327543955</v>
      </c>
      <c r="AV26" s="12">
        <f t="shared" si="36"/>
        <v>1.0714132754395393</v>
      </c>
      <c r="AW26" s="11">
        <f t="shared" si="37"/>
        <v>8.0207611576548835E-3</v>
      </c>
      <c r="AX26" s="24"/>
      <c r="AY26" s="18">
        <f t="shared" si="38"/>
        <v>712.46707718561061</v>
      </c>
      <c r="AZ26" s="20">
        <f t="shared" si="39"/>
        <v>18.067077185610628</v>
      </c>
      <c r="BA26" s="20">
        <f t="shared" si="40"/>
        <v>2.6018256315683511E-2</v>
      </c>
      <c r="BB26" s="20">
        <f t="shared" si="41"/>
        <v>-3.8534551873294953</v>
      </c>
      <c r="BC26" s="21">
        <f t="shared" si="5"/>
        <v>708.61362199828113</v>
      </c>
      <c r="BD26" s="20">
        <f t="shared" si="42"/>
        <v>14.213621998281155</v>
      </c>
      <c r="BE26" s="20">
        <f t="shared" si="43"/>
        <v>2.0468925688768947E-2</v>
      </c>
      <c r="BG26" s="13">
        <f t="shared" si="44"/>
        <v>134.40890173169134</v>
      </c>
      <c r="BH26" s="12">
        <f t="shared" si="45"/>
        <v>0.82890173169133163</v>
      </c>
      <c r="BI26" s="11">
        <f t="shared" si="46"/>
        <v>6.2052832137395684E-3</v>
      </c>
      <c r="BJ26" s="12">
        <f t="shared" si="47"/>
        <v>0.11674579789930506</v>
      </c>
      <c r="BK26" s="14">
        <f t="shared" si="6"/>
        <v>134.52564752959066</v>
      </c>
      <c r="BL26" s="12">
        <f t="shared" si="48"/>
        <v>0.94564752959064435</v>
      </c>
      <c r="BM26" s="11">
        <f t="shared" si="49"/>
        <v>7.0792598412235683E-3</v>
      </c>
      <c r="BN26" s="24"/>
      <c r="BO26" s="18">
        <f t="shared" si="50"/>
        <v>712.46707718561061</v>
      </c>
      <c r="BP26" s="20">
        <f t="shared" si="51"/>
        <v>18.067077185610628</v>
      </c>
      <c r="BQ26" s="20">
        <f t="shared" si="52"/>
        <v>2.6018256315683511E-2</v>
      </c>
      <c r="BR26" s="20">
        <f t="shared" si="53"/>
        <v>-15.919524337303887</v>
      </c>
      <c r="BS26" s="21">
        <f t="shared" si="7"/>
        <v>696.54755284830674</v>
      </c>
      <c r="BT26" s="20">
        <f t="shared" si="54"/>
        <v>2.1475528483067592</v>
      </c>
      <c r="BU26" s="20">
        <f t="shared" si="55"/>
        <v>3.092674032699826E-3</v>
      </c>
    </row>
    <row r="27" spans="1:73" x14ac:dyDescent="0.3">
      <c r="A27" s="2">
        <v>44315</v>
      </c>
      <c r="B27" s="1">
        <v>26</v>
      </c>
      <c r="C27" s="3">
        <v>133.47</v>
      </c>
      <c r="D27">
        <v>677</v>
      </c>
      <c r="K27" s="13">
        <f t="shared" si="8"/>
        <v>132.79006817387324</v>
      </c>
      <c r="L27" s="12">
        <f t="shared" si="9"/>
        <v>0.67993182612676151</v>
      </c>
      <c r="M27" s="11">
        <f t="shared" si="10"/>
        <v>5.0942670722017042E-3</v>
      </c>
      <c r="N27" s="12">
        <f t="shared" si="11"/>
        <v>0.43116492061081024</v>
      </c>
      <c r="O27" s="14">
        <f t="shared" si="0"/>
        <v>133.22123309448403</v>
      </c>
      <c r="P27" s="12">
        <f t="shared" si="12"/>
        <v>0.24876690551596425</v>
      </c>
      <c r="Q27" s="11">
        <f t="shared" si="13"/>
        <v>1.8638413539819004E-3</v>
      </c>
      <c r="S27" s="18">
        <f t="shared" si="14"/>
        <v>713.86868891672202</v>
      </c>
      <c r="T27" s="20">
        <f t="shared" si="15"/>
        <v>36.868688916722022</v>
      </c>
      <c r="U27" s="20">
        <f t="shared" si="16"/>
        <v>5.4458920113326474E-2</v>
      </c>
      <c r="V27" s="20">
        <f t="shared" si="17"/>
        <v>1.9910222165741571</v>
      </c>
      <c r="W27" s="21">
        <f t="shared" si="1"/>
        <v>715.85971113329617</v>
      </c>
      <c r="X27" s="20">
        <f t="shared" si="18"/>
        <v>38.859711133296173</v>
      </c>
      <c r="Y27" s="20">
        <f t="shared" si="19"/>
        <v>5.7399868734558601E-2</v>
      </c>
      <c r="AA27" s="13">
        <f t="shared" si="20"/>
        <v>133.71665321127207</v>
      </c>
      <c r="AB27" s="12">
        <f t="shared" si="21"/>
        <v>0.24665321127207562</v>
      </c>
      <c r="AC27" s="11">
        <f t="shared" si="22"/>
        <v>1.8480048795390396E-3</v>
      </c>
      <c r="AD27" s="12">
        <f t="shared" si="23"/>
        <v>2.6464583119043761E-2</v>
      </c>
      <c r="AE27" s="14">
        <f t="shared" si="2"/>
        <v>133.74311779439111</v>
      </c>
      <c r="AF27" s="12">
        <f t="shared" si="24"/>
        <v>0.27311779439111206</v>
      </c>
      <c r="AG27" s="11">
        <f t="shared" si="25"/>
        <v>2.0462860147682032E-3</v>
      </c>
      <c r="AH27" s="24"/>
      <c r="AI27" s="18">
        <f t="shared" si="26"/>
        <v>715.65721826386709</v>
      </c>
      <c r="AJ27" s="20">
        <f t="shared" si="27"/>
        <v>38.657218263867094</v>
      </c>
      <c r="AK27" s="20">
        <f t="shared" si="28"/>
        <v>5.7100765530084335E-2</v>
      </c>
      <c r="AL27" s="20">
        <f t="shared" si="29"/>
        <v>-6.277668362799087</v>
      </c>
      <c r="AM27" s="21">
        <f t="shared" si="3"/>
        <v>709.379549901068</v>
      </c>
      <c r="AN27" s="20">
        <f t="shared" si="30"/>
        <v>32.379549901068003</v>
      </c>
      <c r="AO27" s="20">
        <f t="shared" si="31"/>
        <v>4.7827990991237822E-2</v>
      </c>
      <c r="AQ27" s="13">
        <f t="shared" si="32"/>
        <v>133.78722543292284</v>
      </c>
      <c r="AR27" s="12">
        <f t="shared" si="33"/>
        <v>0.31722543292283945</v>
      </c>
      <c r="AS27" s="11">
        <f t="shared" si="34"/>
        <v>2.3767545734834751E-3</v>
      </c>
      <c r="AT27" s="12">
        <f t="shared" si="35"/>
        <v>2.6464583119038654E-2</v>
      </c>
      <c r="AU27" s="14">
        <f t="shared" si="4"/>
        <v>133.81369001604187</v>
      </c>
      <c r="AV27" s="12">
        <f t="shared" si="36"/>
        <v>0.34369001604187588</v>
      </c>
      <c r="AW27" s="11">
        <f t="shared" si="37"/>
        <v>2.5750357087126387E-3</v>
      </c>
      <c r="AX27" s="24"/>
      <c r="AY27" s="18">
        <f t="shared" si="38"/>
        <v>698.91676929640266</v>
      </c>
      <c r="AZ27" s="20">
        <f t="shared" si="39"/>
        <v>21.916769296402663</v>
      </c>
      <c r="BA27" s="20">
        <f t="shared" si="40"/>
        <v>3.2373366759826681E-2</v>
      </c>
      <c r="BB27" s="20">
        <f t="shared" si="41"/>
        <v>-6.2776683627991074</v>
      </c>
      <c r="BC27" s="21">
        <f t="shared" si="5"/>
        <v>692.63910093360357</v>
      </c>
      <c r="BD27" s="20">
        <f t="shared" si="42"/>
        <v>15.639100933603572</v>
      </c>
      <c r="BE27" s="20">
        <f t="shared" si="43"/>
        <v>2.3100592220980164E-2</v>
      </c>
      <c r="BG27" s="13">
        <f t="shared" si="44"/>
        <v>133.78722543292284</v>
      </c>
      <c r="BH27" s="12">
        <f t="shared" si="45"/>
        <v>0.31722543292283945</v>
      </c>
      <c r="BI27" s="11">
        <f t="shared" si="46"/>
        <v>2.3767545734834751E-3</v>
      </c>
      <c r="BJ27" s="12">
        <f t="shared" si="47"/>
        <v>-0.43707077460155308</v>
      </c>
      <c r="BK27" s="14">
        <f t="shared" si="6"/>
        <v>133.35015465832129</v>
      </c>
      <c r="BL27" s="12">
        <f t="shared" si="48"/>
        <v>0.11984534167871175</v>
      </c>
      <c r="BM27" s="11">
        <f t="shared" si="49"/>
        <v>8.9791969490306245E-4</v>
      </c>
      <c r="BN27" s="24"/>
      <c r="BO27" s="18">
        <f t="shared" si="50"/>
        <v>698.91676929640266</v>
      </c>
      <c r="BP27" s="20">
        <f t="shared" si="51"/>
        <v>21.916769296402663</v>
      </c>
      <c r="BQ27" s="20">
        <f t="shared" si="52"/>
        <v>3.2373366759826681E-2</v>
      </c>
      <c r="BR27" s="20">
        <f t="shared" si="53"/>
        <v>-14.142612001231928</v>
      </c>
      <c r="BS27" s="21">
        <f t="shared" si="7"/>
        <v>684.77415729517077</v>
      </c>
      <c r="BT27" s="20">
        <f t="shared" si="54"/>
        <v>7.7741572951707667</v>
      </c>
      <c r="BU27" s="20">
        <f t="shared" si="55"/>
        <v>1.1483245635407336E-2</v>
      </c>
    </row>
    <row r="28" spans="1:73" x14ac:dyDescent="0.3">
      <c r="A28" s="2">
        <v>44316</v>
      </c>
      <c r="B28" s="1">
        <v>27</v>
      </c>
      <c r="C28" s="3">
        <v>131.46</v>
      </c>
      <c r="D28">
        <v>709.44</v>
      </c>
      <c r="K28" s="13">
        <f t="shared" si="8"/>
        <v>132.89205794779224</v>
      </c>
      <c r="L28" s="12">
        <f t="shared" si="9"/>
        <v>1.4320579477922308</v>
      </c>
      <c r="M28" s="11">
        <f t="shared" si="10"/>
        <v>1.089348811647825E-2</v>
      </c>
      <c r="N28" s="12">
        <f t="shared" si="11"/>
        <v>0.38178864860703893</v>
      </c>
      <c r="O28" s="14">
        <f t="shared" si="0"/>
        <v>133.27384659639927</v>
      </c>
      <c r="P28" s="12">
        <f t="shared" si="12"/>
        <v>1.8138465963992587</v>
      </c>
      <c r="Q28" s="11">
        <f t="shared" si="13"/>
        <v>1.3797707259997403E-2</v>
      </c>
      <c r="S28" s="18">
        <f t="shared" si="14"/>
        <v>708.33838557921365</v>
      </c>
      <c r="T28" s="20">
        <f t="shared" si="15"/>
        <v>1.1016144207864045</v>
      </c>
      <c r="U28" s="20">
        <f t="shared" si="16"/>
        <v>1.5527943459438492E-3</v>
      </c>
      <c r="V28" s="20">
        <f t="shared" si="17"/>
        <v>0.86282338346177789</v>
      </c>
      <c r="W28" s="21">
        <f t="shared" si="1"/>
        <v>709.20120896267542</v>
      </c>
      <c r="X28" s="20">
        <f t="shared" si="18"/>
        <v>0.23879103732463136</v>
      </c>
      <c r="Y28" s="20">
        <f t="shared" si="19"/>
        <v>3.3659088481708299E-4</v>
      </c>
      <c r="AA28" s="13">
        <f t="shared" si="20"/>
        <v>133.65498990845407</v>
      </c>
      <c r="AB28" s="12">
        <f t="shared" si="21"/>
        <v>2.1949899084540618</v>
      </c>
      <c r="AC28" s="11">
        <f t="shared" si="22"/>
        <v>1.669701740798769E-2</v>
      </c>
      <c r="AD28" s="12">
        <f t="shared" si="23"/>
        <v>-3.9631331333742581E-2</v>
      </c>
      <c r="AE28" s="14">
        <f t="shared" si="2"/>
        <v>133.61535857712033</v>
      </c>
      <c r="AF28" s="12">
        <f t="shared" si="24"/>
        <v>2.1553585771203245</v>
      </c>
      <c r="AG28" s="11">
        <f t="shared" si="25"/>
        <v>1.6395546760385855E-2</v>
      </c>
      <c r="AH28" s="24"/>
      <c r="AI28" s="18">
        <f t="shared" si="26"/>
        <v>705.99291369790035</v>
      </c>
      <c r="AJ28" s="20">
        <f t="shared" si="27"/>
        <v>3.4470863020997058</v>
      </c>
      <c r="AK28" s="20">
        <f t="shared" si="28"/>
        <v>4.8588834885257464E-3</v>
      </c>
      <c r="AL28" s="20">
        <f t="shared" si="29"/>
        <v>-8.8176455151748314</v>
      </c>
      <c r="AM28" s="21">
        <f t="shared" si="3"/>
        <v>697.17526818272552</v>
      </c>
      <c r="AN28" s="20">
        <f t="shared" si="30"/>
        <v>12.264731817274537</v>
      </c>
      <c r="AO28" s="20">
        <f t="shared" si="31"/>
        <v>1.7287905696428924E-2</v>
      </c>
      <c r="AQ28" s="13">
        <f t="shared" si="32"/>
        <v>133.54930635823069</v>
      </c>
      <c r="AR28" s="12">
        <f t="shared" si="33"/>
        <v>2.0893063582306866</v>
      </c>
      <c r="AS28" s="11">
        <f t="shared" si="34"/>
        <v>1.5893095681048883E-2</v>
      </c>
      <c r="AT28" s="12">
        <f t="shared" si="35"/>
        <v>-3.9631331333756958E-2</v>
      </c>
      <c r="AU28" s="14">
        <f t="shared" si="4"/>
        <v>133.50967502689693</v>
      </c>
      <c r="AV28" s="12">
        <f t="shared" si="36"/>
        <v>2.0496750268969208</v>
      </c>
      <c r="AW28" s="11">
        <f t="shared" si="37"/>
        <v>1.5591625033446833E-2</v>
      </c>
      <c r="AX28" s="24"/>
      <c r="AY28" s="18">
        <f t="shared" si="38"/>
        <v>682.47919232410072</v>
      </c>
      <c r="AZ28" s="20">
        <f t="shared" si="39"/>
        <v>26.960807675899332</v>
      </c>
      <c r="BA28" s="20">
        <f t="shared" si="40"/>
        <v>3.8002942709600994E-2</v>
      </c>
      <c r="BB28" s="20">
        <f t="shared" si="41"/>
        <v>-8.8176455151748154</v>
      </c>
      <c r="BC28" s="21">
        <f t="shared" si="5"/>
        <v>673.66154680892589</v>
      </c>
      <c r="BD28" s="20">
        <f t="shared" si="42"/>
        <v>35.778453191074163</v>
      </c>
      <c r="BE28" s="20">
        <f t="shared" si="43"/>
        <v>5.0431964917504173E-2</v>
      </c>
      <c r="BG28" s="13">
        <f t="shared" si="44"/>
        <v>133.54930635823069</v>
      </c>
      <c r="BH28" s="12">
        <f t="shared" si="45"/>
        <v>2.0893063582306866</v>
      </c>
      <c r="BI28" s="11">
        <f t="shared" si="46"/>
        <v>1.5893095681048883E-2</v>
      </c>
      <c r="BJ28" s="12">
        <f t="shared" si="47"/>
        <v>-0.28770699966949609</v>
      </c>
      <c r="BK28" s="14">
        <f t="shared" si="6"/>
        <v>133.2615993585612</v>
      </c>
      <c r="BL28" s="12">
        <f t="shared" si="48"/>
        <v>1.8015993585611909</v>
      </c>
      <c r="BM28" s="11">
        <f t="shared" si="49"/>
        <v>1.3704544032870766E-2</v>
      </c>
      <c r="BN28" s="24"/>
      <c r="BO28" s="18">
        <f t="shared" si="50"/>
        <v>682.47919232410072</v>
      </c>
      <c r="BP28" s="20">
        <f t="shared" si="51"/>
        <v>26.960807675899332</v>
      </c>
      <c r="BQ28" s="20">
        <f t="shared" si="52"/>
        <v>3.8002942709600994E-2</v>
      </c>
      <c r="BR28" s="20">
        <f t="shared" si="53"/>
        <v>-15.863835729534436</v>
      </c>
      <c r="BS28" s="21">
        <f t="shared" si="7"/>
        <v>666.61535659456626</v>
      </c>
      <c r="BT28" s="20">
        <f t="shared" si="54"/>
        <v>42.82464340543379</v>
      </c>
      <c r="BU28" s="20">
        <f t="shared" si="55"/>
        <v>6.0364010212891554E-2</v>
      </c>
    </row>
    <row r="29" spans="1:73" x14ac:dyDescent="0.3">
      <c r="A29" s="2">
        <v>44319</v>
      </c>
      <c r="B29" s="1">
        <v>28</v>
      </c>
      <c r="C29" s="3">
        <v>132.53</v>
      </c>
      <c r="D29">
        <v>684.9</v>
      </c>
      <c r="K29" s="13">
        <f t="shared" si="8"/>
        <v>132.67724925562339</v>
      </c>
      <c r="L29" s="12">
        <f t="shared" si="9"/>
        <v>0.14724925562339308</v>
      </c>
      <c r="M29" s="11">
        <f t="shared" si="10"/>
        <v>1.1110635752161252E-3</v>
      </c>
      <c r="N29" s="12">
        <f t="shared" si="11"/>
        <v>0.29229904749065638</v>
      </c>
      <c r="O29" s="14">
        <f t="shared" si="0"/>
        <v>132.96954830311404</v>
      </c>
      <c r="P29" s="12">
        <f t="shared" si="12"/>
        <v>0.43954830311403725</v>
      </c>
      <c r="Q29" s="11">
        <f t="shared" si="13"/>
        <v>3.3165947567647871E-3</v>
      </c>
      <c r="S29" s="18">
        <f t="shared" si="14"/>
        <v>708.50362774233167</v>
      </c>
      <c r="T29" s="20">
        <f t="shared" si="15"/>
        <v>23.603627742331696</v>
      </c>
      <c r="U29" s="20">
        <f t="shared" si="16"/>
        <v>3.4462881796366911E-2</v>
      </c>
      <c r="V29" s="20">
        <f t="shared" si="17"/>
        <v>0.75818620041021467</v>
      </c>
      <c r="W29" s="21">
        <f t="shared" si="1"/>
        <v>709.26181394274192</v>
      </c>
      <c r="X29" s="20">
        <f t="shared" si="18"/>
        <v>24.361813942741946</v>
      </c>
      <c r="Y29" s="20">
        <f t="shared" si="19"/>
        <v>3.5569884571093516E-2</v>
      </c>
      <c r="AA29" s="13">
        <f t="shared" si="20"/>
        <v>133.10624243134055</v>
      </c>
      <c r="AB29" s="12">
        <f t="shared" si="21"/>
        <v>0.57624243134054609</v>
      </c>
      <c r="AC29" s="11">
        <f t="shared" si="22"/>
        <v>4.3480150255832345E-3</v>
      </c>
      <c r="AD29" s="12">
        <f t="shared" si="23"/>
        <v>-0.42146844066857758</v>
      </c>
      <c r="AE29" s="14">
        <f t="shared" si="2"/>
        <v>132.68477399067197</v>
      </c>
      <c r="AF29" s="12">
        <f t="shared" si="24"/>
        <v>0.15477399067196984</v>
      </c>
      <c r="AG29" s="11">
        <f t="shared" si="25"/>
        <v>1.1678411731077479E-3</v>
      </c>
      <c r="AH29" s="24"/>
      <c r="AI29" s="18">
        <f t="shared" si="26"/>
        <v>706.85468527342528</v>
      </c>
      <c r="AJ29" s="20">
        <f t="shared" si="27"/>
        <v>21.954685273425298</v>
      </c>
      <c r="AK29" s="20">
        <f t="shared" si="28"/>
        <v>3.2055315043692946E-2</v>
      </c>
      <c r="AL29" s="20">
        <f t="shared" si="29"/>
        <v>-1.558082697150013</v>
      </c>
      <c r="AM29" s="21">
        <f t="shared" si="3"/>
        <v>705.29660257627529</v>
      </c>
      <c r="AN29" s="20">
        <f t="shared" si="30"/>
        <v>20.396602576275313</v>
      </c>
      <c r="AO29" s="20">
        <f t="shared" si="31"/>
        <v>2.9780409660206328E-2</v>
      </c>
      <c r="AQ29" s="13">
        <f t="shared" si="32"/>
        <v>131.98232658955766</v>
      </c>
      <c r="AR29" s="12">
        <f t="shared" si="33"/>
        <v>0.54767341044234286</v>
      </c>
      <c r="AS29" s="11">
        <f t="shared" si="34"/>
        <v>4.1324485810182061E-3</v>
      </c>
      <c r="AT29" s="12">
        <f t="shared" si="35"/>
        <v>-0.4214684406685768</v>
      </c>
      <c r="AU29" s="14">
        <f t="shared" si="4"/>
        <v>131.56085814888908</v>
      </c>
      <c r="AV29" s="12">
        <f t="shared" si="36"/>
        <v>0.96914185111091911</v>
      </c>
      <c r="AW29" s="11">
        <f t="shared" si="37"/>
        <v>7.3126224334936927E-3</v>
      </c>
      <c r="AX29" s="24"/>
      <c r="AY29" s="18">
        <f t="shared" si="38"/>
        <v>702.69979808102516</v>
      </c>
      <c r="AZ29" s="20">
        <f t="shared" si="39"/>
        <v>17.799798081025187</v>
      </c>
      <c r="BA29" s="20">
        <f t="shared" si="40"/>
        <v>2.5988900687728411E-2</v>
      </c>
      <c r="BB29" s="20">
        <f t="shared" si="41"/>
        <v>-1.5580826971500006</v>
      </c>
      <c r="BC29" s="21">
        <f t="shared" si="5"/>
        <v>701.14171538387518</v>
      </c>
      <c r="BD29" s="20">
        <f t="shared" si="42"/>
        <v>16.241715383875203</v>
      </c>
      <c r="BE29" s="20">
        <f t="shared" si="43"/>
        <v>2.3713995304241793E-2</v>
      </c>
      <c r="BG29" s="13">
        <f t="shared" si="44"/>
        <v>131.98232658955766</v>
      </c>
      <c r="BH29" s="12">
        <f t="shared" si="45"/>
        <v>0.54767341044234286</v>
      </c>
      <c r="BI29" s="11">
        <f t="shared" si="46"/>
        <v>4.1324485810182061E-3</v>
      </c>
      <c r="BJ29" s="12">
        <f t="shared" si="47"/>
        <v>-1.2471615764221511</v>
      </c>
      <c r="BK29" s="14">
        <f t="shared" si="6"/>
        <v>130.73516501313551</v>
      </c>
      <c r="BL29" s="12">
        <f t="shared" si="48"/>
        <v>1.7948349868644868</v>
      </c>
      <c r="BM29" s="11">
        <f t="shared" si="49"/>
        <v>1.3542858121666694E-2</v>
      </c>
      <c r="BN29" s="24"/>
      <c r="BO29" s="18">
        <f t="shared" si="50"/>
        <v>702.69979808102516</v>
      </c>
      <c r="BP29" s="20">
        <f t="shared" si="51"/>
        <v>17.799798081025187</v>
      </c>
      <c r="BQ29" s="20">
        <f t="shared" si="52"/>
        <v>2.5988900687728411E-2</v>
      </c>
      <c r="BR29" s="20">
        <f t="shared" si="53"/>
        <v>11.199495385309723</v>
      </c>
      <c r="BS29" s="21">
        <f t="shared" si="7"/>
        <v>713.89929346633494</v>
      </c>
      <c r="BT29" s="20">
        <f t="shared" si="54"/>
        <v>28.999293466334962</v>
      </c>
      <c r="BU29" s="20">
        <f t="shared" si="55"/>
        <v>4.2340916142991625E-2</v>
      </c>
    </row>
    <row r="30" spans="1:73" x14ac:dyDescent="0.3">
      <c r="A30" s="2">
        <v>44320</v>
      </c>
      <c r="B30" s="1">
        <v>29</v>
      </c>
      <c r="C30" s="3">
        <v>127.84</v>
      </c>
      <c r="D30">
        <v>673.59</v>
      </c>
      <c r="K30" s="13">
        <f t="shared" si="8"/>
        <v>132.65516186727987</v>
      </c>
      <c r="L30" s="12">
        <f t="shared" si="9"/>
        <v>4.8151618672798691</v>
      </c>
      <c r="M30" s="11">
        <f t="shared" si="10"/>
        <v>3.7665534005631017E-2</v>
      </c>
      <c r="N30" s="12">
        <f t="shared" si="11"/>
        <v>0.24514108211552968</v>
      </c>
      <c r="O30" s="14">
        <f t="shared" si="0"/>
        <v>132.90030294939541</v>
      </c>
      <c r="P30" s="12">
        <f t="shared" si="12"/>
        <v>5.0603029493954068</v>
      </c>
      <c r="Q30" s="11">
        <f t="shared" si="13"/>
        <v>3.9583095661728775E-2</v>
      </c>
      <c r="S30" s="18">
        <f t="shared" si="14"/>
        <v>704.9630835809819</v>
      </c>
      <c r="T30" s="20">
        <f t="shared" si="15"/>
        <v>31.37308358098187</v>
      </c>
      <c r="U30" s="20">
        <f t="shared" si="16"/>
        <v>4.6575934293831361E-2</v>
      </c>
      <c r="V30" s="20">
        <f t="shared" si="17"/>
        <v>0.11337664614621668</v>
      </c>
      <c r="W30" s="21">
        <f t="shared" si="1"/>
        <v>705.07646022712811</v>
      </c>
      <c r="X30" s="20">
        <f t="shared" si="18"/>
        <v>31.486460227128077</v>
      </c>
      <c r="Y30" s="20">
        <f t="shared" si="19"/>
        <v>4.6744251291034718E-2</v>
      </c>
      <c r="AA30" s="13">
        <f t="shared" si="20"/>
        <v>132.9621818235054</v>
      </c>
      <c r="AB30" s="12">
        <f t="shared" si="21"/>
        <v>5.1221818235054002</v>
      </c>
      <c r="AC30" s="11">
        <f t="shared" si="22"/>
        <v>4.0067129407895807E-2</v>
      </c>
      <c r="AD30" s="12">
        <f t="shared" si="23"/>
        <v>-0.21341256604350212</v>
      </c>
      <c r="AE30" s="14">
        <f t="shared" si="2"/>
        <v>132.7487692574619</v>
      </c>
      <c r="AF30" s="12">
        <f t="shared" si="24"/>
        <v>4.9087692574618984</v>
      </c>
      <c r="AG30" s="11">
        <f t="shared" si="25"/>
        <v>3.8397757020196328E-2</v>
      </c>
      <c r="AH30" s="24"/>
      <c r="AI30" s="18">
        <f t="shared" si="26"/>
        <v>701.36601395506898</v>
      </c>
      <c r="AJ30" s="20">
        <f t="shared" si="27"/>
        <v>27.776013955068947</v>
      </c>
      <c r="AK30" s="20">
        <f t="shared" si="28"/>
        <v>4.1235787281683138E-2</v>
      </c>
      <c r="AL30" s="20">
        <f t="shared" si="29"/>
        <v>-4.5060241630547253</v>
      </c>
      <c r="AM30" s="21">
        <f t="shared" si="3"/>
        <v>696.85998979201429</v>
      </c>
      <c r="AN30" s="20">
        <f t="shared" si="30"/>
        <v>23.269989792014258</v>
      </c>
      <c r="AO30" s="20">
        <f t="shared" si="31"/>
        <v>3.4546222170777859E-2</v>
      </c>
      <c r="AQ30" s="13">
        <f t="shared" si="32"/>
        <v>132.39308164738941</v>
      </c>
      <c r="AR30" s="12">
        <f t="shared" si="33"/>
        <v>4.5530816473894049</v>
      </c>
      <c r="AS30" s="11">
        <f t="shared" si="34"/>
        <v>3.5615469707363928E-2</v>
      </c>
      <c r="AT30" s="12">
        <f t="shared" si="35"/>
        <v>-0.21341256604349512</v>
      </c>
      <c r="AU30" s="14">
        <f t="shared" si="4"/>
        <v>132.17966908134591</v>
      </c>
      <c r="AV30" s="12">
        <f t="shared" si="36"/>
        <v>4.3396690813459031</v>
      </c>
      <c r="AW30" s="11">
        <f t="shared" si="37"/>
        <v>3.3946097319664449E-2</v>
      </c>
      <c r="AX30" s="24"/>
      <c r="AY30" s="18">
        <f t="shared" si="38"/>
        <v>689.34994952025625</v>
      </c>
      <c r="AZ30" s="20">
        <f t="shared" si="39"/>
        <v>15.759949520256214</v>
      </c>
      <c r="BA30" s="20">
        <f t="shared" si="40"/>
        <v>2.339694698593538E-2</v>
      </c>
      <c r="BB30" s="20">
        <f t="shared" si="41"/>
        <v>-4.5060241630547306</v>
      </c>
      <c r="BC30" s="21">
        <f t="shared" si="5"/>
        <v>684.84392535720156</v>
      </c>
      <c r="BD30" s="20">
        <f t="shared" si="42"/>
        <v>11.253925357201524</v>
      </c>
      <c r="BE30" s="20">
        <f t="shared" si="43"/>
        <v>1.6707381875030097E-2</v>
      </c>
      <c r="BG30" s="13">
        <f t="shared" si="44"/>
        <v>132.39308164738941</v>
      </c>
      <c r="BH30" s="12">
        <f t="shared" si="45"/>
        <v>4.5530816473894049</v>
      </c>
      <c r="BI30" s="11">
        <f t="shared" si="46"/>
        <v>3.5615469707363928E-2</v>
      </c>
      <c r="BJ30" s="12">
        <f t="shared" si="47"/>
        <v>-3.7241007317252439E-3</v>
      </c>
      <c r="BK30" s="14">
        <f t="shared" si="6"/>
        <v>132.38935754665769</v>
      </c>
      <c r="BL30" s="12">
        <f t="shared" si="48"/>
        <v>4.5493575466576885</v>
      </c>
      <c r="BM30" s="11">
        <f t="shared" si="49"/>
        <v>3.5586338756709079E-2</v>
      </c>
      <c r="BN30" s="24"/>
      <c r="BO30" s="18">
        <f t="shared" si="50"/>
        <v>689.34994952025625</v>
      </c>
      <c r="BP30" s="20">
        <f t="shared" si="51"/>
        <v>15.759949520256214</v>
      </c>
      <c r="BQ30" s="20">
        <f t="shared" si="52"/>
        <v>2.339694698593538E-2</v>
      </c>
      <c r="BR30" s="20">
        <f t="shared" si="53"/>
        <v>-7.2125125742492582</v>
      </c>
      <c r="BS30" s="21">
        <f t="shared" si="7"/>
        <v>682.13743694600703</v>
      </c>
      <c r="BT30" s="20">
        <f t="shared" si="54"/>
        <v>8.5474369460069965</v>
      </c>
      <c r="BU30" s="20">
        <f t="shared" si="55"/>
        <v>1.2689376246688634E-2</v>
      </c>
    </row>
    <row r="31" spans="1:73" x14ac:dyDescent="0.3">
      <c r="A31" s="2">
        <v>44321</v>
      </c>
      <c r="B31" s="1">
        <v>30</v>
      </c>
      <c r="C31" s="3">
        <v>128.1</v>
      </c>
      <c r="D31">
        <v>670.94</v>
      </c>
      <c r="K31" s="13">
        <f t="shared" si="8"/>
        <v>131.93288758718788</v>
      </c>
      <c r="L31" s="12">
        <f t="shared" si="9"/>
        <v>3.8328875871878836</v>
      </c>
      <c r="M31" s="11">
        <f t="shared" si="10"/>
        <v>2.9921058447992848E-2</v>
      </c>
      <c r="N31" s="12">
        <f t="shared" si="11"/>
        <v>0.10002877778440103</v>
      </c>
      <c r="O31" s="14">
        <f t="shared" si="0"/>
        <v>132.03291636497227</v>
      </c>
      <c r="P31" s="12">
        <f t="shared" si="12"/>
        <v>3.9329163649722716</v>
      </c>
      <c r="Q31" s="11">
        <f t="shared" si="13"/>
        <v>3.0701923223827258E-2</v>
      </c>
      <c r="S31" s="18">
        <f t="shared" si="14"/>
        <v>700.25712104383456</v>
      </c>
      <c r="T31" s="20">
        <f t="shared" si="15"/>
        <v>29.317121043834504</v>
      </c>
      <c r="U31" s="20">
        <f t="shared" si="16"/>
        <v>4.3695592815802459E-2</v>
      </c>
      <c r="V31" s="20">
        <f t="shared" si="17"/>
        <v>-0.60952423134781719</v>
      </c>
      <c r="W31" s="21">
        <f t="shared" si="1"/>
        <v>699.64759681248677</v>
      </c>
      <c r="X31" s="20">
        <f t="shared" si="18"/>
        <v>28.707596812486713</v>
      </c>
      <c r="Y31" s="20">
        <f t="shared" si="19"/>
        <v>4.2787129717242543E-2</v>
      </c>
      <c r="AA31" s="13">
        <f t="shared" si="20"/>
        <v>131.68163636762907</v>
      </c>
      <c r="AB31" s="12">
        <f t="shared" si="21"/>
        <v>3.5816363676290734</v>
      </c>
      <c r="AC31" s="11">
        <f t="shared" si="22"/>
        <v>2.7959690613810099E-2</v>
      </c>
      <c r="AD31" s="12">
        <f t="shared" si="23"/>
        <v>-1.0137622334181273</v>
      </c>
      <c r="AE31" s="14">
        <f t="shared" si="2"/>
        <v>130.66787413421093</v>
      </c>
      <c r="AF31" s="12">
        <f t="shared" si="24"/>
        <v>2.567874134210939</v>
      </c>
      <c r="AG31" s="11">
        <f t="shared" si="25"/>
        <v>2.0045855848641211E-2</v>
      </c>
      <c r="AH31" s="24"/>
      <c r="AI31" s="18">
        <f t="shared" si="26"/>
        <v>694.4220104663018</v>
      </c>
      <c r="AJ31" s="20">
        <f t="shared" si="27"/>
        <v>23.482010466301745</v>
      </c>
      <c r="AK31" s="20">
        <f t="shared" si="28"/>
        <v>3.4998674197844429E-2</v>
      </c>
      <c r="AL31" s="20">
        <f t="shared" si="29"/>
        <v>-6.3345086573390663</v>
      </c>
      <c r="AM31" s="21">
        <f t="shared" si="3"/>
        <v>688.08750180896277</v>
      </c>
      <c r="AN31" s="20">
        <f t="shared" si="30"/>
        <v>17.147501808962716</v>
      </c>
      <c r="AO31" s="20">
        <f t="shared" si="31"/>
        <v>2.5557429589773622E-2</v>
      </c>
      <c r="AQ31" s="13">
        <f t="shared" si="32"/>
        <v>128.97827041184735</v>
      </c>
      <c r="AR31" s="12">
        <f t="shared" si="33"/>
        <v>0.87827041184735322</v>
      </c>
      <c r="AS31" s="11">
        <f t="shared" si="34"/>
        <v>6.8561312400261766E-3</v>
      </c>
      <c r="AT31" s="12">
        <f t="shared" si="35"/>
        <v>-1.0137622334181366</v>
      </c>
      <c r="AU31" s="14">
        <f t="shared" si="4"/>
        <v>127.96450817842921</v>
      </c>
      <c r="AV31" s="12">
        <f t="shared" si="36"/>
        <v>0.13549182157078121</v>
      </c>
      <c r="AW31" s="11">
        <f t="shared" si="37"/>
        <v>1.0577035251427105E-3</v>
      </c>
      <c r="AX31" s="24"/>
      <c r="AY31" s="18">
        <f t="shared" si="38"/>
        <v>677.52998738006409</v>
      </c>
      <c r="AZ31" s="20">
        <f t="shared" si="39"/>
        <v>6.5899873800640307</v>
      </c>
      <c r="BA31" s="20">
        <f t="shared" si="40"/>
        <v>9.8220219096551552E-3</v>
      </c>
      <c r="BB31" s="20">
        <f t="shared" si="41"/>
        <v>-6.3345086573390876</v>
      </c>
      <c r="BC31" s="21">
        <f t="shared" si="5"/>
        <v>671.19547872272494</v>
      </c>
      <c r="BD31" s="20">
        <f t="shared" si="42"/>
        <v>0.25547872272488803</v>
      </c>
      <c r="BE31" s="20">
        <f t="shared" si="43"/>
        <v>3.8077730158417745E-4</v>
      </c>
      <c r="BG31" s="13">
        <f t="shared" si="44"/>
        <v>128.97827041184735</v>
      </c>
      <c r="BH31" s="12">
        <f t="shared" si="45"/>
        <v>0.87827041184735322</v>
      </c>
      <c r="BI31" s="11">
        <f t="shared" si="46"/>
        <v>6.8561312400261766E-3</v>
      </c>
      <c r="BJ31" s="12">
        <f t="shared" si="47"/>
        <v>-2.5620394518394769</v>
      </c>
      <c r="BK31" s="14">
        <f t="shared" si="6"/>
        <v>126.41623096000787</v>
      </c>
      <c r="BL31" s="12">
        <f t="shared" si="48"/>
        <v>1.6837690399921286</v>
      </c>
      <c r="BM31" s="11">
        <f t="shared" si="49"/>
        <v>1.3144176736862832E-2</v>
      </c>
      <c r="BN31" s="24"/>
      <c r="BO31" s="18">
        <f t="shared" si="50"/>
        <v>677.52998738006409</v>
      </c>
      <c r="BP31" s="20">
        <f t="shared" si="51"/>
        <v>6.5899873800640307</v>
      </c>
      <c r="BQ31" s="20">
        <f t="shared" si="52"/>
        <v>9.8220219096551552E-3</v>
      </c>
      <c r="BR31" s="20">
        <f t="shared" si="53"/>
        <v>-10.668099748706435</v>
      </c>
      <c r="BS31" s="21">
        <f t="shared" si="7"/>
        <v>666.8618876313576</v>
      </c>
      <c r="BT31" s="20">
        <f t="shared" si="54"/>
        <v>4.0781123686424507</v>
      </c>
      <c r="BU31" s="20">
        <f t="shared" si="55"/>
        <v>6.0782072445262625E-3</v>
      </c>
    </row>
    <row r="32" spans="1:73" x14ac:dyDescent="0.3">
      <c r="A32" s="2">
        <v>44322</v>
      </c>
      <c r="B32" s="1">
        <v>31</v>
      </c>
      <c r="C32" s="3">
        <v>129.74</v>
      </c>
      <c r="D32">
        <v>663.53</v>
      </c>
      <c r="K32" s="13">
        <f t="shared" si="8"/>
        <v>131.35795444910968</v>
      </c>
      <c r="L32" s="12">
        <f t="shared" si="9"/>
        <v>1.6179544491096749</v>
      </c>
      <c r="M32" s="11">
        <f t="shared" si="10"/>
        <v>1.2470744944578964E-2</v>
      </c>
      <c r="N32" s="12">
        <f t="shared" si="11"/>
        <v>-1.2155095949882011E-3</v>
      </c>
      <c r="O32" s="14">
        <f t="shared" si="0"/>
        <v>131.35673893951468</v>
      </c>
      <c r="P32" s="12">
        <f t="shared" si="12"/>
        <v>1.6167389395146756</v>
      </c>
      <c r="Q32" s="11">
        <f t="shared" si="13"/>
        <v>1.2461376133148416E-2</v>
      </c>
      <c r="S32" s="18">
        <f t="shared" si="14"/>
        <v>695.85955288725927</v>
      </c>
      <c r="T32" s="20">
        <f t="shared" si="15"/>
        <v>32.329552887259297</v>
      </c>
      <c r="U32" s="20">
        <f t="shared" si="16"/>
        <v>4.8723573745360869E-2</v>
      </c>
      <c r="V32" s="20">
        <f t="shared" si="17"/>
        <v>-1.1777308201319379</v>
      </c>
      <c r="W32" s="21">
        <f t="shared" si="1"/>
        <v>694.68182206712731</v>
      </c>
      <c r="X32" s="20">
        <f t="shared" si="18"/>
        <v>31.151822067127341</v>
      </c>
      <c r="Y32" s="20">
        <f t="shared" si="19"/>
        <v>4.6948626387845825E-2</v>
      </c>
      <c r="AA32" s="13">
        <f t="shared" si="20"/>
        <v>130.78622727572181</v>
      </c>
      <c r="AB32" s="12">
        <f t="shared" si="21"/>
        <v>1.0462272757218045</v>
      </c>
      <c r="AC32" s="11">
        <f t="shared" si="22"/>
        <v>8.0640301812995568E-3</v>
      </c>
      <c r="AD32" s="12">
        <f t="shared" si="23"/>
        <v>-0.92499737728497244</v>
      </c>
      <c r="AE32" s="14">
        <f t="shared" si="2"/>
        <v>129.86122989843685</v>
      </c>
      <c r="AF32" s="12">
        <f t="shared" si="24"/>
        <v>0.1212298984368374</v>
      </c>
      <c r="AG32" s="11">
        <f t="shared" si="25"/>
        <v>9.3440649326990434E-4</v>
      </c>
      <c r="AH32" s="24"/>
      <c r="AI32" s="18">
        <f t="shared" si="26"/>
        <v>688.55150784972636</v>
      </c>
      <c r="AJ32" s="20">
        <f t="shared" si="27"/>
        <v>25.02150784972639</v>
      </c>
      <c r="AK32" s="20">
        <f t="shared" si="28"/>
        <v>3.7709685846497358E-2</v>
      </c>
      <c r="AL32" s="20">
        <f t="shared" si="29"/>
        <v>-5.9865041267663432</v>
      </c>
      <c r="AM32" s="21">
        <f t="shared" si="3"/>
        <v>682.56500372296</v>
      </c>
      <c r="AN32" s="20">
        <f t="shared" si="30"/>
        <v>19.035003722960028</v>
      </c>
      <c r="AO32" s="20">
        <f t="shared" si="31"/>
        <v>2.8687480178680735E-2</v>
      </c>
      <c r="AQ32" s="13">
        <f t="shared" si="32"/>
        <v>128.31956760296183</v>
      </c>
      <c r="AR32" s="12">
        <f t="shared" si="33"/>
        <v>1.4204323970381836</v>
      </c>
      <c r="AS32" s="11">
        <f t="shared" si="34"/>
        <v>1.0948299653446767E-2</v>
      </c>
      <c r="AT32" s="12">
        <f t="shared" si="35"/>
        <v>-0.92499737728498299</v>
      </c>
      <c r="AU32" s="14">
        <f t="shared" si="4"/>
        <v>127.39457022567684</v>
      </c>
      <c r="AV32" s="12">
        <f t="shared" si="36"/>
        <v>2.3454297743231649</v>
      </c>
      <c r="AW32" s="11">
        <f t="shared" si="37"/>
        <v>1.8077923341476527E-2</v>
      </c>
      <c r="AX32" s="24"/>
      <c r="AY32" s="18">
        <f t="shared" si="38"/>
        <v>672.58749684501606</v>
      </c>
      <c r="AZ32" s="20">
        <f t="shared" si="39"/>
        <v>9.0574968450160895</v>
      </c>
      <c r="BA32" s="20">
        <f t="shared" si="40"/>
        <v>1.3650470732319699E-2</v>
      </c>
      <c r="BB32" s="20">
        <f t="shared" si="41"/>
        <v>-5.9865041267663219</v>
      </c>
      <c r="BC32" s="21">
        <f t="shared" si="5"/>
        <v>666.6009927182497</v>
      </c>
      <c r="BD32" s="20">
        <f t="shared" si="42"/>
        <v>3.0709927182497267</v>
      </c>
      <c r="BE32" s="20">
        <f t="shared" si="43"/>
        <v>4.6282650645030777E-3</v>
      </c>
      <c r="BG32" s="13">
        <f t="shared" si="44"/>
        <v>128.31956760296183</v>
      </c>
      <c r="BH32" s="12">
        <f t="shared" si="45"/>
        <v>1.4204323970381836</v>
      </c>
      <c r="BI32" s="11">
        <f t="shared" si="46"/>
        <v>1.0948299653446767E-2</v>
      </c>
      <c r="BJ32" s="12">
        <f t="shared" si="47"/>
        <v>-1.1345369696240106</v>
      </c>
      <c r="BK32" s="14">
        <f t="shared" si="6"/>
        <v>127.18503063333782</v>
      </c>
      <c r="BL32" s="12">
        <f t="shared" si="48"/>
        <v>2.554969366662192</v>
      </c>
      <c r="BM32" s="11">
        <f t="shared" si="49"/>
        <v>1.9692996505797686E-2</v>
      </c>
      <c r="BN32" s="24"/>
      <c r="BO32" s="18">
        <f t="shared" si="50"/>
        <v>672.58749684501606</v>
      </c>
      <c r="BP32" s="20">
        <f t="shared" si="51"/>
        <v>9.0574968450160895</v>
      </c>
      <c r="BQ32" s="20">
        <f t="shared" si="52"/>
        <v>1.3650470732319699E-2</v>
      </c>
      <c r="BR32" s="20">
        <f t="shared" si="53"/>
        <v>-6.3738928384626261</v>
      </c>
      <c r="BS32" s="21">
        <f t="shared" si="7"/>
        <v>666.2136040065534</v>
      </c>
      <c r="BT32" s="20">
        <f t="shared" si="54"/>
        <v>2.6836040065534235</v>
      </c>
      <c r="BU32" s="20">
        <f t="shared" si="55"/>
        <v>4.0444350768667941E-3</v>
      </c>
    </row>
    <row r="33" spans="1:73" x14ac:dyDescent="0.3">
      <c r="A33" s="2">
        <v>44323</v>
      </c>
      <c r="B33" s="1">
        <v>32</v>
      </c>
      <c r="C33" s="3">
        <v>130.21</v>
      </c>
      <c r="D33">
        <v>672.36</v>
      </c>
      <c r="K33" s="13">
        <f t="shared" si="8"/>
        <v>131.11526128174324</v>
      </c>
      <c r="L33" s="12">
        <f t="shared" si="9"/>
        <v>0.90526128174323617</v>
      </c>
      <c r="M33" s="11">
        <f t="shared" si="10"/>
        <v>6.9523176541220807E-3</v>
      </c>
      <c r="N33" s="12">
        <f t="shared" si="11"/>
        <v>-3.7437158260705948E-2</v>
      </c>
      <c r="O33" s="14">
        <f t="shared" si="0"/>
        <v>131.07782412348254</v>
      </c>
      <c r="P33" s="12">
        <f t="shared" si="12"/>
        <v>0.86782412348253501</v>
      </c>
      <c r="Q33" s="11">
        <f t="shared" si="13"/>
        <v>6.6648039588551953E-3</v>
      </c>
      <c r="S33" s="18">
        <f t="shared" si="14"/>
        <v>691.01011995417036</v>
      </c>
      <c r="T33" s="20">
        <f t="shared" si="15"/>
        <v>18.65011995417035</v>
      </c>
      <c r="U33" s="20">
        <f t="shared" si="16"/>
        <v>2.773829489287041E-2</v>
      </c>
      <c r="V33" s="20">
        <f t="shared" si="17"/>
        <v>-1.7284861370754829</v>
      </c>
      <c r="W33" s="21">
        <f t="shared" si="1"/>
        <v>689.28163381709487</v>
      </c>
      <c r="X33" s="20">
        <f t="shared" si="18"/>
        <v>16.921633817094857</v>
      </c>
      <c r="Y33" s="20">
        <f t="shared" si="19"/>
        <v>2.5167520103954514E-2</v>
      </c>
      <c r="AA33" s="13">
        <f t="shared" si="20"/>
        <v>130.52467045679137</v>
      </c>
      <c r="AB33" s="12">
        <f t="shared" si="21"/>
        <v>0.31467045679136163</v>
      </c>
      <c r="AC33" s="11">
        <f t="shared" si="22"/>
        <v>2.4166381751890148E-3</v>
      </c>
      <c r="AD33" s="12">
        <f t="shared" si="23"/>
        <v>-0.42741695851907613</v>
      </c>
      <c r="AE33" s="14">
        <f t="shared" si="2"/>
        <v>130.09725349827229</v>
      </c>
      <c r="AF33" s="12">
        <f t="shared" si="24"/>
        <v>0.11274650172771317</v>
      </c>
      <c r="AG33" s="11">
        <f t="shared" si="25"/>
        <v>8.6588204997859733E-4</v>
      </c>
      <c r="AH33" s="24"/>
      <c r="AI33" s="18">
        <f t="shared" si="26"/>
        <v>682.29613088729479</v>
      </c>
      <c r="AJ33" s="20">
        <f t="shared" si="27"/>
        <v>9.9361308872947802</v>
      </c>
      <c r="AK33" s="20">
        <f t="shared" si="28"/>
        <v>1.4777992276897465E-2</v>
      </c>
      <c r="AL33" s="20">
        <f t="shared" si="29"/>
        <v>-6.1881587535152622</v>
      </c>
      <c r="AM33" s="21">
        <f t="shared" si="3"/>
        <v>676.10797213377953</v>
      </c>
      <c r="AN33" s="20">
        <f t="shared" si="30"/>
        <v>3.7479721337795127</v>
      </c>
      <c r="AO33" s="20">
        <f t="shared" si="31"/>
        <v>5.5743532241351547E-3</v>
      </c>
      <c r="AQ33" s="13">
        <f t="shared" si="32"/>
        <v>129.38489190074046</v>
      </c>
      <c r="AR33" s="12">
        <f t="shared" si="33"/>
        <v>0.82510809925955186</v>
      </c>
      <c r="AS33" s="11">
        <f t="shared" si="34"/>
        <v>6.3367490919249815E-3</v>
      </c>
      <c r="AT33" s="12">
        <f t="shared" si="35"/>
        <v>-0.42741695851907957</v>
      </c>
      <c r="AU33" s="14">
        <f t="shared" si="4"/>
        <v>128.95747494222138</v>
      </c>
      <c r="AV33" s="12">
        <f t="shared" si="36"/>
        <v>1.2525250577786267</v>
      </c>
      <c r="AW33" s="11">
        <f t="shared" si="37"/>
        <v>9.6192693170925932E-3</v>
      </c>
      <c r="AX33" s="24"/>
      <c r="AY33" s="18">
        <f t="shared" si="38"/>
        <v>665.79437421125397</v>
      </c>
      <c r="AZ33" s="20">
        <f t="shared" si="39"/>
        <v>6.565625788746047</v>
      </c>
      <c r="BA33" s="20">
        <f t="shared" si="40"/>
        <v>9.7650451971355336E-3</v>
      </c>
      <c r="BB33" s="20">
        <f t="shared" si="41"/>
        <v>-6.1881587535152658</v>
      </c>
      <c r="BC33" s="21">
        <f t="shared" si="5"/>
        <v>659.6062154577387</v>
      </c>
      <c r="BD33" s="20">
        <f t="shared" si="42"/>
        <v>12.753784542261315</v>
      </c>
      <c r="BE33" s="20">
        <f t="shared" si="43"/>
        <v>1.8968684249897845E-2</v>
      </c>
      <c r="BG33" s="13">
        <f t="shared" si="44"/>
        <v>129.38489190074046</v>
      </c>
      <c r="BH33" s="12">
        <f t="shared" si="45"/>
        <v>0.82510809925955186</v>
      </c>
      <c r="BI33" s="11">
        <f t="shared" si="46"/>
        <v>6.3367490919249815E-3</v>
      </c>
      <c r="BJ33" s="12">
        <f t="shared" si="47"/>
        <v>0.51535898092797028</v>
      </c>
      <c r="BK33" s="14">
        <f t="shared" si="6"/>
        <v>129.90025088166843</v>
      </c>
      <c r="BL33" s="12">
        <f t="shared" si="48"/>
        <v>0.30974911833158103</v>
      </c>
      <c r="BM33" s="11">
        <f t="shared" si="49"/>
        <v>2.3788427795989634E-3</v>
      </c>
      <c r="BN33" s="24"/>
      <c r="BO33" s="18">
        <f t="shared" si="50"/>
        <v>665.79437421125397</v>
      </c>
      <c r="BP33" s="20">
        <f t="shared" si="51"/>
        <v>6.565625788746047</v>
      </c>
      <c r="BQ33" s="20">
        <f t="shared" si="52"/>
        <v>9.7650451971355336E-3</v>
      </c>
      <c r="BR33" s="20">
        <f t="shared" si="53"/>
        <v>-6.6883151849372284</v>
      </c>
      <c r="BS33" s="21">
        <f t="shared" si="7"/>
        <v>659.10605902631676</v>
      </c>
      <c r="BT33" s="20">
        <f t="shared" si="54"/>
        <v>13.253940973683257</v>
      </c>
      <c r="BU33" s="20">
        <f t="shared" si="55"/>
        <v>1.9712566145641111E-2</v>
      </c>
    </row>
    <row r="34" spans="1:73" x14ac:dyDescent="0.3">
      <c r="A34" s="2">
        <v>44326</v>
      </c>
      <c r="B34" s="1">
        <v>33</v>
      </c>
      <c r="C34" s="3">
        <v>126.84</v>
      </c>
      <c r="D34">
        <v>629.03</v>
      </c>
      <c r="K34" s="13">
        <f t="shared" si="8"/>
        <v>130.97947208948176</v>
      </c>
      <c r="L34" s="12">
        <f t="shared" si="9"/>
        <v>4.1394720894817567</v>
      </c>
      <c r="M34" s="11">
        <f t="shared" si="10"/>
        <v>3.2635383865356013E-2</v>
      </c>
      <c r="N34" s="12">
        <f t="shared" si="11"/>
        <v>-5.2189963360822655E-2</v>
      </c>
      <c r="O34" s="14">
        <f t="shared" si="0"/>
        <v>130.92728212612093</v>
      </c>
      <c r="P34" s="12">
        <f t="shared" si="12"/>
        <v>4.0872821261209253</v>
      </c>
      <c r="Q34" s="11">
        <f t="shared" si="13"/>
        <v>3.2223920893416316E-2</v>
      </c>
      <c r="S34" s="18">
        <f t="shared" si="14"/>
        <v>688.21260196104481</v>
      </c>
      <c r="T34" s="20">
        <f t="shared" si="15"/>
        <v>59.182601961044838</v>
      </c>
      <c r="U34" s="20">
        <f t="shared" si="16"/>
        <v>9.4085499834737366E-2</v>
      </c>
      <c r="V34" s="20">
        <f t="shared" si="17"/>
        <v>-1.8888409154829933</v>
      </c>
      <c r="W34" s="21">
        <f t="shared" si="1"/>
        <v>686.32376104556181</v>
      </c>
      <c r="X34" s="20">
        <f t="shared" si="18"/>
        <v>57.293761045561837</v>
      </c>
      <c r="Y34" s="20">
        <f t="shared" si="19"/>
        <v>9.1082716318079959E-2</v>
      </c>
      <c r="AA34" s="13">
        <f t="shared" si="20"/>
        <v>130.44600284259354</v>
      </c>
      <c r="AB34" s="12">
        <f t="shared" si="21"/>
        <v>3.60600284259354</v>
      </c>
      <c r="AC34" s="11">
        <f t="shared" si="22"/>
        <v>2.8429539913225638E-2</v>
      </c>
      <c r="AD34" s="12">
        <f t="shared" si="23"/>
        <v>-0.16585495027813868</v>
      </c>
      <c r="AE34" s="14">
        <f t="shared" si="2"/>
        <v>130.2801478923154</v>
      </c>
      <c r="AF34" s="12">
        <f t="shared" si="24"/>
        <v>3.4401478923153945</v>
      </c>
      <c r="AG34" s="11">
        <f t="shared" si="25"/>
        <v>2.7121948063035275E-2</v>
      </c>
      <c r="AH34" s="24"/>
      <c r="AI34" s="18">
        <f t="shared" si="26"/>
        <v>679.81209816547107</v>
      </c>
      <c r="AJ34" s="20">
        <f t="shared" si="27"/>
        <v>50.782098165471098</v>
      </c>
      <c r="AK34" s="20">
        <f t="shared" si="28"/>
        <v>8.0730804835176542E-2</v>
      </c>
      <c r="AL34" s="20">
        <f t="shared" si="29"/>
        <v>-3.4100642297466082</v>
      </c>
      <c r="AM34" s="21">
        <f t="shared" si="3"/>
        <v>676.40203393572449</v>
      </c>
      <c r="AN34" s="20">
        <f t="shared" si="30"/>
        <v>47.372033935724517</v>
      </c>
      <c r="AO34" s="20">
        <f t="shared" si="31"/>
        <v>7.5309657624794552E-2</v>
      </c>
      <c r="AQ34" s="13">
        <f t="shared" si="32"/>
        <v>130.0037229751851</v>
      </c>
      <c r="AR34" s="12">
        <f t="shared" si="33"/>
        <v>3.1637229751850953</v>
      </c>
      <c r="AS34" s="11">
        <f t="shared" si="34"/>
        <v>2.4942628312717558E-2</v>
      </c>
      <c r="AT34" s="12">
        <f t="shared" si="35"/>
        <v>-0.165854950278149</v>
      </c>
      <c r="AU34" s="14">
        <f t="shared" si="4"/>
        <v>129.83786802490695</v>
      </c>
      <c r="AV34" s="12">
        <f t="shared" si="36"/>
        <v>2.9978680249069498</v>
      </c>
      <c r="AW34" s="11">
        <f t="shared" si="37"/>
        <v>2.3635036462527199E-2</v>
      </c>
      <c r="AX34" s="24"/>
      <c r="AY34" s="18">
        <f t="shared" si="38"/>
        <v>670.71859355281345</v>
      </c>
      <c r="AZ34" s="20">
        <f t="shared" si="39"/>
        <v>41.688593552813472</v>
      </c>
      <c r="BA34" s="20">
        <f t="shared" si="40"/>
        <v>6.6274412274157785E-2</v>
      </c>
      <c r="BB34" s="20">
        <f t="shared" si="41"/>
        <v>-3.4100642297465793</v>
      </c>
      <c r="BC34" s="21">
        <f t="shared" si="5"/>
        <v>667.30852932306686</v>
      </c>
      <c r="BD34" s="20">
        <f t="shared" si="42"/>
        <v>38.278529323066891</v>
      </c>
      <c r="BE34" s="20">
        <f t="shared" si="43"/>
        <v>6.0853265063775801E-2</v>
      </c>
      <c r="BG34" s="13">
        <f t="shared" si="44"/>
        <v>130.0037229751851</v>
      </c>
      <c r="BH34" s="12">
        <f t="shared" si="45"/>
        <v>3.1637229751850953</v>
      </c>
      <c r="BI34" s="11">
        <f t="shared" si="46"/>
        <v>2.4942628312717558E-2</v>
      </c>
      <c r="BJ34" s="12">
        <f t="shared" si="47"/>
        <v>0.59296305106547453</v>
      </c>
      <c r="BK34" s="14">
        <f t="shared" si="6"/>
        <v>130.59668602625058</v>
      </c>
      <c r="BL34" s="12">
        <f t="shared" si="48"/>
        <v>3.756686026250577</v>
      </c>
      <c r="BM34" s="11">
        <f t="shared" si="49"/>
        <v>2.9617518340039239E-2</v>
      </c>
      <c r="BN34" s="24"/>
      <c r="BO34" s="18">
        <f t="shared" si="50"/>
        <v>670.71859355281345</v>
      </c>
      <c r="BP34" s="20">
        <f t="shared" si="51"/>
        <v>41.688593552813472</v>
      </c>
      <c r="BQ34" s="20">
        <f t="shared" si="52"/>
        <v>6.6274412274157785E-2</v>
      </c>
      <c r="BR34" s="20">
        <f t="shared" si="53"/>
        <v>2.0210857099353019</v>
      </c>
      <c r="BS34" s="21">
        <f t="shared" si="7"/>
        <v>672.73967926274872</v>
      </c>
      <c r="BT34" s="20">
        <f t="shared" si="54"/>
        <v>43.70967926274875</v>
      </c>
      <c r="BU34" s="20">
        <f t="shared" si="55"/>
        <v>6.9487431859766233E-2</v>
      </c>
    </row>
    <row r="35" spans="1:73" x14ac:dyDescent="0.3">
      <c r="A35" s="2">
        <v>44327</v>
      </c>
      <c r="B35" s="1">
        <v>34</v>
      </c>
      <c r="C35" s="3">
        <v>125.91</v>
      </c>
      <c r="D35">
        <v>617.20000000000005</v>
      </c>
      <c r="K35" s="13">
        <f t="shared" si="8"/>
        <v>130.3585512760595</v>
      </c>
      <c r="L35" s="12">
        <f t="shared" si="9"/>
        <v>4.4485512760595043</v>
      </c>
      <c r="M35" s="11">
        <f t="shared" si="10"/>
        <v>3.5331199079179608E-2</v>
      </c>
      <c r="N35" s="12">
        <f t="shared" si="11"/>
        <v>-0.13749959087003816</v>
      </c>
      <c r="O35" s="14">
        <f t="shared" si="0"/>
        <v>130.22105168518945</v>
      </c>
      <c r="P35" s="12">
        <f t="shared" si="12"/>
        <v>4.3110516851894545</v>
      </c>
      <c r="Q35" s="11">
        <f t="shared" si="13"/>
        <v>3.4239152451667497E-2</v>
      </c>
      <c r="S35" s="18">
        <f t="shared" si="14"/>
        <v>679.33521166688809</v>
      </c>
      <c r="T35" s="20">
        <f t="shared" si="15"/>
        <v>62.13521166688804</v>
      </c>
      <c r="U35" s="20">
        <f t="shared" si="16"/>
        <v>0.10067273439223597</v>
      </c>
      <c r="V35" s="20">
        <f t="shared" si="17"/>
        <v>-2.9371233222840534</v>
      </c>
      <c r="W35" s="21">
        <f t="shared" si="1"/>
        <v>676.39808834460405</v>
      </c>
      <c r="X35" s="20">
        <f t="shared" si="18"/>
        <v>59.198088344604002</v>
      </c>
      <c r="Y35" s="20">
        <f t="shared" si="19"/>
        <v>9.5913947415106934E-2</v>
      </c>
      <c r="AA35" s="13">
        <f t="shared" si="20"/>
        <v>129.54450213194517</v>
      </c>
      <c r="AB35" s="12">
        <f t="shared" si="21"/>
        <v>3.6345021319451689</v>
      </c>
      <c r="AC35" s="11">
        <f t="shared" si="22"/>
        <v>2.8865873496506784E-2</v>
      </c>
      <c r="AD35" s="12">
        <f t="shared" si="23"/>
        <v>-0.71758927055581812</v>
      </c>
      <c r="AE35" s="14">
        <f t="shared" si="2"/>
        <v>128.82691286138936</v>
      </c>
      <c r="AF35" s="12">
        <f t="shared" si="24"/>
        <v>2.9169128613893633</v>
      </c>
      <c r="AG35" s="11">
        <f t="shared" si="25"/>
        <v>2.3166649681434066E-2</v>
      </c>
      <c r="AH35" s="24"/>
      <c r="AI35" s="18">
        <f t="shared" si="26"/>
        <v>667.11657362410324</v>
      </c>
      <c r="AJ35" s="20">
        <f t="shared" si="27"/>
        <v>49.916573624103194</v>
      </c>
      <c r="AK35" s="20">
        <f t="shared" si="28"/>
        <v>8.0875848386427723E-2</v>
      </c>
      <c r="AL35" s="20">
        <f t="shared" si="29"/>
        <v>-10.374159463462526</v>
      </c>
      <c r="AM35" s="21">
        <f t="shared" si="3"/>
        <v>656.74241416064069</v>
      </c>
      <c r="AN35" s="20">
        <f t="shared" si="30"/>
        <v>39.542414160640647</v>
      </c>
      <c r="AO35" s="20">
        <f t="shared" si="31"/>
        <v>6.4067424109916796E-2</v>
      </c>
      <c r="AQ35" s="13">
        <f t="shared" si="32"/>
        <v>127.63093074379627</v>
      </c>
      <c r="AR35" s="12">
        <f t="shared" si="33"/>
        <v>1.7209307437962735</v>
      </c>
      <c r="AS35" s="11">
        <f t="shared" si="34"/>
        <v>1.3667943322978902E-2</v>
      </c>
      <c r="AT35" s="12">
        <f t="shared" si="35"/>
        <v>-0.71758927055581889</v>
      </c>
      <c r="AU35" s="14">
        <f t="shared" si="4"/>
        <v>126.91334147324045</v>
      </c>
      <c r="AV35" s="12">
        <f t="shared" si="36"/>
        <v>1.0033414732404538</v>
      </c>
      <c r="AW35" s="11">
        <f t="shared" si="37"/>
        <v>7.9687195079060739E-3</v>
      </c>
      <c r="AX35" s="24"/>
      <c r="AY35" s="18">
        <f t="shared" si="38"/>
        <v>639.45214838820334</v>
      </c>
      <c r="AZ35" s="20">
        <f t="shared" si="39"/>
        <v>22.252148388203295</v>
      </c>
      <c r="BA35" s="20">
        <f t="shared" si="40"/>
        <v>3.6053383649065608E-2</v>
      </c>
      <c r="BB35" s="20">
        <f t="shared" si="41"/>
        <v>-10.37415946346246</v>
      </c>
      <c r="BC35" s="21">
        <f t="shared" si="5"/>
        <v>629.07798892474091</v>
      </c>
      <c r="BD35" s="20">
        <f t="shared" si="42"/>
        <v>11.877988924740862</v>
      </c>
      <c r="BE35" s="20">
        <f t="shared" si="43"/>
        <v>1.9244959372554861E-2</v>
      </c>
      <c r="BG35" s="13">
        <f t="shared" si="44"/>
        <v>127.63093074379627</v>
      </c>
      <c r="BH35" s="12">
        <f t="shared" si="45"/>
        <v>1.7209307437962735</v>
      </c>
      <c r="BI35" s="11">
        <f t="shared" si="46"/>
        <v>1.3667943322978902E-2</v>
      </c>
      <c r="BJ35" s="12">
        <f t="shared" si="47"/>
        <v>-1.6313534107752528</v>
      </c>
      <c r="BK35" s="14">
        <f t="shared" si="6"/>
        <v>125.99957733302102</v>
      </c>
      <c r="BL35" s="12">
        <f t="shared" si="48"/>
        <v>8.9577333021026107E-2</v>
      </c>
      <c r="BM35" s="11">
        <f t="shared" si="49"/>
        <v>7.1143938544218968E-4</v>
      </c>
      <c r="BN35" s="24"/>
      <c r="BO35" s="18">
        <f t="shared" si="50"/>
        <v>639.45214838820334</v>
      </c>
      <c r="BP35" s="20">
        <f t="shared" si="51"/>
        <v>22.252148388203295</v>
      </c>
      <c r="BQ35" s="20">
        <f t="shared" si="52"/>
        <v>3.6053383649065608E-2</v>
      </c>
      <c r="BR35" s="20">
        <f t="shared" si="53"/>
        <v>-22.944562445973752</v>
      </c>
      <c r="BS35" s="21">
        <f t="shared" si="7"/>
        <v>616.50758594222964</v>
      </c>
      <c r="BT35" s="20">
        <f t="shared" si="54"/>
        <v>0.69241405777040654</v>
      </c>
      <c r="BU35" s="20">
        <f t="shared" si="55"/>
        <v>1.1218633470032509E-3</v>
      </c>
    </row>
    <row r="36" spans="1:73" x14ac:dyDescent="0.3">
      <c r="A36" s="2">
        <v>44328</v>
      </c>
      <c r="B36" s="1">
        <v>35</v>
      </c>
      <c r="C36" s="3">
        <v>122.76</v>
      </c>
      <c r="D36">
        <v>589.89</v>
      </c>
      <c r="K36" s="13">
        <f t="shared" si="8"/>
        <v>129.69126858465057</v>
      </c>
      <c r="L36" s="12">
        <f t="shared" si="9"/>
        <v>6.9312685846505673</v>
      </c>
      <c r="M36" s="11">
        <f t="shared" si="10"/>
        <v>5.6461946763201099E-2</v>
      </c>
      <c r="N36" s="12">
        <f t="shared" si="11"/>
        <v>-0.21696705595087171</v>
      </c>
      <c r="O36" s="14">
        <f t="shared" si="0"/>
        <v>129.4743015286997</v>
      </c>
      <c r="P36" s="12">
        <f t="shared" si="12"/>
        <v>6.7143015286996928</v>
      </c>
      <c r="Q36" s="11">
        <f t="shared" si="13"/>
        <v>5.4694538356954162E-2</v>
      </c>
      <c r="S36" s="18">
        <f t="shared" si="14"/>
        <v>670.01492991685495</v>
      </c>
      <c r="T36" s="20">
        <f t="shared" si="15"/>
        <v>80.124929916854967</v>
      </c>
      <c r="U36" s="20">
        <f t="shared" si="16"/>
        <v>0.13583029025217408</v>
      </c>
      <c r="V36" s="20">
        <f t="shared" si="17"/>
        <v>-3.8945970864464154</v>
      </c>
      <c r="W36" s="21">
        <f t="shared" si="1"/>
        <v>666.12033283040853</v>
      </c>
      <c r="X36" s="20">
        <f t="shared" si="18"/>
        <v>76.230332830408543</v>
      </c>
      <c r="Y36" s="20">
        <f t="shared" si="19"/>
        <v>0.12922804731459855</v>
      </c>
      <c r="AA36" s="13">
        <f t="shared" si="20"/>
        <v>128.63587659895887</v>
      </c>
      <c r="AB36" s="12">
        <f t="shared" si="21"/>
        <v>5.8758765989588682</v>
      </c>
      <c r="AC36" s="11">
        <f t="shared" si="22"/>
        <v>4.7864749095461616E-2</v>
      </c>
      <c r="AD36" s="12">
        <f t="shared" si="23"/>
        <v>-0.86086646737867367</v>
      </c>
      <c r="AE36" s="14">
        <f t="shared" si="2"/>
        <v>127.7750101315802</v>
      </c>
      <c r="AF36" s="12">
        <f t="shared" si="24"/>
        <v>5.0150101315801976</v>
      </c>
      <c r="AG36" s="11">
        <f t="shared" si="25"/>
        <v>4.0852151609483522E-2</v>
      </c>
      <c r="AH36" s="24"/>
      <c r="AI36" s="18">
        <f t="shared" si="26"/>
        <v>654.6374302180775</v>
      </c>
      <c r="AJ36" s="20">
        <f t="shared" si="27"/>
        <v>64.747430218077511</v>
      </c>
      <c r="AK36" s="20">
        <f t="shared" si="28"/>
        <v>0.1097618712269703</v>
      </c>
      <c r="AL36" s="20">
        <f t="shared" si="29"/>
        <v>-11.952897420384938</v>
      </c>
      <c r="AM36" s="21">
        <f t="shared" si="3"/>
        <v>642.68453279769255</v>
      </c>
      <c r="AN36" s="20">
        <f t="shared" si="30"/>
        <v>52.794532797692568</v>
      </c>
      <c r="AO36" s="20">
        <f t="shared" si="31"/>
        <v>8.9498945223164608E-2</v>
      </c>
      <c r="AQ36" s="13">
        <f t="shared" si="32"/>
        <v>126.34023268594908</v>
      </c>
      <c r="AR36" s="12">
        <f t="shared" si="33"/>
        <v>3.5802326859490705</v>
      </c>
      <c r="AS36" s="11">
        <f t="shared" si="34"/>
        <v>2.9164489132853293E-2</v>
      </c>
      <c r="AT36" s="12">
        <f t="shared" si="35"/>
        <v>-0.86086646737866279</v>
      </c>
      <c r="AU36" s="14">
        <f t="shared" si="4"/>
        <v>125.47936621857042</v>
      </c>
      <c r="AV36" s="12">
        <f t="shared" si="36"/>
        <v>2.7193662185704142</v>
      </c>
      <c r="AW36" s="11">
        <f t="shared" si="37"/>
        <v>2.2151891646875317E-2</v>
      </c>
      <c r="AX36" s="24"/>
      <c r="AY36" s="18">
        <f t="shared" si="38"/>
        <v>622.76303709705087</v>
      </c>
      <c r="AZ36" s="20">
        <f t="shared" si="39"/>
        <v>32.873037097050883</v>
      </c>
      <c r="BA36" s="20">
        <f t="shared" si="40"/>
        <v>5.5727401883488251E-2</v>
      </c>
      <c r="BB36" s="20">
        <f t="shared" si="41"/>
        <v>-11.952897420384963</v>
      </c>
      <c r="BC36" s="21">
        <f t="shared" si="5"/>
        <v>610.81013967666593</v>
      </c>
      <c r="BD36" s="20">
        <f t="shared" si="42"/>
        <v>20.92013967666594</v>
      </c>
      <c r="BE36" s="20">
        <f t="shared" si="43"/>
        <v>3.5464475879682551E-2</v>
      </c>
      <c r="BG36" s="13">
        <f t="shared" si="44"/>
        <v>126.34023268594908</v>
      </c>
      <c r="BH36" s="12">
        <f t="shared" si="45"/>
        <v>3.5802326859490705</v>
      </c>
      <c r="BI36" s="11">
        <f t="shared" si="46"/>
        <v>2.9164489132853293E-2</v>
      </c>
      <c r="BJ36" s="12">
        <f t="shared" si="47"/>
        <v>-1.3758618960792091</v>
      </c>
      <c r="BK36" s="14">
        <f t="shared" si="6"/>
        <v>124.96437078986986</v>
      </c>
      <c r="BL36" s="12">
        <f t="shared" si="48"/>
        <v>2.2043707898698557</v>
      </c>
      <c r="BM36" s="11">
        <f t="shared" si="49"/>
        <v>1.795675130229599E-2</v>
      </c>
      <c r="BN36" s="24"/>
      <c r="BO36" s="18">
        <f t="shared" si="50"/>
        <v>622.76303709705087</v>
      </c>
      <c r="BP36" s="20">
        <f t="shared" si="51"/>
        <v>32.873037097050883</v>
      </c>
      <c r="BQ36" s="20">
        <f t="shared" si="52"/>
        <v>5.5727401883488251E-2</v>
      </c>
      <c r="BR36" s="20">
        <f t="shared" si="53"/>
        <v>-18.252974079857793</v>
      </c>
      <c r="BS36" s="21">
        <f t="shared" si="7"/>
        <v>604.51006301719303</v>
      </c>
      <c r="BT36" s="20">
        <f t="shared" si="54"/>
        <v>14.620063017193047</v>
      </c>
      <c r="BU36" s="20">
        <f t="shared" si="55"/>
        <v>2.4784388643972685E-2</v>
      </c>
    </row>
    <row r="37" spans="1:73" x14ac:dyDescent="0.3">
      <c r="A37" s="2">
        <v>44329</v>
      </c>
      <c r="B37" s="1">
        <v>36</v>
      </c>
      <c r="C37" s="3">
        <v>124.97</v>
      </c>
      <c r="D37">
        <v>571.69000000000005</v>
      </c>
      <c r="K37" s="13">
        <f t="shared" si="8"/>
        <v>128.65157829695301</v>
      </c>
      <c r="L37" s="12">
        <f t="shared" si="9"/>
        <v>3.6815782969530062</v>
      </c>
      <c r="M37" s="11">
        <f t="shared" si="10"/>
        <v>2.945969670283273E-2</v>
      </c>
      <c r="N37" s="12">
        <f t="shared" si="11"/>
        <v>-0.34037554071287601</v>
      </c>
      <c r="O37" s="14">
        <f t="shared" si="0"/>
        <v>128.31120275624014</v>
      </c>
      <c r="P37" s="12">
        <f t="shared" si="12"/>
        <v>3.3412027562401363</v>
      </c>
      <c r="Q37" s="11">
        <f t="shared" si="13"/>
        <v>2.6736038699208899E-2</v>
      </c>
      <c r="S37" s="18">
        <f t="shared" si="14"/>
        <v>657.99619042932659</v>
      </c>
      <c r="T37" s="20">
        <f t="shared" si="15"/>
        <v>86.306190429326534</v>
      </c>
      <c r="U37" s="20">
        <f t="shared" si="16"/>
        <v>0.15096676595589659</v>
      </c>
      <c r="V37" s="20">
        <f t="shared" si="17"/>
        <v>-5.1132184466087081</v>
      </c>
      <c r="W37" s="21">
        <f t="shared" si="1"/>
        <v>652.88297198271789</v>
      </c>
      <c r="X37" s="20">
        <f t="shared" si="18"/>
        <v>81.192971982717836</v>
      </c>
      <c r="Y37" s="20">
        <f t="shared" si="19"/>
        <v>0.14202272557280665</v>
      </c>
      <c r="AA37" s="13">
        <f t="shared" si="20"/>
        <v>127.16690744921915</v>
      </c>
      <c r="AB37" s="12">
        <f t="shared" si="21"/>
        <v>2.1969074492191538</v>
      </c>
      <c r="AC37" s="11">
        <f t="shared" si="22"/>
        <v>1.7579478668633703E-2</v>
      </c>
      <c r="AD37" s="12">
        <f t="shared" si="23"/>
        <v>-1.316943479149459</v>
      </c>
      <c r="AE37" s="14">
        <f t="shared" si="2"/>
        <v>125.84996397006969</v>
      </c>
      <c r="AF37" s="12">
        <f t="shared" si="24"/>
        <v>0.87996397006969573</v>
      </c>
      <c r="AG37" s="11">
        <f t="shared" si="25"/>
        <v>7.0414016969648375E-3</v>
      </c>
      <c r="AH37" s="24"/>
      <c r="AI37" s="18">
        <f t="shared" si="26"/>
        <v>638.45057266355809</v>
      </c>
      <c r="AJ37" s="20">
        <f t="shared" si="27"/>
        <v>66.760572663558037</v>
      </c>
      <c r="AK37" s="20">
        <f t="shared" si="28"/>
        <v>0.11677757642001439</v>
      </c>
      <c r="AL37" s="20">
        <f t="shared" si="29"/>
        <v>-15.128367520985789</v>
      </c>
      <c r="AM37" s="21">
        <f t="shared" si="3"/>
        <v>623.32220514257233</v>
      </c>
      <c r="AN37" s="20">
        <f t="shared" si="30"/>
        <v>51.632205142572275</v>
      </c>
      <c r="AO37" s="20">
        <f t="shared" si="31"/>
        <v>9.0315039868761507E-2</v>
      </c>
      <c r="AQ37" s="13">
        <f t="shared" si="32"/>
        <v>123.65505817148727</v>
      </c>
      <c r="AR37" s="12">
        <f t="shared" si="33"/>
        <v>1.3149418285127297</v>
      </c>
      <c r="AS37" s="11">
        <f t="shared" si="34"/>
        <v>1.0522059922483234E-2</v>
      </c>
      <c r="AT37" s="12">
        <f t="shared" si="35"/>
        <v>-1.3169434791494488</v>
      </c>
      <c r="AU37" s="14">
        <f t="shared" si="4"/>
        <v>122.33811469233783</v>
      </c>
      <c r="AV37" s="12">
        <f t="shared" si="36"/>
        <v>2.6318853076621735</v>
      </c>
      <c r="AW37" s="11">
        <f t="shared" si="37"/>
        <v>2.1060136894151985E-2</v>
      </c>
      <c r="AX37" s="24"/>
      <c r="AY37" s="18">
        <f t="shared" si="38"/>
        <v>598.10825927426276</v>
      </c>
      <c r="AZ37" s="20">
        <f t="shared" si="39"/>
        <v>26.418259274262709</v>
      </c>
      <c r="BA37" s="20">
        <f t="shared" si="40"/>
        <v>4.6210812283340112E-2</v>
      </c>
      <c r="BB37" s="20">
        <f t="shared" si="41"/>
        <v>-15.128367520985748</v>
      </c>
      <c r="BC37" s="21">
        <f t="shared" si="5"/>
        <v>582.979891753277</v>
      </c>
      <c r="BD37" s="20">
        <f t="shared" si="42"/>
        <v>11.289891753276947</v>
      </c>
      <c r="BE37" s="20">
        <f t="shared" si="43"/>
        <v>1.9748275732087227E-2</v>
      </c>
      <c r="BG37" s="13">
        <f t="shared" si="44"/>
        <v>123.65505817148727</v>
      </c>
      <c r="BH37" s="12">
        <f t="shared" si="45"/>
        <v>1.3149418285127297</v>
      </c>
      <c r="BI37" s="11">
        <f t="shared" si="46"/>
        <v>1.0522059922483234E-2</v>
      </c>
      <c r="BJ37" s="12">
        <f t="shared" si="47"/>
        <v>-2.3578463598661572</v>
      </c>
      <c r="BK37" s="14">
        <f t="shared" si="6"/>
        <v>121.29721181162111</v>
      </c>
      <c r="BL37" s="12">
        <f t="shared" si="48"/>
        <v>3.6727881883788882</v>
      </c>
      <c r="BM37" s="11">
        <f t="shared" si="49"/>
        <v>2.9389358953179869E-2</v>
      </c>
      <c r="BN37" s="24"/>
      <c r="BO37" s="18">
        <f t="shared" si="50"/>
        <v>598.10825927426276</v>
      </c>
      <c r="BP37" s="20">
        <f t="shared" si="51"/>
        <v>26.418259274262709</v>
      </c>
      <c r="BQ37" s="20">
        <f t="shared" si="52"/>
        <v>4.6210812283340112E-2</v>
      </c>
      <c r="BR37" s="20">
        <f t="shared" si="53"/>
        <v>-23.054326887055527</v>
      </c>
      <c r="BS37" s="21">
        <f t="shared" si="7"/>
        <v>575.05393238720728</v>
      </c>
      <c r="BT37" s="20">
        <f t="shared" si="54"/>
        <v>3.3639323872072282</v>
      </c>
      <c r="BU37" s="20">
        <f t="shared" si="55"/>
        <v>5.8841896608428134E-3</v>
      </c>
    </row>
    <row r="38" spans="1:73" x14ac:dyDescent="0.3">
      <c r="A38" s="2">
        <v>44330</v>
      </c>
      <c r="B38" s="1">
        <v>37</v>
      </c>
      <c r="C38" s="3">
        <v>127.44</v>
      </c>
      <c r="D38">
        <v>589.73</v>
      </c>
      <c r="K38" s="13">
        <f t="shared" si="8"/>
        <v>128.09934155241004</v>
      </c>
      <c r="L38" s="12">
        <f t="shared" si="9"/>
        <v>0.65934155241004078</v>
      </c>
      <c r="M38" s="11">
        <f t="shared" si="10"/>
        <v>5.1737409950568169E-3</v>
      </c>
      <c r="N38" s="12">
        <f t="shared" si="11"/>
        <v>-0.37215472128738958</v>
      </c>
      <c r="O38" s="14">
        <f t="shared" si="0"/>
        <v>127.72718683112265</v>
      </c>
      <c r="P38" s="12">
        <f t="shared" si="12"/>
        <v>0.28718683112265353</v>
      </c>
      <c r="Q38" s="11">
        <f t="shared" si="13"/>
        <v>2.2535062078048772E-3</v>
      </c>
      <c r="S38" s="18">
        <f t="shared" si="14"/>
        <v>645.05026186492762</v>
      </c>
      <c r="T38" s="20">
        <f t="shared" si="15"/>
        <v>55.320261864927602</v>
      </c>
      <c r="U38" s="20">
        <f t="shared" si="16"/>
        <v>9.3806083911158661E-2</v>
      </c>
      <c r="V38" s="20">
        <f t="shared" si="17"/>
        <v>-6.2881249642772463</v>
      </c>
      <c r="W38" s="21">
        <f t="shared" si="1"/>
        <v>638.76213690065038</v>
      </c>
      <c r="X38" s="20">
        <f t="shared" si="18"/>
        <v>49.032136900650357</v>
      </c>
      <c r="Y38" s="20">
        <f t="shared" si="19"/>
        <v>8.3143365439523775E-2</v>
      </c>
      <c r="AA38" s="13">
        <f t="shared" si="20"/>
        <v>126.61768058691436</v>
      </c>
      <c r="AB38" s="12">
        <f t="shared" si="21"/>
        <v>0.82231941308563705</v>
      </c>
      <c r="AC38" s="11">
        <f t="shared" si="22"/>
        <v>6.4526005421032409E-3</v>
      </c>
      <c r="AD38" s="12">
        <f t="shared" si="23"/>
        <v>-0.74115601651595875</v>
      </c>
      <c r="AE38" s="14">
        <f t="shared" si="2"/>
        <v>125.8765245703984</v>
      </c>
      <c r="AF38" s="12">
        <f t="shared" si="24"/>
        <v>1.5634754296015956</v>
      </c>
      <c r="AG38" s="11">
        <f t="shared" si="25"/>
        <v>1.2268325718782138E-2</v>
      </c>
      <c r="AH38" s="24"/>
      <c r="AI38" s="18">
        <f t="shared" si="26"/>
        <v>621.76042949766861</v>
      </c>
      <c r="AJ38" s="20">
        <f t="shared" si="27"/>
        <v>32.030429497668592</v>
      </c>
      <c r="AK38" s="20">
        <f t="shared" si="28"/>
        <v>5.431371898609294E-2</v>
      </c>
      <c r="AL38" s="20">
        <f t="shared" si="29"/>
        <v>-16.299699254663558</v>
      </c>
      <c r="AM38" s="21">
        <f t="shared" si="3"/>
        <v>605.46073024300506</v>
      </c>
      <c r="AN38" s="20">
        <f t="shared" si="30"/>
        <v>15.730730243005041</v>
      </c>
      <c r="AO38" s="20">
        <f t="shared" si="31"/>
        <v>2.6674461606167297E-2</v>
      </c>
      <c r="AQ38" s="13">
        <f t="shared" si="32"/>
        <v>124.64126454287181</v>
      </c>
      <c r="AR38" s="12">
        <f t="shared" si="33"/>
        <v>2.7987354571281884</v>
      </c>
      <c r="AS38" s="11">
        <f t="shared" si="34"/>
        <v>2.1961201013246927E-2</v>
      </c>
      <c r="AT38" s="12">
        <f t="shared" si="35"/>
        <v>-0.74115601651595153</v>
      </c>
      <c r="AU38" s="14">
        <f t="shared" si="4"/>
        <v>123.90010852635585</v>
      </c>
      <c r="AV38" s="12">
        <f t="shared" si="36"/>
        <v>3.5398914736441469</v>
      </c>
      <c r="AW38" s="11">
        <f t="shared" si="37"/>
        <v>2.7776926189925825E-2</v>
      </c>
      <c r="AX38" s="24"/>
      <c r="AY38" s="18">
        <f t="shared" si="38"/>
        <v>578.29456481856573</v>
      </c>
      <c r="AZ38" s="20">
        <f t="shared" si="39"/>
        <v>11.435435181434286</v>
      </c>
      <c r="BA38" s="20">
        <f t="shared" si="40"/>
        <v>1.9390967360375572E-2</v>
      </c>
      <c r="BB38" s="20">
        <f t="shared" si="41"/>
        <v>-16.299699254663569</v>
      </c>
      <c r="BC38" s="21">
        <f t="shared" si="5"/>
        <v>561.99486556390218</v>
      </c>
      <c r="BD38" s="20">
        <f t="shared" si="42"/>
        <v>27.735134436097837</v>
      </c>
      <c r="BE38" s="20">
        <f t="shared" si="43"/>
        <v>4.7030224740301219E-2</v>
      </c>
      <c r="BG38" s="13">
        <f t="shared" si="44"/>
        <v>124.64126454287181</v>
      </c>
      <c r="BH38" s="12">
        <f t="shared" si="45"/>
        <v>2.7987354571281884</v>
      </c>
      <c r="BI38" s="11">
        <f t="shared" si="46"/>
        <v>2.1961201013246927E-2</v>
      </c>
      <c r="BJ38" s="12">
        <f t="shared" si="47"/>
        <v>0.15019318857186581</v>
      </c>
      <c r="BK38" s="14">
        <f t="shared" si="6"/>
        <v>124.79145773144367</v>
      </c>
      <c r="BL38" s="12">
        <f t="shared" si="48"/>
        <v>2.6485422685563265</v>
      </c>
      <c r="BM38" s="11">
        <f t="shared" si="49"/>
        <v>2.0782660613279397E-2</v>
      </c>
      <c r="BN38" s="24"/>
      <c r="BO38" s="18">
        <f t="shared" si="50"/>
        <v>578.29456481856573</v>
      </c>
      <c r="BP38" s="20">
        <f t="shared" si="51"/>
        <v>11.435435181434286</v>
      </c>
      <c r="BQ38" s="20">
        <f t="shared" si="52"/>
        <v>1.9390967360375572E-2</v>
      </c>
      <c r="BR38" s="20">
        <f t="shared" si="53"/>
        <v>-20.623852563536655</v>
      </c>
      <c r="BS38" s="21">
        <f t="shared" si="7"/>
        <v>557.67071225502912</v>
      </c>
      <c r="BT38" s="20">
        <f t="shared" si="54"/>
        <v>32.059287744970902</v>
      </c>
      <c r="BU38" s="20">
        <f t="shared" si="55"/>
        <v>5.4362653663491599E-2</v>
      </c>
    </row>
    <row r="39" spans="1:73" x14ac:dyDescent="0.3">
      <c r="A39" s="2">
        <v>44333</v>
      </c>
      <c r="B39" s="1">
        <v>38</v>
      </c>
      <c r="C39" s="3">
        <v>126.26</v>
      </c>
      <c r="D39">
        <v>576.83000000000004</v>
      </c>
      <c r="K39" s="13">
        <f t="shared" si="8"/>
        <v>128.00044031954855</v>
      </c>
      <c r="L39" s="12">
        <f t="shared" si="9"/>
        <v>1.7404403195485401</v>
      </c>
      <c r="M39" s="11">
        <f t="shared" si="10"/>
        <v>1.3784574049964676E-2</v>
      </c>
      <c r="N39" s="12">
        <f t="shared" si="11"/>
        <v>-0.33116669802350512</v>
      </c>
      <c r="O39" s="14">
        <f t="shared" si="0"/>
        <v>127.66927362152504</v>
      </c>
      <c r="P39" s="12">
        <f t="shared" si="12"/>
        <v>1.4092736215250312</v>
      </c>
      <c r="Q39" s="11">
        <f t="shared" si="13"/>
        <v>1.1161679245406552E-2</v>
      </c>
      <c r="S39" s="18">
        <f t="shared" si="14"/>
        <v>636.75222258518852</v>
      </c>
      <c r="T39" s="20">
        <f t="shared" si="15"/>
        <v>59.922222585188479</v>
      </c>
      <c r="U39" s="20">
        <f t="shared" si="16"/>
        <v>0.10388194543485685</v>
      </c>
      <c r="V39" s="20">
        <f t="shared" si="17"/>
        <v>-6.5896121115965238</v>
      </c>
      <c r="W39" s="21">
        <f t="shared" si="1"/>
        <v>630.16261047359194</v>
      </c>
      <c r="X39" s="20">
        <f t="shared" si="18"/>
        <v>53.332610473591899</v>
      </c>
      <c r="Y39" s="20">
        <f t="shared" si="19"/>
        <v>9.2458108062326669E-2</v>
      </c>
      <c r="AA39" s="13">
        <f t="shared" si="20"/>
        <v>126.82326044018576</v>
      </c>
      <c r="AB39" s="12">
        <f t="shared" si="21"/>
        <v>0.56326044018575772</v>
      </c>
      <c r="AC39" s="11">
        <f t="shared" si="22"/>
        <v>4.4611154774731321E-3</v>
      </c>
      <c r="AD39" s="12">
        <f t="shared" si="23"/>
        <v>-3.1104114175438069E-2</v>
      </c>
      <c r="AE39" s="14">
        <f t="shared" si="2"/>
        <v>126.79215632601033</v>
      </c>
      <c r="AF39" s="12">
        <f t="shared" si="24"/>
        <v>0.53215632601032326</v>
      </c>
      <c r="AG39" s="11">
        <f t="shared" si="25"/>
        <v>4.2147657691297578E-3</v>
      </c>
      <c r="AH39" s="24"/>
      <c r="AI39" s="18">
        <f t="shared" si="26"/>
        <v>613.75282212325146</v>
      </c>
      <c r="AJ39" s="20">
        <f t="shared" si="27"/>
        <v>36.922822123251422</v>
      </c>
      <c r="AK39" s="20">
        <f t="shared" si="28"/>
        <v>6.400988527512684E-2</v>
      </c>
      <c r="AL39" s="20">
        <f t="shared" si="29"/>
        <v>-10.080630344478751</v>
      </c>
      <c r="AM39" s="21">
        <f t="shared" si="3"/>
        <v>603.67219177877269</v>
      </c>
      <c r="AN39" s="20">
        <f t="shared" si="30"/>
        <v>26.842191778772644</v>
      </c>
      <c r="AO39" s="20">
        <f t="shared" si="31"/>
        <v>4.6533973230887163E-2</v>
      </c>
      <c r="AQ39" s="13">
        <f t="shared" si="32"/>
        <v>126.74031613571795</v>
      </c>
      <c r="AR39" s="12">
        <f t="shared" si="33"/>
        <v>0.48031613571794196</v>
      </c>
      <c r="AS39" s="11">
        <f t="shared" si="34"/>
        <v>3.8041829218908754E-3</v>
      </c>
      <c r="AT39" s="12">
        <f t="shared" si="35"/>
        <v>-3.1104114175429243E-2</v>
      </c>
      <c r="AU39" s="14">
        <f t="shared" si="4"/>
        <v>126.70921202154251</v>
      </c>
      <c r="AV39" s="12">
        <f t="shared" si="36"/>
        <v>0.4492120215425075</v>
      </c>
      <c r="AW39" s="11">
        <f t="shared" si="37"/>
        <v>3.5578332135475011E-3</v>
      </c>
      <c r="AX39" s="24"/>
      <c r="AY39" s="18">
        <f t="shared" si="38"/>
        <v>586.87114120464139</v>
      </c>
      <c r="AZ39" s="20">
        <f t="shared" si="39"/>
        <v>10.041141204641349</v>
      </c>
      <c r="BA39" s="20">
        <f t="shared" si="40"/>
        <v>1.7407453157154359E-2</v>
      </c>
      <c r="BB39" s="20">
        <f t="shared" si="41"/>
        <v>-10.080630344478763</v>
      </c>
      <c r="BC39" s="21">
        <f t="shared" si="5"/>
        <v>576.79051086016261</v>
      </c>
      <c r="BD39" s="20">
        <f t="shared" si="42"/>
        <v>3.9489139837428411E-2</v>
      </c>
      <c r="BE39" s="20">
        <f t="shared" si="43"/>
        <v>6.8458887085325675E-5</v>
      </c>
      <c r="BG39" s="13">
        <f t="shared" si="44"/>
        <v>126.74031613571795</v>
      </c>
      <c r="BH39" s="12">
        <f t="shared" si="45"/>
        <v>0.48031613571794196</v>
      </c>
      <c r="BI39" s="11">
        <f t="shared" si="46"/>
        <v>3.8041829218908754E-3</v>
      </c>
      <c r="BJ39" s="12">
        <f t="shared" si="47"/>
        <v>1.6118369917775697</v>
      </c>
      <c r="BK39" s="14">
        <f t="shared" si="6"/>
        <v>128.35215312749551</v>
      </c>
      <c r="BL39" s="12">
        <f t="shared" si="48"/>
        <v>2.0921531274955072</v>
      </c>
      <c r="BM39" s="11">
        <f t="shared" si="49"/>
        <v>1.6570197429870957E-2</v>
      </c>
      <c r="BN39" s="24"/>
      <c r="BO39" s="18">
        <f t="shared" si="50"/>
        <v>586.87114120464139</v>
      </c>
      <c r="BP39" s="20">
        <f t="shared" si="51"/>
        <v>10.041141204641349</v>
      </c>
      <c r="BQ39" s="20">
        <f t="shared" si="52"/>
        <v>1.7407453157154359E-2</v>
      </c>
      <c r="BR39" s="20">
        <f t="shared" si="53"/>
        <v>1.2764691486725797</v>
      </c>
      <c r="BS39" s="21">
        <f t="shared" si="7"/>
        <v>588.14761035331401</v>
      </c>
      <c r="BT39" s="20">
        <f t="shared" si="54"/>
        <v>11.317610353313967</v>
      </c>
      <c r="BU39" s="20">
        <f t="shared" si="55"/>
        <v>1.9620356696624597E-2</v>
      </c>
    </row>
    <row r="40" spans="1:73" x14ac:dyDescent="0.3">
      <c r="A40" s="2">
        <v>44334</v>
      </c>
      <c r="B40" s="1">
        <v>39</v>
      </c>
      <c r="C40" s="3">
        <v>124.84</v>
      </c>
      <c r="D40">
        <v>577.86</v>
      </c>
      <c r="K40" s="13">
        <f t="shared" si="8"/>
        <v>127.73937427161627</v>
      </c>
      <c r="L40" s="12">
        <f t="shared" si="9"/>
        <v>2.8993742716162672</v>
      </c>
      <c r="M40" s="11">
        <f t="shared" si="10"/>
        <v>2.3224721816855712E-2</v>
      </c>
      <c r="N40" s="12">
        <f t="shared" si="11"/>
        <v>-0.32065160050982056</v>
      </c>
      <c r="O40" s="14">
        <f t="shared" si="0"/>
        <v>127.41872267110645</v>
      </c>
      <c r="P40" s="12">
        <f t="shared" si="12"/>
        <v>2.5787226711064477</v>
      </c>
      <c r="Q40" s="11">
        <f t="shared" si="13"/>
        <v>2.0656221332156742E-2</v>
      </c>
      <c r="S40" s="18">
        <f t="shared" si="14"/>
        <v>627.76388919741021</v>
      </c>
      <c r="T40" s="20">
        <f t="shared" si="15"/>
        <v>49.903889197410194</v>
      </c>
      <c r="U40" s="20">
        <f t="shared" si="16"/>
        <v>8.6359826251012684E-2</v>
      </c>
      <c r="V40" s="20">
        <f t="shared" si="17"/>
        <v>-6.9494203030237918</v>
      </c>
      <c r="W40" s="21">
        <f t="shared" si="1"/>
        <v>620.81446889438644</v>
      </c>
      <c r="X40" s="20">
        <f t="shared" si="18"/>
        <v>42.954468894386423</v>
      </c>
      <c r="Y40" s="20">
        <f t="shared" si="19"/>
        <v>7.4333694829866098E-2</v>
      </c>
      <c r="AA40" s="13">
        <f t="shared" si="20"/>
        <v>126.68244533013932</v>
      </c>
      <c r="AB40" s="12">
        <f t="shared" si="21"/>
        <v>1.8424453301393129</v>
      </c>
      <c r="AC40" s="11">
        <f t="shared" si="22"/>
        <v>1.4758453461545281E-2</v>
      </c>
      <c r="AD40" s="12">
        <f t="shared" si="23"/>
        <v>-0.11338736107869442</v>
      </c>
      <c r="AE40" s="14">
        <f t="shared" si="2"/>
        <v>126.56905796906062</v>
      </c>
      <c r="AF40" s="12">
        <f t="shared" si="24"/>
        <v>1.7290579690606194</v>
      </c>
      <c r="AG40" s="11">
        <f t="shared" si="25"/>
        <v>1.3850191998242705E-2</v>
      </c>
      <c r="AH40" s="24"/>
      <c r="AI40" s="18">
        <f t="shared" si="26"/>
        <v>604.52211659243858</v>
      </c>
      <c r="AJ40" s="20">
        <f t="shared" si="27"/>
        <v>26.662116592438565</v>
      </c>
      <c r="AK40" s="20">
        <f t="shared" si="28"/>
        <v>4.6139405033119724E-2</v>
      </c>
      <c r="AL40" s="20">
        <f t="shared" si="29"/>
        <v>-9.4431867342293501</v>
      </c>
      <c r="AM40" s="21">
        <f t="shared" si="3"/>
        <v>595.07892985820922</v>
      </c>
      <c r="AN40" s="20">
        <f t="shared" si="30"/>
        <v>17.218929858209208</v>
      </c>
      <c r="AO40" s="20">
        <f t="shared" si="31"/>
        <v>2.9797753535820454E-2</v>
      </c>
      <c r="AQ40" s="13">
        <f t="shared" si="32"/>
        <v>126.38007903392949</v>
      </c>
      <c r="AR40" s="12">
        <f t="shared" si="33"/>
        <v>1.5400790339294872</v>
      </c>
      <c r="AS40" s="11">
        <f t="shared" si="34"/>
        <v>1.2336422892738603E-2</v>
      </c>
      <c r="AT40" s="12">
        <f t="shared" si="35"/>
        <v>-0.11338736107868605</v>
      </c>
      <c r="AU40" s="14">
        <f t="shared" si="4"/>
        <v>126.26669167285081</v>
      </c>
      <c r="AV40" s="12">
        <f t="shared" si="36"/>
        <v>1.4266916728508079</v>
      </c>
      <c r="AW40" s="11">
        <f t="shared" si="37"/>
        <v>1.142816142943614E-2</v>
      </c>
      <c r="AX40" s="24"/>
      <c r="AY40" s="18">
        <f t="shared" si="38"/>
        <v>579.34028530116041</v>
      </c>
      <c r="AZ40" s="20">
        <f t="shared" si="39"/>
        <v>1.4802853011603929</v>
      </c>
      <c r="BA40" s="20">
        <f t="shared" si="40"/>
        <v>2.5616677069885316E-3</v>
      </c>
      <c r="BB40" s="20">
        <f t="shared" si="41"/>
        <v>-9.4431867342293181</v>
      </c>
      <c r="BC40" s="21">
        <f t="shared" si="5"/>
        <v>569.89709856693105</v>
      </c>
      <c r="BD40" s="20">
        <f t="shared" si="42"/>
        <v>7.9629014330689643</v>
      </c>
      <c r="BE40" s="20">
        <f t="shared" si="43"/>
        <v>1.377998379031074E-2</v>
      </c>
      <c r="BG40" s="13">
        <f t="shared" si="44"/>
        <v>126.38007903392949</v>
      </c>
      <c r="BH40" s="12">
        <f t="shared" si="45"/>
        <v>1.5400790339294872</v>
      </c>
      <c r="BI40" s="11">
        <f t="shared" si="46"/>
        <v>1.2336422892738603E-2</v>
      </c>
      <c r="BJ40" s="12">
        <f t="shared" si="47"/>
        <v>0.13278142160305006</v>
      </c>
      <c r="BK40" s="14">
        <f t="shared" si="6"/>
        <v>126.51286045553255</v>
      </c>
      <c r="BL40" s="12">
        <f t="shared" si="48"/>
        <v>1.6728604555325433</v>
      </c>
      <c r="BM40" s="11">
        <f t="shared" si="49"/>
        <v>1.3400035689943473E-2</v>
      </c>
      <c r="BN40" s="24"/>
      <c r="BO40" s="18">
        <f t="shared" si="50"/>
        <v>579.34028530116041</v>
      </c>
      <c r="BP40" s="20">
        <f t="shared" si="51"/>
        <v>1.4802853011603929</v>
      </c>
      <c r="BQ40" s="20">
        <f t="shared" si="52"/>
        <v>2.5616677069885316E-3</v>
      </c>
      <c r="BR40" s="20">
        <f t="shared" si="53"/>
        <v>-5.3290246404425927</v>
      </c>
      <c r="BS40" s="21">
        <f t="shared" si="7"/>
        <v>574.01126066071777</v>
      </c>
      <c r="BT40" s="20">
        <f t="shared" si="54"/>
        <v>3.8487393392822469</v>
      </c>
      <c r="BU40" s="20">
        <f t="shared" si="55"/>
        <v>6.6603318092310366E-3</v>
      </c>
    </row>
    <row r="41" spans="1:73" x14ac:dyDescent="0.3">
      <c r="A41" s="2">
        <v>44335</v>
      </c>
      <c r="B41" s="1">
        <v>40</v>
      </c>
      <c r="C41" s="3">
        <v>124.69</v>
      </c>
      <c r="D41">
        <v>563.46</v>
      </c>
      <c r="K41" s="13">
        <f t="shared" si="8"/>
        <v>127.30446813087383</v>
      </c>
      <c r="L41" s="12">
        <f t="shared" si="9"/>
        <v>2.6144681308738313</v>
      </c>
      <c r="M41" s="11">
        <f t="shared" si="10"/>
        <v>2.0967745054726372E-2</v>
      </c>
      <c r="N41" s="12">
        <f t="shared" si="11"/>
        <v>-0.33778978154471367</v>
      </c>
      <c r="O41" s="14">
        <f t="shared" si="0"/>
        <v>126.96667834932911</v>
      </c>
      <c r="P41" s="12">
        <f t="shared" si="12"/>
        <v>2.2766783493291172</v>
      </c>
      <c r="Q41" s="11">
        <f t="shared" si="13"/>
        <v>1.825870839144372E-2</v>
      </c>
      <c r="S41" s="18">
        <f t="shared" si="14"/>
        <v>620.27830581779858</v>
      </c>
      <c r="T41" s="20">
        <f t="shared" si="15"/>
        <v>56.818305817798546</v>
      </c>
      <c r="U41" s="20">
        <f t="shared" si="16"/>
        <v>0.10083822421786559</v>
      </c>
      <c r="V41" s="20">
        <f t="shared" si="17"/>
        <v>-7.0298447645119673</v>
      </c>
      <c r="W41" s="21">
        <f t="shared" si="1"/>
        <v>613.24846105328663</v>
      </c>
      <c r="X41" s="20">
        <f t="shared" si="18"/>
        <v>49.788461053286596</v>
      </c>
      <c r="Y41" s="20">
        <f t="shared" si="19"/>
        <v>8.8362015144440767E-2</v>
      </c>
      <c r="AA41" s="13">
        <f t="shared" si="20"/>
        <v>126.22183399760448</v>
      </c>
      <c r="AB41" s="12">
        <f t="shared" si="21"/>
        <v>1.5318339976044797</v>
      </c>
      <c r="AC41" s="11">
        <f t="shared" si="22"/>
        <v>1.228513912586799E-2</v>
      </c>
      <c r="AD41" s="12">
        <f t="shared" si="23"/>
        <v>-0.37380533967080276</v>
      </c>
      <c r="AE41" s="14">
        <f t="shared" si="2"/>
        <v>125.84802865793367</v>
      </c>
      <c r="AF41" s="12">
        <f t="shared" si="24"/>
        <v>1.15802865793367</v>
      </c>
      <c r="AG41" s="11">
        <f t="shared" si="25"/>
        <v>9.2872616724169552E-3</v>
      </c>
      <c r="AH41" s="24"/>
      <c r="AI41" s="18">
        <f t="shared" si="26"/>
        <v>597.85658744432897</v>
      </c>
      <c r="AJ41" s="20">
        <f t="shared" si="27"/>
        <v>34.396587444328929</v>
      </c>
      <c r="AK41" s="20">
        <f t="shared" si="28"/>
        <v>6.1045304803054215E-2</v>
      </c>
      <c r="AL41" s="20">
        <f t="shared" si="29"/>
        <v>-7.3599435446395471</v>
      </c>
      <c r="AM41" s="21">
        <f t="shared" si="3"/>
        <v>590.49664389968939</v>
      </c>
      <c r="AN41" s="20">
        <f t="shared" si="30"/>
        <v>27.036643899689352</v>
      </c>
      <c r="AO41" s="20">
        <f t="shared" si="31"/>
        <v>4.7983253291607832E-2</v>
      </c>
      <c r="AQ41" s="13">
        <f t="shared" si="32"/>
        <v>125.22501975848238</v>
      </c>
      <c r="AR41" s="12">
        <f t="shared" si="33"/>
        <v>0.53501975848237748</v>
      </c>
      <c r="AS41" s="11">
        <f t="shared" si="34"/>
        <v>4.2907992499990177E-3</v>
      </c>
      <c r="AT41" s="12">
        <f t="shared" si="35"/>
        <v>-0.37380533967079338</v>
      </c>
      <c r="AU41" s="14">
        <f t="shared" si="4"/>
        <v>124.85121441881158</v>
      </c>
      <c r="AV41" s="12">
        <f t="shared" si="36"/>
        <v>0.16121441881158205</v>
      </c>
      <c r="AW41" s="11">
        <f t="shared" si="37"/>
        <v>1.2929217965480958E-3</v>
      </c>
      <c r="AX41" s="24"/>
      <c r="AY41" s="18">
        <f t="shared" si="38"/>
        <v>578.23007132529006</v>
      </c>
      <c r="AZ41" s="20">
        <f t="shared" si="39"/>
        <v>14.770071325290019</v>
      </c>
      <c r="BA41" s="20">
        <f t="shared" si="40"/>
        <v>2.6213167439197136E-2</v>
      </c>
      <c r="BB41" s="20">
        <f t="shared" si="41"/>
        <v>-7.3599435446395765</v>
      </c>
      <c r="BC41" s="21">
        <f t="shared" si="5"/>
        <v>570.87012778065048</v>
      </c>
      <c r="BD41" s="20">
        <f t="shared" si="42"/>
        <v>7.4101277806504413</v>
      </c>
      <c r="BE41" s="20">
        <f t="shared" si="43"/>
        <v>1.3151115927750756E-2</v>
      </c>
      <c r="BG41" s="13">
        <f t="shared" si="44"/>
        <v>125.22501975848238</v>
      </c>
      <c r="BH41" s="12">
        <f t="shared" si="45"/>
        <v>0.53501975848237748</v>
      </c>
      <c r="BI41" s="11">
        <f t="shared" si="46"/>
        <v>4.2907992499990177E-3</v>
      </c>
      <c r="BJ41" s="12">
        <f t="shared" si="47"/>
        <v>-0.83309910118457409</v>
      </c>
      <c r="BK41" s="14">
        <f t="shared" si="6"/>
        <v>124.3919206572978</v>
      </c>
      <c r="BL41" s="12">
        <f t="shared" si="48"/>
        <v>0.29807934270219505</v>
      </c>
      <c r="BM41" s="11">
        <f t="shared" si="49"/>
        <v>2.3905633386975302E-3</v>
      </c>
      <c r="BN41" s="24"/>
      <c r="BO41" s="18">
        <f t="shared" si="50"/>
        <v>578.23007132529006</v>
      </c>
      <c r="BP41" s="20">
        <f t="shared" si="51"/>
        <v>14.770071325290019</v>
      </c>
      <c r="BQ41" s="20">
        <f t="shared" si="52"/>
        <v>2.6213167439197136E-2</v>
      </c>
      <c r="BR41" s="20">
        <f t="shared" si="53"/>
        <v>-2.1649166420134121</v>
      </c>
      <c r="BS41" s="21">
        <f t="shared" si="7"/>
        <v>576.06515468327666</v>
      </c>
      <c r="BT41" s="20">
        <f t="shared" si="54"/>
        <v>12.605154683276623</v>
      </c>
      <c r="BU41" s="20">
        <f t="shared" si="55"/>
        <v>2.2370984068570302E-2</v>
      </c>
    </row>
    <row r="42" spans="1:73" x14ac:dyDescent="0.3">
      <c r="A42" s="2">
        <v>44336</v>
      </c>
      <c r="B42" s="1">
        <v>41</v>
      </c>
      <c r="C42" s="3">
        <v>127.3</v>
      </c>
      <c r="D42">
        <v>586.78</v>
      </c>
      <c r="K42" s="13">
        <f t="shared" si="8"/>
        <v>126.91229791124275</v>
      </c>
      <c r="L42" s="12">
        <f t="shared" si="9"/>
        <v>0.38770208875725132</v>
      </c>
      <c r="M42" s="11">
        <f t="shared" si="10"/>
        <v>3.0455780735055091E-3</v>
      </c>
      <c r="N42" s="12">
        <f t="shared" si="11"/>
        <v>-0.34594684725766911</v>
      </c>
      <c r="O42" s="14">
        <f t="shared" si="0"/>
        <v>126.56635106398508</v>
      </c>
      <c r="P42" s="12">
        <f t="shared" si="12"/>
        <v>0.73364893601491588</v>
      </c>
      <c r="Q42" s="11">
        <f t="shared" si="13"/>
        <v>5.7631495366450578E-3</v>
      </c>
      <c r="S42" s="18">
        <f t="shared" si="14"/>
        <v>611.75555994512877</v>
      </c>
      <c r="T42" s="20">
        <f t="shared" si="15"/>
        <v>24.975559945128794</v>
      </c>
      <c r="U42" s="20">
        <f t="shared" si="16"/>
        <v>4.2563754635687644E-2</v>
      </c>
      <c r="V42" s="20">
        <f t="shared" si="17"/>
        <v>-7.2537799307356448</v>
      </c>
      <c r="W42" s="21">
        <f t="shared" si="1"/>
        <v>604.50178001439315</v>
      </c>
      <c r="X42" s="20">
        <f t="shared" si="18"/>
        <v>17.721780014393175</v>
      </c>
      <c r="Y42" s="20">
        <f t="shared" si="19"/>
        <v>3.0201745141949583E-2</v>
      </c>
      <c r="AA42" s="13">
        <f t="shared" si="20"/>
        <v>125.83887549820336</v>
      </c>
      <c r="AB42" s="12">
        <f t="shared" si="21"/>
        <v>1.4611245017966326</v>
      </c>
      <c r="AC42" s="11">
        <f t="shared" si="22"/>
        <v>1.1477804413170719E-2</v>
      </c>
      <c r="AD42" s="12">
        <f t="shared" si="23"/>
        <v>-0.3806702094685353</v>
      </c>
      <c r="AE42" s="14">
        <f t="shared" si="2"/>
        <v>125.45820528873483</v>
      </c>
      <c r="AF42" s="12">
        <f t="shared" si="24"/>
        <v>1.841794711265166</v>
      </c>
      <c r="AG42" s="11">
        <f t="shared" si="25"/>
        <v>1.4468143843402718E-2</v>
      </c>
      <c r="AH42" s="24"/>
      <c r="AI42" s="18">
        <f t="shared" si="26"/>
        <v>589.25744058324676</v>
      </c>
      <c r="AJ42" s="20">
        <f t="shared" si="27"/>
        <v>2.4774405832467892</v>
      </c>
      <c r="AK42" s="20">
        <f t="shared" si="28"/>
        <v>4.222094453196751E-3</v>
      </c>
      <c r="AL42" s="20">
        <f t="shared" si="29"/>
        <v>-8.2893460319715402</v>
      </c>
      <c r="AM42" s="21">
        <f t="shared" si="3"/>
        <v>580.96809455127527</v>
      </c>
      <c r="AN42" s="20">
        <f t="shared" si="30"/>
        <v>5.8119054487247013</v>
      </c>
      <c r="AO42" s="20">
        <f t="shared" si="31"/>
        <v>9.9047435984946676E-3</v>
      </c>
      <c r="AQ42" s="13">
        <f t="shared" si="32"/>
        <v>124.82375493962058</v>
      </c>
      <c r="AR42" s="12">
        <f t="shared" si="33"/>
        <v>2.4762450603794122</v>
      </c>
      <c r="AS42" s="11">
        <f t="shared" si="34"/>
        <v>1.9452042893789569E-2</v>
      </c>
      <c r="AT42" s="12">
        <f t="shared" si="35"/>
        <v>-0.38067020946854258</v>
      </c>
      <c r="AU42" s="14">
        <f t="shared" si="4"/>
        <v>124.44308473015204</v>
      </c>
      <c r="AV42" s="12">
        <f t="shared" si="36"/>
        <v>2.8569152698479598</v>
      </c>
      <c r="AW42" s="11">
        <f t="shared" si="37"/>
        <v>2.2442382324021681E-2</v>
      </c>
      <c r="AX42" s="24"/>
      <c r="AY42" s="18">
        <f t="shared" si="38"/>
        <v>567.15251783132248</v>
      </c>
      <c r="AZ42" s="20">
        <f t="shared" si="39"/>
        <v>19.627482168677489</v>
      </c>
      <c r="BA42" s="20">
        <f t="shared" si="40"/>
        <v>3.3449473684647547E-2</v>
      </c>
      <c r="BB42" s="20">
        <f t="shared" si="41"/>
        <v>-8.2893460319715757</v>
      </c>
      <c r="BC42" s="21">
        <f t="shared" si="5"/>
        <v>558.86317179935088</v>
      </c>
      <c r="BD42" s="20">
        <f t="shared" si="42"/>
        <v>27.916828200649093</v>
      </c>
      <c r="BE42" s="20">
        <f t="shared" si="43"/>
        <v>4.7576311736339159E-2</v>
      </c>
      <c r="BG42" s="13">
        <f t="shared" si="44"/>
        <v>124.82375493962058</v>
      </c>
      <c r="BH42" s="12">
        <f t="shared" si="45"/>
        <v>2.4762450603794122</v>
      </c>
      <c r="BI42" s="11">
        <f t="shared" si="46"/>
        <v>1.9452042893789569E-2</v>
      </c>
      <c r="BJ42" s="12">
        <f t="shared" si="47"/>
        <v>-0.50922338944248624</v>
      </c>
      <c r="BK42" s="14">
        <f t="shared" si="6"/>
        <v>124.3145315501781</v>
      </c>
      <c r="BL42" s="12">
        <f t="shared" si="48"/>
        <v>2.9854684498218944</v>
      </c>
      <c r="BM42" s="11">
        <f t="shared" si="49"/>
        <v>2.3452226628608755E-2</v>
      </c>
      <c r="BN42" s="24"/>
      <c r="BO42" s="18">
        <f t="shared" si="50"/>
        <v>567.15251783132248</v>
      </c>
      <c r="BP42" s="20">
        <f t="shared" si="51"/>
        <v>19.627482168677489</v>
      </c>
      <c r="BQ42" s="20">
        <f t="shared" si="52"/>
        <v>3.3449473684647547E-2</v>
      </c>
      <c r="BR42" s="20">
        <f t="shared" si="53"/>
        <v>-8.8493942809790305</v>
      </c>
      <c r="BS42" s="21">
        <f t="shared" si="7"/>
        <v>558.30312355034346</v>
      </c>
      <c r="BT42" s="20">
        <f t="shared" si="54"/>
        <v>28.476876449656515</v>
      </c>
      <c r="BU42" s="20">
        <f t="shared" si="55"/>
        <v>4.8530755052415754E-2</v>
      </c>
    </row>
    <row r="43" spans="1:73" x14ac:dyDescent="0.3">
      <c r="A43" s="2">
        <v>44337</v>
      </c>
      <c r="B43" s="1">
        <v>42</v>
      </c>
      <c r="C43" s="3">
        <v>125.43</v>
      </c>
      <c r="D43">
        <v>580.88</v>
      </c>
      <c r="K43" s="13">
        <f t="shared" si="8"/>
        <v>126.97045322455634</v>
      </c>
      <c r="L43" s="12">
        <f t="shared" si="9"/>
        <v>1.5404532245563303</v>
      </c>
      <c r="M43" s="11">
        <f t="shared" si="10"/>
        <v>1.2281377856623855E-2</v>
      </c>
      <c r="N43" s="12">
        <f t="shared" si="11"/>
        <v>-0.28533152317198007</v>
      </c>
      <c r="O43" s="14">
        <f t="shared" si="0"/>
        <v>126.68512170138436</v>
      </c>
      <c r="P43" s="12">
        <f t="shared" si="12"/>
        <v>1.2551217013843541</v>
      </c>
      <c r="Q43" s="11">
        <f t="shared" si="13"/>
        <v>1.000655107537554E-2</v>
      </c>
      <c r="S43" s="18">
        <f t="shared" si="14"/>
        <v>608.00922595335942</v>
      </c>
      <c r="T43" s="20">
        <f t="shared" si="15"/>
        <v>27.129225953359423</v>
      </c>
      <c r="U43" s="20">
        <f t="shared" si="16"/>
        <v>4.6703666770003142E-2</v>
      </c>
      <c r="V43" s="20">
        <f t="shared" si="17"/>
        <v>-6.7276630398907002</v>
      </c>
      <c r="W43" s="21">
        <f t="shared" si="1"/>
        <v>601.28156291346875</v>
      </c>
      <c r="X43" s="20">
        <f t="shared" si="18"/>
        <v>20.401562913468752</v>
      </c>
      <c r="Y43" s="20">
        <f t="shared" si="19"/>
        <v>3.512182019258496E-2</v>
      </c>
      <c r="AA43" s="13">
        <f t="shared" si="20"/>
        <v>126.20415662365252</v>
      </c>
      <c r="AB43" s="12">
        <f t="shared" si="21"/>
        <v>0.77415662365251592</v>
      </c>
      <c r="AC43" s="11">
        <f t="shared" si="22"/>
        <v>6.1720212361677101E-3</v>
      </c>
      <c r="AD43" s="12">
        <f t="shared" si="23"/>
        <v>0.17879329171973479</v>
      </c>
      <c r="AE43" s="14">
        <f t="shared" si="2"/>
        <v>126.38294991537225</v>
      </c>
      <c r="AF43" s="12">
        <f t="shared" si="24"/>
        <v>0.95294991537224405</v>
      </c>
      <c r="AG43" s="11">
        <f t="shared" si="25"/>
        <v>7.5974640466574504E-3</v>
      </c>
      <c r="AH43" s="24"/>
      <c r="AI43" s="18">
        <f t="shared" si="26"/>
        <v>588.63808043743506</v>
      </c>
      <c r="AJ43" s="20">
        <f t="shared" si="27"/>
        <v>7.7580804374350691</v>
      </c>
      <c r="AK43" s="20">
        <f t="shared" si="28"/>
        <v>1.3355736877556585E-2</v>
      </c>
      <c r="AL43" s="20">
        <f t="shared" si="29"/>
        <v>-2.536856617351658</v>
      </c>
      <c r="AM43" s="21">
        <f t="shared" si="3"/>
        <v>586.10122382008342</v>
      </c>
      <c r="AN43" s="20">
        <f t="shared" si="30"/>
        <v>5.2212238200834236</v>
      </c>
      <c r="AO43" s="20">
        <f t="shared" si="31"/>
        <v>8.9884723524366883E-3</v>
      </c>
      <c r="AQ43" s="13">
        <f t="shared" si="32"/>
        <v>126.68093873490514</v>
      </c>
      <c r="AR43" s="12">
        <f t="shared" si="33"/>
        <v>1.2509387349051337</v>
      </c>
      <c r="AS43" s="11">
        <f t="shared" si="34"/>
        <v>9.9732020641404261E-3</v>
      </c>
      <c r="AT43" s="12">
        <f t="shared" si="35"/>
        <v>0.17879329171973196</v>
      </c>
      <c r="AU43" s="14">
        <f t="shared" si="4"/>
        <v>126.85973202662487</v>
      </c>
      <c r="AV43" s="12">
        <f t="shared" si="36"/>
        <v>1.4297320266248619</v>
      </c>
      <c r="AW43" s="11">
        <f t="shared" si="37"/>
        <v>1.1398644874630166E-2</v>
      </c>
      <c r="AX43" s="24"/>
      <c r="AY43" s="18">
        <f t="shared" si="38"/>
        <v>581.8731294578306</v>
      </c>
      <c r="AZ43" s="20">
        <f t="shared" si="39"/>
        <v>0.99312945783060513</v>
      </c>
      <c r="BA43" s="20">
        <f t="shared" si="40"/>
        <v>1.7096981439033967E-3</v>
      </c>
      <c r="BB43" s="20">
        <f t="shared" si="41"/>
        <v>-2.5368566173516527</v>
      </c>
      <c r="BC43" s="21">
        <f t="shared" si="5"/>
        <v>579.33627284047896</v>
      </c>
      <c r="BD43" s="20">
        <f t="shared" si="42"/>
        <v>1.5437271595210404</v>
      </c>
      <c r="BE43" s="20">
        <f t="shared" si="43"/>
        <v>2.6575663812164999E-3</v>
      </c>
      <c r="BG43" s="13">
        <f t="shared" si="44"/>
        <v>126.68093873490514</v>
      </c>
      <c r="BH43" s="12">
        <f t="shared" si="45"/>
        <v>1.2509387349051337</v>
      </c>
      <c r="BI43" s="11">
        <f t="shared" si="46"/>
        <v>9.9732020641404261E-3</v>
      </c>
      <c r="BJ43" s="12">
        <f t="shared" si="47"/>
        <v>1.2655819991027952</v>
      </c>
      <c r="BK43" s="14">
        <f t="shared" si="6"/>
        <v>127.94652073400793</v>
      </c>
      <c r="BL43" s="12">
        <f t="shared" si="48"/>
        <v>2.5165207340079263</v>
      </c>
      <c r="BM43" s="11">
        <f t="shared" si="49"/>
        <v>2.0063148640739267E-2</v>
      </c>
      <c r="BN43" s="24"/>
      <c r="BO43" s="18">
        <f t="shared" si="50"/>
        <v>581.8731294578306</v>
      </c>
      <c r="BP43" s="20">
        <f t="shared" si="51"/>
        <v>0.99312945783060513</v>
      </c>
      <c r="BQ43" s="20">
        <f t="shared" si="52"/>
        <v>1.7096981439033967E-3</v>
      </c>
      <c r="BR43" s="20">
        <f t="shared" si="53"/>
        <v>8.8281101496363306</v>
      </c>
      <c r="BS43" s="21">
        <f t="shared" si="7"/>
        <v>590.70123960746696</v>
      </c>
      <c r="BT43" s="20">
        <f t="shared" si="54"/>
        <v>9.8212396074669641</v>
      </c>
      <c r="BU43" s="20">
        <f t="shared" si="55"/>
        <v>1.6907518949640141E-2</v>
      </c>
    </row>
    <row r="44" spans="1:73" x14ac:dyDescent="0.3">
      <c r="A44" s="2">
        <v>44340</v>
      </c>
      <c r="B44" s="1">
        <v>43</v>
      </c>
      <c r="C44" s="3">
        <v>127.09</v>
      </c>
      <c r="D44">
        <v>606.44000000000005</v>
      </c>
      <c r="K44" s="13">
        <f t="shared" si="8"/>
        <v>126.73938524087288</v>
      </c>
      <c r="L44" s="12">
        <f t="shared" si="9"/>
        <v>0.35061475912712581</v>
      </c>
      <c r="M44" s="11">
        <f t="shared" si="10"/>
        <v>2.7587910860581146E-3</v>
      </c>
      <c r="N44" s="12">
        <f t="shared" si="11"/>
        <v>-0.27719199224870195</v>
      </c>
      <c r="O44" s="14">
        <f t="shared" si="0"/>
        <v>126.46219324862417</v>
      </c>
      <c r="P44" s="12">
        <f t="shared" si="12"/>
        <v>0.62780675137582875</v>
      </c>
      <c r="Q44" s="11">
        <f t="shared" si="13"/>
        <v>4.9398595591771876E-3</v>
      </c>
      <c r="S44" s="18">
        <f t="shared" si="14"/>
        <v>603.93984206035543</v>
      </c>
      <c r="T44" s="20">
        <f t="shared" si="15"/>
        <v>2.5001579396446232</v>
      </c>
      <c r="U44" s="20">
        <f t="shared" si="16"/>
        <v>4.1226798028570393E-3</v>
      </c>
      <c r="V44" s="20">
        <f t="shared" si="17"/>
        <v>-6.3289211678576933</v>
      </c>
      <c r="W44" s="21">
        <f t="shared" si="1"/>
        <v>597.61092089249769</v>
      </c>
      <c r="X44" s="20">
        <f t="shared" si="18"/>
        <v>8.8290791075023662</v>
      </c>
      <c r="Y44" s="20">
        <f t="shared" si="19"/>
        <v>1.4558866676839201E-2</v>
      </c>
      <c r="AA44" s="13">
        <f t="shared" si="20"/>
        <v>126.01061746773939</v>
      </c>
      <c r="AB44" s="12">
        <f t="shared" si="21"/>
        <v>1.0793825322606097</v>
      </c>
      <c r="AC44" s="11">
        <f t="shared" si="22"/>
        <v>8.4930563558156397E-3</v>
      </c>
      <c r="AD44" s="12">
        <f t="shared" si="23"/>
        <v>-0.10045604400491304</v>
      </c>
      <c r="AE44" s="14">
        <f t="shared" si="2"/>
        <v>125.91016142373448</v>
      </c>
      <c r="AF44" s="12">
        <f t="shared" si="24"/>
        <v>1.1798385762655244</v>
      </c>
      <c r="AG44" s="11">
        <f t="shared" si="25"/>
        <v>9.2834886794045512E-3</v>
      </c>
      <c r="AH44" s="24"/>
      <c r="AI44" s="18">
        <f t="shared" si="26"/>
        <v>586.69856032807627</v>
      </c>
      <c r="AJ44" s="20">
        <f t="shared" si="27"/>
        <v>19.741439671923786</v>
      </c>
      <c r="AK44" s="20">
        <f t="shared" si="28"/>
        <v>3.2552997282375477E-2</v>
      </c>
      <c r="AL44" s="20">
        <f t="shared" si="29"/>
        <v>-2.0888542363570113</v>
      </c>
      <c r="AM44" s="21">
        <f t="shared" si="3"/>
        <v>584.6097060917192</v>
      </c>
      <c r="AN44" s="20">
        <f t="shared" si="30"/>
        <v>21.830293908280851</v>
      </c>
      <c r="AO44" s="20">
        <f t="shared" si="31"/>
        <v>3.5997450544622465E-2</v>
      </c>
      <c r="AQ44" s="13">
        <f t="shared" si="32"/>
        <v>125.7427346837263</v>
      </c>
      <c r="AR44" s="12">
        <f t="shared" si="33"/>
        <v>1.347265316273706</v>
      </c>
      <c r="AS44" s="11">
        <f t="shared" si="34"/>
        <v>1.0600875885385995E-2</v>
      </c>
      <c r="AT44" s="12">
        <f t="shared" si="35"/>
        <v>-0.10045604400491182</v>
      </c>
      <c r="AU44" s="14">
        <f t="shared" si="4"/>
        <v>125.64227863972138</v>
      </c>
      <c r="AV44" s="12">
        <f t="shared" si="36"/>
        <v>1.4477213602786208</v>
      </c>
      <c r="AW44" s="11">
        <f t="shared" si="37"/>
        <v>1.1391308208974906E-2</v>
      </c>
      <c r="AX44" s="24"/>
      <c r="AY44" s="18">
        <f t="shared" si="38"/>
        <v>581.12828236445762</v>
      </c>
      <c r="AZ44" s="20">
        <f t="shared" si="39"/>
        <v>25.311717635542436</v>
      </c>
      <c r="BA44" s="20">
        <f t="shared" si="40"/>
        <v>4.1738205981700471E-2</v>
      </c>
      <c r="BB44" s="20">
        <f t="shared" si="41"/>
        <v>-2.0888542363569851</v>
      </c>
      <c r="BC44" s="21">
        <f t="shared" si="5"/>
        <v>579.03942812810067</v>
      </c>
      <c r="BD44" s="20">
        <f t="shared" si="42"/>
        <v>27.400571871899388</v>
      </c>
      <c r="BE44" s="20">
        <f t="shared" si="43"/>
        <v>4.5182659243947272E-2</v>
      </c>
      <c r="BG44" s="13">
        <f t="shared" si="44"/>
        <v>125.7427346837263</v>
      </c>
      <c r="BH44" s="12">
        <f t="shared" si="45"/>
        <v>1.347265316273706</v>
      </c>
      <c r="BI44" s="11">
        <f t="shared" si="46"/>
        <v>1.0600875885385995E-2</v>
      </c>
      <c r="BJ44" s="12">
        <f t="shared" si="47"/>
        <v>-0.38725753860843359</v>
      </c>
      <c r="BK44" s="14">
        <f t="shared" si="6"/>
        <v>125.35547714511786</v>
      </c>
      <c r="BL44" s="12">
        <f t="shared" si="48"/>
        <v>1.7345228548821439</v>
      </c>
      <c r="BM44" s="11">
        <f t="shared" si="49"/>
        <v>1.3647988471808512E-2</v>
      </c>
      <c r="BN44" s="24"/>
      <c r="BO44" s="18">
        <f t="shared" si="50"/>
        <v>581.12828236445762</v>
      </c>
      <c r="BP44" s="20">
        <f t="shared" si="51"/>
        <v>25.311717635542436</v>
      </c>
      <c r="BQ44" s="20">
        <f t="shared" si="52"/>
        <v>4.1738205981700471E-2</v>
      </c>
      <c r="BR44" s="20">
        <f t="shared" si="53"/>
        <v>1.6483922173793459</v>
      </c>
      <c r="BS44" s="21">
        <f t="shared" si="7"/>
        <v>582.77667458183691</v>
      </c>
      <c r="BT44" s="20">
        <f t="shared" si="54"/>
        <v>23.66332541816314</v>
      </c>
      <c r="BU44" s="20">
        <f t="shared" si="55"/>
        <v>3.9020060382169937E-2</v>
      </c>
    </row>
    <row r="45" spans="1:73" x14ac:dyDescent="0.3">
      <c r="A45" s="2">
        <v>44341</v>
      </c>
      <c r="B45" s="1">
        <v>44</v>
      </c>
      <c r="C45" s="3">
        <v>126.9</v>
      </c>
      <c r="D45">
        <v>604.69000000000005</v>
      </c>
      <c r="K45" s="13">
        <f t="shared" si="8"/>
        <v>126.79197745474195</v>
      </c>
      <c r="L45" s="12">
        <f t="shared" si="9"/>
        <v>0.10802254525805211</v>
      </c>
      <c r="M45" s="11">
        <f t="shared" si="10"/>
        <v>8.5124149139520966E-4</v>
      </c>
      <c r="N45" s="12">
        <f t="shared" si="11"/>
        <v>-0.22772436133103524</v>
      </c>
      <c r="O45" s="14">
        <f t="shared" si="0"/>
        <v>126.56425309341091</v>
      </c>
      <c r="P45" s="12">
        <f t="shared" si="12"/>
        <v>0.3357469065890939</v>
      </c>
      <c r="Q45" s="11">
        <f t="shared" si="13"/>
        <v>2.6457597051938054E-3</v>
      </c>
      <c r="S45" s="18">
        <f t="shared" si="14"/>
        <v>604.31486575130214</v>
      </c>
      <c r="T45" s="20">
        <f t="shared" si="15"/>
        <v>0.37513424869791834</v>
      </c>
      <c r="U45" s="20">
        <f t="shared" si="16"/>
        <v>6.2037448725449124E-4</v>
      </c>
      <c r="V45" s="20">
        <f t="shared" si="17"/>
        <v>-5.3233294390370336</v>
      </c>
      <c r="W45" s="21">
        <f t="shared" si="1"/>
        <v>598.99153631226511</v>
      </c>
      <c r="X45" s="20">
        <f t="shared" si="18"/>
        <v>5.6984636877349431</v>
      </c>
      <c r="Y45" s="20">
        <f t="shared" si="19"/>
        <v>9.4237769563494389E-3</v>
      </c>
      <c r="AA45" s="13">
        <f t="shared" si="20"/>
        <v>126.28046310080455</v>
      </c>
      <c r="AB45" s="12">
        <f t="shared" si="21"/>
        <v>0.61953689919545241</v>
      </c>
      <c r="AC45" s="11">
        <f t="shared" si="22"/>
        <v>4.8820874641091602E-3</v>
      </c>
      <c r="AD45" s="12">
        <f t="shared" si="23"/>
        <v>0.17727021379764138</v>
      </c>
      <c r="AE45" s="14">
        <f t="shared" si="2"/>
        <v>126.45773331460219</v>
      </c>
      <c r="AF45" s="12">
        <f t="shared" si="24"/>
        <v>0.44226668539781144</v>
      </c>
      <c r="AG45" s="11">
        <f t="shared" si="25"/>
        <v>3.485159065388585E-3</v>
      </c>
      <c r="AH45" s="24"/>
      <c r="AI45" s="18">
        <f t="shared" si="26"/>
        <v>591.63392024605719</v>
      </c>
      <c r="AJ45" s="20">
        <f t="shared" si="27"/>
        <v>13.056079753942868</v>
      </c>
      <c r="AK45" s="20">
        <f t="shared" si="28"/>
        <v>2.159136045567624E-2</v>
      </c>
      <c r="AL45" s="20">
        <f t="shared" si="29"/>
        <v>3.1793063793964356</v>
      </c>
      <c r="AM45" s="21">
        <f t="shared" si="3"/>
        <v>594.81322662545358</v>
      </c>
      <c r="AN45" s="20">
        <f t="shared" si="30"/>
        <v>9.8767733745464739</v>
      </c>
      <c r="AO45" s="20">
        <f t="shared" si="31"/>
        <v>1.6333614537277732E-2</v>
      </c>
      <c r="AQ45" s="13">
        <f t="shared" si="32"/>
        <v>126.75318367093158</v>
      </c>
      <c r="AR45" s="12">
        <f t="shared" si="33"/>
        <v>0.14681632906842879</v>
      </c>
      <c r="AS45" s="11">
        <f t="shared" si="34"/>
        <v>1.1569450675211093E-3</v>
      </c>
      <c r="AT45" s="12">
        <f t="shared" si="35"/>
        <v>0.17727021379763602</v>
      </c>
      <c r="AU45" s="14">
        <f t="shared" si="4"/>
        <v>126.93045388472922</v>
      </c>
      <c r="AV45" s="12">
        <f t="shared" si="36"/>
        <v>3.0453884729212177E-2</v>
      </c>
      <c r="AW45" s="11">
        <f t="shared" si="37"/>
        <v>2.3998333119946554E-4</v>
      </c>
      <c r="AX45" s="24"/>
      <c r="AY45" s="18">
        <f t="shared" si="38"/>
        <v>600.11207059111439</v>
      </c>
      <c r="AZ45" s="20">
        <f t="shared" si="39"/>
        <v>4.5779294088856659</v>
      </c>
      <c r="BA45" s="20">
        <f t="shared" si="40"/>
        <v>7.570704673279971E-3</v>
      </c>
      <c r="BB45" s="20">
        <f t="shared" si="41"/>
        <v>3.1793063793964538</v>
      </c>
      <c r="BC45" s="21">
        <f t="shared" si="5"/>
        <v>603.2913769705109</v>
      </c>
      <c r="BD45" s="20">
        <f t="shared" si="42"/>
        <v>1.3986230294891584</v>
      </c>
      <c r="BE45" s="20">
        <f t="shared" si="43"/>
        <v>2.3129587548812751E-3</v>
      </c>
      <c r="BG45" s="13">
        <f t="shared" si="44"/>
        <v>126.75318367093158</v>
      </c>
      <c r="BH45" s="12">
        <f t="shared" si="45"/>
        <v>0.14681632906842879</v>
      </c>
      <c r="BI45" s="11">
        <f t="shared" si="46"/>
        <v>1.1569450675211093E-3</v>
      </c>
      <c r="BJ45" s="12">
        <f t="shared" si="47"/>
        <v>0.66102235575185131</v>
      </c>
      <c r="BK45" s="14">
        <f t="shared" si="6"/>
        <v>127.41420602668343</v>
      </c>
      <c r="BL45" s="12">
        <f t="shared" si="48"/>
        <v>0.51420602668342497</v>
      </c>
      <c r="BM45" s="11">
        <f t="shared" si="49"/>
        <v>4.0520569478599286E-3</v>
      </c>
      <c r="BN45" s="24"/>
      <c r="BO45" s="18">
        <f t="shared" si="50"/>
        <v>600.11207059111439</v>
      </c>
      <c r="BP45" s="20">
        <f t="shared" si="51"/>
        <v>4.5779294088856659</v>
      </c>
      <c r="BQ45" s="20">
        <f t="shared" si="52"/>
        <v>7.570704673279971E-3</v>
      </c>
      <c r="BR45" s="20">
        <f t="shared" si="53"/>
        <v>14.649939224337414</v>
      </c>
      <c r="BS45" s="21">
        <f t="shared" si="7"/>
        <v>614.76200981545185</v>
      </c>
      <c r="BT45" s="20">
        <f t="shared" si="54"/>
        <v>10.072009815451793</v>
      </c>
      <c r="BU45" s="20">
        <f t="shared" si="55"/>
        <v>1.6656484835951963E-2</v>
      </c>
    </row>
    <row r="46" spans="1:73" x14ac:dyDescent="0.3">
      <c r="A46" s="2">
        <v>44342</v>
      </c>
      <c r="B46" s="1">
        <v>45</v>
      </c>
      <c r="C46" s="3">
        <v>126.84</v>
      </c>
      <c r="D46">
        <v>619.13</v>
      </c>
      <c r="K46" s="13">
        <f t="shared" si="8"/>
        <v>126.80818083653065</v>
      </c>
      <c r="L46" s="12">
        <f t="shared" si="9"/>
        <v>3.1819163469350542E-2</v>
      </c>
      <c r="M46" s="11">
        <f t="shared" si="10"/>
        <v>2.5086063914656688E-4</v>
      </c>
      <c r="N46" s="12">
        <f t="shared" si="11"/>
        <v>-0.19113519986307503</v>
      </c>
      <c r="O46" s="14">
        <f t="shared" si="0"/>
        <v>126.61704563666758</v>
      </c>
      <c r="P46" s="12">
        <f t="shared" si="12"/>
        <v>0.2229543633324198</v>
      </c>
      <c r="Q46" s="11">
        <f t="shared" si="13"/>
        <v>1.757760669602805E-3</v>
      </c>
      <c r="S46" s="18">
        <f t="shared" si="14"/>
        <v>604.37113588860677</v>
      </c>
      <c r="T46" s="20">
        <f t="shared" si="15"/>
        <v>14.758864111393223</v>
      </c>
      <c r="U46" s="20">
        <f t="shared" si="16"/>
        <v>2.38380697291251E-2</v>
      </c>
      <c r="V46" s="20">
        <f t="shared" si="17"/>
        <v>-4.516389502585783</v>
      </c>
      <c r="W46" s="21">
        <f t="shared" si="1"/>
        <v>599.85474638602102</v>
      </c>
      <c r="X46" s="20">
        <f t="shared" si="18"/>
        <v>19.275253613978975</v>
      </c>
      <c r="Y46" s="20">
        <f t="shared" si="19"/>
        <v>3.1132805087750515E-2</v>
      </c>
      <c r="AA46" s="13">
        <f t="shared" si="20"/>
        <v>126.4353473256034</v>
      </c>
      <c r="AB46" s="12">
        <f t="shared" si="21"/>
        <v>0.40465267439660124</v>
      </c>
      <c r="AC46" s="11">
        <f t="shared" si="22"/>
        <v>3.1902607568322391E-3</v>
      </c>
      <c r="AD46" s="12">
        <f t="shared" si="23"/>
        <v>0.16048072204854702</v>
      </c>
      <c r="AE46" s="14">
        <f t="shared" si="2"/>
        <v>126.59582804765195</v>
      </c>
      <c r="AF46" s="12">
        <f t="shared" si="24"/>
        <v>0.24417195234805433</v>
      </c>
      <c r="AG46" s="11">
        <f t="shared" si="25"/>
        <v>1.9250390440559313E-3</v>
      </c>
      <c r="AH46" s="24"/>
      <c r="AI46" s="18">
        <f t="shared" si="26"/>
        <v>594.8979401845429</v>
      </c>
      <c r="AJ46" s="20">
        <f t="shared" si="27"/>
        <v>24.232059815457092</v>
      </c>
      <c r="AK46" s="20">
        <f t="shared" si="28"/>
        <v>3.9138888142162535E-2</v>
      </c>
      <c r="AL46" s="20">
        <f t="shared" si="29"/>
        <v>3.2428415487133968</v>
      </c>
      <c r="AM46" s="21">
        <f t="shared" si="3"/>
        <v>598.14078173325629</v>
      </c>
      <c r="AN46" s="20">
        <f t="shared" si="30"/>
        <v>20.989218266743705</v>
      </c>
      <c r="AO46" s="20">
        <f t="shared" si="31"/>
        <v>3.3901148816474255E-2</v>
      </c>
      <c r="AQ46" s="13">
        <f t="shared" si="32"/>
        <v>126.8632959177329</v>
      </c>
      <c r="AR46" s="12">
        <f t="shared" si="33"/>
        <v>2.3295917732895077E-2</v>
      </c>
      <c r="AS46" s="11">
        <f t="shared" si="34"/>
        <v>1.8366381057154744E-4</v>
      </c>
      <c r="AT46" s="12">
        <f t="shared" si="35"/>
        <v>0.1604807220485574</v>
      </c>
      <c r="AU46" s="14">
        <f t="shared" si="4"/>
        <v>127.02377663978146</v>
      </c>
      <c r="AV46" s="12">
        <f t="shared" si="36"/>
        <v>0.1837766397814562</v>
      </c>
      <c r="AW46" s="11">
        <f t="shared" si="37"/>
        <v>1.4488855233479674E-3</v>
      </c>
      <c r="AX46" s="24"/>
      <c r="AY46" s="18">
        <f t="shared" si="38"/>
        <v>603.54551764777864</v>
      </c>
      <c r="AZ46" s="20">
        <f t="shared" si="39"/>
        <v>15.584482352221357</v>
      </c>
      <c r="BA46" s="20">
        <f t="shared" si="40"/>
        <v>2.517158327366039E-2</v>
      </c>
      <c r="BB46" s="20">
        <f t="shared" si="41"/>
        <v>3.2428415487134026</v>
      </c>
      <c r="BC46" s="21">
        <f t="shared" si="5"/>
        <v>606.78835919649202</v>
      </c>
      <c r="BD46" s="20">
        <f t="shared" si="42"/>
        <v>12.341640803507971</v>
      </c>
      <c r="BE46" s="20">
        <f t="shared" si="43"/>
        <v>1.9933843947972107E-2</v>
      </c>
      <c r="BG46" s="13">
        <f t="shared" si="44"/>
        <v>126.8632959177329</v>
      </c>
      <c r="BH46" s="12">
        <f t="shared" si="45"/>
        <v>2.3295917732895077E-2</v>
      </c>
      <c r="BI46" s="11">
        <f t="shared" si="46"/>
        <v>1.8366381057154744E-4</v>
      </c>
      <c r="BJ46" s="12">
        <f t="shared" si="47"/>
        <v>0.24783977403895402</v>
      </c>
      <c r="BK46" s="14">
        <f t="shared" si="6"/>
        <v>127.11113569177185</v>
      </c>
      <c r="BL46" s="12">
        <f t="shared" si="48"/>
        <v>0.27113569177184615</v>
      </c>
      <c r="BM46" s="11">
        <f t="shared" si="49"/>
        <v>2.1376197711435365E-3</v>
      </c>
      <c r="BN46" s="24"/>
      <c r="BO46" s="18">
        <f t="shared" si="50"/>
        <v>603.54551764777864</v>
      </c>
      <c r="BP46" s="20">
        <f t="shared" si="51"/>
        <v>15.584482352221357</v>
      </c>
      <c r="BQ46" s="20">
        <f t="shared" si="52"/>
        <v>2.517158327366039E-2</v>
      </c>
      <c r="BR46" s="20">
        <f t="shared" si="53"/>
        <v>6.2375700985825411</v>
      </c>
      <c r="BS46" s="21">
        <f t="shared" si="7"/>
        <v>609.78308774636116</v>
      </c>
      <c r="BT46" s="20">
        <f t="shared" si="54"/>
        <v>9.346912253638834</v>
      </c>
      <c r="BU46" s="20">
        <f t="shared" si="55"/>
        <v>1.5096849213636609E-2</v>
      </c>
    </row>
    <row r="47" spans="1:73" x14ac:dyDescent="0.3">
      <c r="A47" s="2">
        <v>44343</v>
      </c>
      <c r="B47" s="1">
        <v>46</v>
      </c>
      <c r="C47" s="3">
        <v>125.27</v>
      </c>
      <c r="D47">
        <v>630.84</v>
      </c>
      <c r="K47" s="13">
        <f t="shared" si="8"/>
        <v>126.81295371105105</v>
      </c>
      <c r="L47" s="12">
        <f t="shared" si="9"/>
        <v>1.5429537110510552</v>
      </c>
      <c r="M47" s="11">
        <f t="shared" si="10"/>
        <v>1.2317024914592922E-2</v>
      </c>
      <c r="N47" s="12">
        <f t="shared" si="11"/>
        <v>-0.16174898870555404</v>
      </c>
      <c r="O47" s="14">
        <f t="shared" si="0"/>
        <v>126.6512047223455</v>
      </c>
      <c r="P47" s="12">
        <f t="shared" si="12"/>
        <v>1.3812047223455011</v>
      </c>
      <c r="Q47" s="11">
        <f t="shared" si="13"/>
        <v>1.1025822003237018E-2</v>
      </c>
      <c r="S47" s="18">
        <f t="shared" si="14"/>
        <v>606.58496550531572</v>
      </c>
      <c r="T47" s="20">
        <f t="shared" si="15"/>
        <v>24.25503449468431</v>
      </c>
      <c r="U47" s="20">
        <f t="shared" si="16"/>
        <v>3.8448789700533115E-2</v>
      </c>
      <c r="V47" s="20">
        <f t="shared" si="17"/>
        <v>-3.506856634691573</v>
      </c>
      <c r="W47" s="21">
        <f t="shared" si="1"/>
        <v>603.07810887062419</v>
      </c>
      <c r="X47" s="20">
        <f t="shared" si="18"/>
        <v>27.76189112937584</v>
      </c>
      <c r="Y47" s="20">
        <f t="shared" si="19"/>
        <v>4.4007816767129289E-2</v>
      </c>
      <c r="AA47" s="13">
        <f t="shared" si="20"/>
        <v>126.53651049420256</v>
      </c>
      <c r="AB47" s="12">
        <f t="shared" si="21"/>
        <v>1.2665104942025636</v>
      </c>
      <c r="AC47" s="11">
        <f t="shared" si="22"/>
        <v>1.0110245822643599E-2</v>
      </c>
      <c r="AD47" s="12">
        <f t="shared" si="23"/>
        <v>0.11599255696150482</v>
      </c>
      <c r="AE47" s="14">
        <f t="shared" si="2"/>
        <v>126.65250305116406</v>
      </c>
      <c r="AF47" s="12">
        <f t="shared" si="24"/>
        <v>1.3825030511640648</v>
      </c>
      <c r="AG47" s="11">
        <f t="shared" si="25"/>
        <v>1.1036186247018957E-2</v>
      </c>
      <c r="AH47" s="24"/>
      <c r="AI47" s="18">
        <f t="shared" si="26"/>
        <v>600.95595513840715</v>
      </c>
      <c r="AJ47" s="20">
        <f t="shared" si="27"/>
        <v>29.884044861592884</v>
      </c>
      <c r="AK47" s="20">
        <f t="shared" si="28"/>
        <v>4.73718294045921E-2</v>
      </c>
      <c r="AL47" s="20">
        <f t="shared" si="29"/>
        <v>5.3542216025765326</v>
      </c>
      <c r="AM47" s="21">
        <f t="shared" si="3"/>
        <v>606.31017674098371</v>
      </c>
      <c r="AN47" s="20">
        <f t="shared" si="30"/>
        <v>24.529823259016325</v>
      </c>
      <c r="AO47" s="20">
        <f t="shared" si="31"/>
        <v>3.8884381553193084E-2</v>
      </c>
      <c r="AQ47" s="13">
        <f t="shared" si="32"/>
        <v>126.84582397943322</v>
      </c>
      <c r="AR47" s="12">
        <f t="shared" si="33"/>
        <v>1.5758239794332241</v>
      </c>
      <c r="AS47" s="11">
        <f t="shared" si="34"/>
        <v>1.257942028764448E-2</v>
      </c>
      <c r="AT47" s="12">
        <f t="shared" si="35"/>
        <v>0.11599255696149845</v>
      </c>
      <c r="AU47" s="14">
        <f t="shared" si="4"/>
        <v>126.96181653639472</v>
      </c>
      <c r="AV47" s="12">
        <f t="shared" si="36"/>
        <v>1.6918165363947253</v>
      </c>
      <c r="AW47" s="11">
        <f t="shared" si="37"/>
        <v>1.350536071201984E-2</v>
      </c>
      <c r="AX47" s="24"/>
      <c r="AY47" s="18">
        <f t="shared" si="38"/>
        <v>615.2338794119446</v>
      </c>
      <c r="AZ47" s="20">
        <f t="shared" si="39"/>
        <v>15.606120588055433</v>
      </c>
      <c r="BA47" s="20">
        <f t="shared" si="40"/>
        <v>2.4738635134194775E-2</v>
      </c>
      <c r="BB47" s="20">
        <f t="shared" si="41"/>
        <v>5.3542216025765423</v>
      </c>
      <c r="BC47" s="21">
        <f t="shared" si="5"/>
        <v>620.58810101452116</v>
      </c>
      <c r="BD47" s="20">
        <f t="shared" si="42"/>
        <v>10.251898985478874</v>
      </c>
      <c r="BE47" s="20">
        <f t="shared" si="43"/>
        <v>1.6251187282795756E-2</v>
      </c>
      <c r="BG47" s="13">
        <f t="shared" si="44"/>
        <v>126.84582397943322</v>
      </c>
      <c r="BH47" s="12">
        <f t="shared" si="45"/>
        <v>1.5758239794332241</v>
      </c>
      <c r="BI47" s="11">
        <f t="shared" si="46"/>
        <v>1.257942028764448E-2</v>
      </c>
      <c r="BJ47" s="12">
        <f t="shared" si="47"/>
        <v>4.8855989784979695E-2</v>
      </c>
      <c r="BK47" s="14">
        <f t="shared" si="6"/>
        <v>126.8946799692182</v>
      </c>
      <c r="BL47" s="12">
        <f t="shared" si="48"/>
        <v>1.6246799692182066</v>
      </c>
      <c r="BM47" s="11">
        <f t="shared" si="49"/>
        <v>1.2969425794030548E-2</v>
      </c>
      <c r="BN47" s="24"/>
      <c r="BO47" s="18">
        <f t="shared" si="50"/>
        <v>615.2338794119446</v>
      </c>
      <c r="BP47" s="20">
        <f t="shared" si="51"/>
        <v>15.606120588055433</v>
      </c>
      <c r="BQ47" s="20">
        <f t="shared" si="52"/>
        <v>2.4738635134194775E-2</v>
      </c>
      <c r="BR47" s="20">
        <f t="shared" si="53"/>
        <v>10.325663847770105</v>
      </c>
      <c r="BS47" s="21">
        <f t="shared" si="7"/>
        <v>625.5595432597147</v>
      </c>
      <c r="BT47" s="20">
        <f t="shared" si="54"/>
        <v>5.2804567402853309</v>
      </c>
      <c r="BU47" s="20">
        <f t="shared" si="55"/>
        <v>8.3705166766300972E-3</v>
      </c>
    </row>
    <row r="48" spans="1:73" x14ac:dyDescent="0.3">
      <c r="A48" s="2">
        <v>44344</v>
      </c>
      <c r="B48" s="1">
        <v>47</v>
      </c>
      <c r="C48" s="3">
        <v>124.61</v>
      </c>
      <c r="D48">
        <v>625.21</v>
      </c>
      <c r="K48" s="13">
        <f t="shared" si="8"/>
        <v>126.58151065439338</v>
      </c>
      <c r="L48" s="12">
        <f t="shared" si="9"/>
        <v>1.9715106543933842</v>
      </c>
      <c r="M48" s="11">
        <f t="shared" si="10"/>
        <v>1.5821448153385636E-2</v>
      </c>
      <c r="N48" s="12">
        <f t="shared" si="11"/>
        <v>-0.17220309889837107</v>
      </c>
      <c r="O48" s="14">
        <f t="shared" si="0"/>
        <v>126.40930755549502</v>
      </c>
      <c r="P48" s="12">
        <f t="shared" si="12"/>
        <v>1.7993075554950195</v>
      </c>
      <c r="Q48" s="11">
        <f t="shared" si="13"/>
        <v>1.4439511720528203E-2</v>
      </c>
      <c r="S48" s="18">
        <f t="shared" si="14"/>
        <v>610.22322067951836</v>
      </c>
      <c r="T48" s="20">
        <f t="shared" si="15"/>
        <v>14.986779320481673</v>
      </c>
      <c r="U48" s="20">
        <f t="shared" si="16"/>
        <v>2.39707927264146E-2</v>
      </c>
      <c r="V48" s="20">
        <f t="shared" si="17"/>
        <v>-2.4350898633574412</v>
      </c>
      <c r="W48" s="21">
        <f t="shared" si="1"/>
        <v>607.7881308161609</v>
      </c>
      <c r="X48" s="20">
        <f t="shared" si="18"/>
        <v>17.421869183839135</v>
      </c>
      <c r="Y48" s="20">
        <f t="shared" si="19"/>
        <v>2.7865627843187305E-2</v>
      </c>
      <c r="AA48" s="13">
        <f t="shared" si="20"/>
        <v>126.21988287065192</v>
      </c>
      <c r="AB48" s="12">
        <f t="shared" si="21"/>
        <v>1.6098828706519157</v>
      </c>
      <c r="AC48" s="11">
        <f t="shared" si="22"/>
        <v>1.2919371403995792E-2</v>
      </c>
      <c r="AD48" s="12">
        <f t="shared" si="23"/>
        <v>-0.20847257842260714</v>
      </c>
      <c r="AE48" s="14">
        <f t="shared" si="2"/>
        <v>126.01141029222931</v>
      </c>
      <c r="AF48" s="12">
        <f t="shared" si="24"/>
        <v>1.4014102922293148</v>
      </c>
      <c r="AG48" s="11">
        <f t="shared" si="25"/>
        <v>1.1246371015402575E-2</v>
      </c>
      <c r="AH48" s="24"/>
      <c r="AI48" s="18">
        <f t="shared" si="26"/>
        <v>608.42696635380537</v>
      </c>
      <c r="AJ48" s="20">
        <f t="shared" si="27"/>
        <v>16.783033646194667</v>
      </c>
      <c r="AK48" s="20">
        <f t="shared" si="28"/>
        <v>2.6843834305584791E-2</v>
      </c>
      <c r="AL48" s="20">
        <f t="shared" si="29"/>
        <v>6.941813812192799</v>
      </c>
      <c r="AM48" s="21">
        <f t="shared" si="3"/>
        <v>615.36878016599815</v>
      </c>
      <c r="AN48" s="20">
        <f t="shared" si="30"/>
        <v>9.8412198340018904</v>
      </c>
      <c r="AO48" s="20">
        <f t="shared" si="31"/>
        <v>1.5740662871678138E-2</v>
      </c>
      <c r="AQ48" s="13">
        <f t="shared" si="32"/>
        <v>125.6639559948583</v>
      </c>
      <c r="AR48" s="12">
        <f t="shared" si="33"/>
        <v>1.0539559948582991</v>
      </c>
      <c r="AS48" s="11">
        <f t="shared" si="34"/>
        <v>8.4580370344137634E-3</v>
      </c>
      <c r="AT48" s="12">
        <f t="shared" si="35"/>
        <v>-0.20847257842260658</v>
      </c>
      <c r="AU48" s="14">
        <f t="shared" si="4"/>
        <v>125.4554834164357</v>
      </c>
      <c r="AV48" s="12">
        <f t="shared" si="36"/>
        <v>0.84548341643569813</v>
      </c>
      <c r="AW48" s="11">
        <f t="shared" si="37"/>
        <v>6.785036645820545E-3</v>
      </c>
      <c r="AX48" s="24"/>
      <c r="AY48" s="18">
        <f t="shared" si="38"/>
        <v>626.93846985298615</v>
      </c>
      <c r="AZ48" s="20">
        <f t="shared" si="39"/>
        <v>1.7284698529861089</v>
      </c>
      <c r="BA48" s="20">
        <f t="shared" si="40"/>
        <v>2.7646228514996703E-3</v>
      </c>
      <c r="BB48" s="20">
        <f t="shared" si="41"/>
        <v>6.9418138121927928</v>
      </c>
      <c r="BC48" s="21">
        <f t="shared" si="5"/>
        <v>633.88028366517892</v>
      </c>
      <c r="BD48" s="20">
        <f t="shared" si="42"/>
        <v>8.6702836651788857</v>
      </c>
      <c r="BE48" s="20">
        <f t="shared" si="43"/>
        <v>1.3867794285406319E-2</v>
      </c>
      <c r="BG48" s="13">
        <f t="shared" si="44"/>
        <v>125.6639559948583</v>
      </c>
      <c r="BH48" s="12">
        <f t="shared" si="45"/>
        <v>1.0539559948582991</v>
      </c>
      <c r="BI48" s="11">
        <f t="shared" si="46"/>
        <v>8.4580370344137634E-3</v>
      </c>
      <c r="BJ48" s="12">
        <f t="shared" si="47"/>
        <v>-0.87418699098494623</v>
      </c>
      <c r="BK48" s="14">
        <f t="shared" si="6"/>
        <v>124.78976900387335</v>
      </c>
      <c r="BL48" s="12">
        <f t="shared" si="48"/>
        <v>0.17976900387334638</v>
      </c>
      <c r="BM48" s="11">
        <f t="shared" si="49"/>
        <v>1.442653108685871E-3</v>
      </c>
      <c r="BN48" s="24"/>
      <c r="BO48" s="18">
        <f t="shared" si="50"/>
        <v>626.93846985298615</v>
      </c>
      <c r="BP48" s="20">
        <f t="shared" si="51"/>
        <v>1.7284698529861089</v>
      </c>
      <c r="BQ48" s="20">
        <f t="shared" si="52"/>
        <v>2.7646228514996703E-3</v>
      </c>
      <c r="BR48" s="20">
        <f t="shared" si="53"/>
        <v>11.359858792723685</v>
      </c>
      <c r="BS48" s="21">
        <f t="shared" si="7"/>
        <v>638.29832864570983</v>
      </c>
      <c r="BT48" s="20">
        <f t="shared" si="54"/>
        <v>13.088328645709794</v>
      </c>
      <c r="BU48" s="20">
        <f t="shared" si="55"/>
        <v>2.0934291911053556E-2</v>
      </c>
    </row>
    <row r="49" spans="1:73" x14ac:dyDescent="0.3">
      <c r="A49" s="2">
        <v>44348</v>
      </c>
      <c r="B49" s="1">
        <v>48</v>
      </c>
      <c r="C49" s="3">
        <v>124.27</v>
      </c>
      <c r="D49">
        <v>623.9</v>
      </c>
      <c r="K49" s="13">
        <f t="shared" si="8"/>
        <v>126.28578405623438</v>
      </c>
      <c r="L49" s="12">
        <f t="shared" si="9"/>
        <v>2.0157840562343807</v>
      </c>
      <c r="M49" s="11">
        <f t="shared" si="10"/>
        <v>1.6221003108025919E-2</v>
      </c>
      <c r="N49" s="12">
        <f t="shared" si="11"/>
        <v>-0.19073162378746644</v>
      </c>
      <c r="O49" s="14">
        <f t="shared" si="0"/>
        <v>126.09505243244691</v>
      </c>
      <c r="P49" s="12">
        <f t="shared" si="12"/>
        <v>1.8250524324469097</v>
      </c>
      <c r="Q49" s="11">
        <f t="shared" si="13"/>
        <v>1.4686186790431398E-2</v>
      </c>
      <c r="S49" s="18">
        <f t="shared" si="14"/>
        <v>612.47123757759061</v>
      </c>
      <c r="T49" s="20">
        <f t="shared" si="15"/>
        <v>11.428762422409363</v>
      </c>
      <c r="U49" s="20">
        <f t="shared" si="16"/>
        <v>1.8318260013478704E-2</v>
      </c>
      <c r="V49" s="20">
        <f t="shared" si="17"/>
        <v>-1.7326238491429875</v>
      </c>
      <c r="W49" s="21">
        <f t="shared" si="1"/>
        <v>610.7386137284476</v>
      </c>
      <c r="X49" s="20">
        <f t="shared" si="18"/>
        <v>13.161386271552374</v>
      </c>
      <c r="Y49" s="20">
        <f t="shared" si="19"/>
        <v>2.1095345843167773E-2</v>
      </c>
      <c r="AA49" s="13">
        <f t="shared" si="20"/>
        <v>125.81741215298894</v>
      </c>
      <c r="AB49" s="12">
        <f t="shared" si="21"/>
        <v>1.5474121529889402</v>
      </c>
      <c r="AC49" s="11">
        <f t="shared" si="22"/>
        <v>1.245201700321027E-2</v>
      </c>
      <c r="AD49" s="12">
        <f t="shared" si="23"/>
        <v>-0.35397118285288598</v>
      </c>
      <c r="AE49" s="14">
        <f t="shared" si="2"/>
        <v>125.46344097013605</v>
      </c>
      <c r="AF49" s="12">
        <f t="shared" si="24"/>
        <v>1.1934409701360522</v>
      </c>
      <c r="AG49" s="11">
        <f t="shared" si="25"/>
        <v>9.6036128601919395E-3</v>
      </c>
      <c r="AH49" s="24"/>
      <c r="AI49" s="18">
        <f t="shared" si="26"/>
        <v>612.62272476535406</v>
      </c>
      <c r="AJ49" s="20">
        <f t="shared" si="27"/>
        <v>11.277275234645913</v>
      </c>
      <c r="AK49" s="20">
        <f t="shared" si="28"/>
        <v>1.8075453173017973E-2</v>
      </c>
      <c r="AL49" s="20">
        <f t="shared" si="29"/>
        <v>4.882272261709721</v>
      </c>
      <c r="AM49" s="21">
        <f t="shared" si="3"/>
        <v>617.50499702706384</v>
      </c>
      <c r="AN49" s="20">
        <f t="shared" si="30"/>
        <v>6.3950029729361404</v>
      </c>
      <c r="AO49" s="20">
        <f t="shared" si="31"/>
        <v>1.0250044835608495E-2</v>
      </c>
      <c r="AQ49" s="13">
        <f t="shared" si="32"/>
        <v>124.87348899871458</v>
      </c>
      <c r="AR49" s="12">
        <f t="shared" si="33"/>
        <v>0.60348899871458173</v>
      </c>
      <c r="AS49" s="11">
        <f t="shared" si="34"/>
        <v>4.8562726218281307E-3</v>
      </c>
      <c r="AT49" s="12">
        <f t="shared" si="35"/>
        <v>-0.35397118285288509</v>
      </c>
      <c r="AU49" s="14">
        <f t="shared" si="4"/>
        <v>124.51951781586169</v>
      </c>
      <c r="AV49" s="12">
        <f t="shared" si="36"/>
        <v>0.24951781586169375</v>
      </c>
      <c r="AW49" s="11">
        <f t="shared" si="37"/>
        <v>2.0078684788097994E-3</v>
      </c>
      <c r="AX49" s="24"/>
      <c r="AY49" s="18">
        <f t="shared" si="38"/>
        <v>625.64211746324656</v>
      </c>
      <c r="AZ49" s="20">
        <f t="shared" si="39"/>
        <v>1.7421174632465863</v>
      </c>
      <c r="BA49" s="20">
        <f t="shared" si="40"/>
        <v>2.7923023934069346E-3</v>
      </c>
      <c r="BB49" s="20">
        <f t="shared" si="41"/>
        <v>4.8822722617096996</v>
      </c>
      <c r="BC49" s="21">
        <f t="shared" si="5"/>
        <v>630.52438972495622</v>
      </c>
      <c r="BD49" s="20">
        <f t="shared" si="42"/>
        <v>6.6243897249562451</v>
      </c>
      <c r="BE49" s="20">
        <f t="shared" si="43"/>
        <v>1.0617710730816229E-2</v>
      </c>
      <c r="BG49" s="13">
        <f t="shared" si="44"/>
        <v>124.87348899871458</v>
      </c>
      <c r="BH49" s="12">
        <f t="shared" si="45"/>
        <v>0.60348899871458173</v>
      </c>
      <c r="BI49" s="11">
        <f t="shared" si="46"/>
        <v>4.8562726218281307E-3</v>
      </c>
      <c r="BJ49" s="12">
        <f t="shared" si="47"/>
        <v>-0.81139699485402716</v>
      </c>
      <c r="BK49" s="14">
        <f t="shared" si="6"/>
        <v>124.06209200386056</v>
      </c>
      <c r="BL49" s="12">
        <f t="shared" si="48"/>
        <v>0.20790799613943989</v>
      </c>
      <c r="BM49" s="11">
        <f t="shared" si="49"/>
        <v>1.6730344905402743E-3</v>
      </c>
      <c r="BN49" s="24"/>
      <c r="BO49" s="18">
        <f t="shared" si="50"/>
        <v>625.64211746324656</v>
      </c>
      <c r="BP49" s="20">
        <f t="shared" si="51"/>
        <v>1.7421174632465863</v>
      </c>
      <c r="BQ49" s="20">
        <f t="shared" si="52"/>
        <v>2.7923023934069346E-3</v>
      </c>
      <c r="BR49" s="20">
        <f t="shared" si="53"/>
        <v>1.867700405876235</v>
      </c>
      <c r="BS49" s="21">
        <f t="shared" si="7"/>
        <v>627.5098178691228</v>
      </c>
      <c r="BT49" s="20">
        <f t="shared" si="54"/>
        <v>3.6098178691228213</v>
      </c>
      <c r="BU49" s="20">
        <f t="shared" si="55"/>
        <v>5.7858917600942805E-3</v>
      </c>
    </row>
    <row r="50" spans="1:73" x14ac:dyDescent="0.3">
      <c r="A50" s="2">
        <v>44349</v>
      </c>
      <c r="B50" s="1">
        <v>49</v>
      </c>
      <c r="C50" s="3">
        <v>125.05</v>
      </c>
      <c r="D50">
        <v>605.11</v>
      </c>
      <c r="K50" s="13">
        <f t="shared" si="8"/>
        <v>125.98341644779921</v>
      </c>
      <c r="L50" s="12">
        <f t="shared" si="9"/>
        <v>0.93341644779921751</v>
      </c>
      <c r="M50" s="11">
        <f t="shared" si="10"/>
        <v>7.4643458440561174E-3</v>
      </c>
      <c r="N50" s="12">
        <f t="shared" si="11"/>
        <v>-0.2074770214846208</v>
      </c>
      <c r="O50" s="14">
        <f t="shared" si="0"/>
        <v>125.77593942631459</v>
      </c>
      <c r="P50" s="12">
        <f t="shared" si="12"/>
        <v>0.7259394263145964</v>
      </c>
      <c r="Q50" s="11">
        <f t="shared" si="13"/>
        <v>5.8051933331834983E-3</v>
      </c>
      <c r="S50" s="18">
        <f t="shared" si="14"/>
        <v>614.185551940952</v>
      </c>
      <c r="T50" s="20">
        <f t="shared" si="15"/>
        <v>9.075551940951982</v>
      </c>
      <c r="U50" s="20">
        <f t="shared" si="16"/>
        <v>1.4998185356302129E-2</v>
      </c>
      <c r="V50" s="20">
        <f t="shared" si="17"/>
        <v>-1.2155831172673321</v>
      </c>
      <c r="W50" s="21">
        <f t="shared" si="1"/>
        <v>612.96996882368467</v>
      </c>
      <c r="X50" s="20">
        <f t="shared" si="18"/>
        <v>7.8599688236846532</v>
      </c>
      <c r="Y50" s="20">
        <f t="shared" si="19"/>
        <v>1.2989322311124677E-2</v>
      </c>
      <c r="AA50" s="13">
        <f t="shared" si="20"/>
        <v>125.4305591147417</v>
      </c>
      <c r="AB50" s="12">
        <f t="shared" si="21"/>
        <v>0.38055911474170045</v>
      </c>
      <c r="AC50" s="11">
        <f t="shared" si="22"/>
        <v>3.0432556156873287E-3</v>
      </c>
      <c r="AD50" s="12">
        <f t="shared" si="23"/>
        <v>-0.37863257439865045</v>
      </c>
      <c r="AE50" s="14">
        <f t="shared" si="2"/>
        <v>125.05192654034305</v>
      </c>
      <c r="AF50" s="12">
        <f t="shared" si="24"/>
        <v>1.9265403430495098E-3</v>
      </c>
      <c r="AG50" s="11">
        <f t="shared" si="25"/>
        <v>1.5406160280283967E-5</v>
      </c>
      <c r="AH50" s="24"/>
      <c r="AI50" s="18">
        <f t="shared" si="26"/>
        <v>615.44204357401554</v>
      </c>
      <c r="AJ50" s="20">
        <f t="shared" si="27"/>
        <v>10.332043574015529</v>
      </c>
      <c r="AK50" s="20">
        <f t="shared" si="28"/>
        <v>1.7074653491126454E-2</v>
      </c>
      <c r="AL50" s="20">
        <f t="shared" si="29"/>
        <v>3.3350571719235389</v>
      </c>
      <c r="AM50" s="21">
        <f t="shared" si="3"/>
        <v>618.77710074593904</v>
      </c>
      <c r="AN50" s="20">
        <f t="shared" si="30"/>
        <v>13.667100745939024</v>
      </c>
      <c r="AO50" s="20">
        <f t="shared" si="31"/>
        <v>2.2586142595460369E-2</v>
      </c>
      <c r="AQ50" s="13">
        <f t="shared" si="32"/>
        <v>124.42087224967864</v>
      </c>
      <c r="AR50" s="12">
        <f t="shared" si="33"/>
        <v>0.62912775032135926</v>
      </c>
      <c r="AS50" s="11">
        <f t="shared" si="34"/>
        <v>5.0310095987313817E-3</v>
      </c>
      <c r="AT50" s="12">
        <f t="shared" si="35"/>
        <v>-0.37863257439864878</v>
      </c>
      <c r="AU50" s="14">
        <f t="shared" si="4"/>
        <v>124.04223967527999</v>
      </c>
      <c r="AV50" s="12">
        <f t="shared" si="36"/>
        <v>1.0077603247200102</v>
      </c>
      <c r="AW50" s="11">
        <f t="shared" si="37"/>
        <v>8.0588590541384262E-3</v>
      </c>
      <c r="AX50" s="24"/>
      <c r="AY50" s="18">
        <f t="shared" si="38"/>
        <v>624.33552936581157</v>
      </c>
      <c r="AZ50" s="20">
        <f t="shared" si="39"/>
        <v>19.225529365811553</v>
      </c>
      <c r="BA50" s="20">
        <f t="shared" si="40"/>
        <v>3.1771957769350288E-2</v>
      </c>
      <c r="BB50" s="20">
        <f t="shared" si="41"/>
        <v>3.3350571719235256</v>
      </c>
      <c r="BC50" s="21">
        <f t="shared" si="5"/>
        <v>627.67058653773506</v>
      </c>
      <c r="BD50" s="20">
        <f t="shared" si="42"/>
        <v>22.560586537735048</v>
      </c>
      <c r="BE50" s="20">
        <f t="shared" si="43"/>
        <v>3.7283446873684199E-2</v>
      </c>
      <c r="BG50" s="13">
        <f t="shared" si="44"/>
        <v>124.42087224967864</v>
      </c>
      <c r="BH50" s="12">
        <f t="shared" si="45"/>
        <v>0.62912775032135926</v>
      </c>
      <c r="BI50" s="11">
        <f t="shared" si="46"/>
        <v>5.0310095987313817E-3</v>
      </c>
      <c r="BJ50" s="12">
        <f t="shared" si="47"/>
        <v>-0.54231181049046162</v>
      </c>
      <c r="BK50" s="14">
        <f t="shared" si="6"/>
        <v>123.87856043918818</v>
      </c>
      <c r="BL50" s="12">
        <f t="shared" si="48"/>
        <v>1.1714395608118195</v>
      </c>
      <c r="BM50" s="11">
        <f t="shared" si="49"/>
        <v>9.3677693787430592E-3</v>
      </c>
      <c r="BN50" s="24"/>
      <c r="BO50" s="18">
        <f t="shared" si="50"/>
        <v>624.33552936581157</v>
      </c>
      <c r="BP50" s="20">
        <f t="shared" si="51"/>
        <v>19.225529365811553</v>
      </c>
      <c r="BQ50" s="20">
        <f t="shared" si="52"/>
        <v>3.1771957769350288E-2</v>
      </c>
      <c r="BR50" s="20">
        <f t="shared" si="53"/>
        <v>-0.5130159716071887</v>
      </c>
      <c r="BS50" s="21">
        <f t="shared" si="7"/>
        <v>623.82251339420441</v>
      </c>
      <c r="BT50" s="20">
        <f t="shared" si="54"/>
        <v>18.712513394204393</v>
      </c>
      <c r="BU50" s="20">
        <f t="shared" si="55"/>
        <v>3.0924151632272467E-2</v>
      </c>
    </row>
    <row r="51" spans="1:73" x14ac:dyDescent="0.3">
      <c r="A51" s="2">
        <v>44350</v>
      </c>
      <c r="B51" s="1">
        <v>50</v>
      </c>
      <c r="C51" s="3">
        <v>123.54</v>
      </c>
      <c r="D51">
        <v>572.84</v>
      </c>
      <c r="K51" s="13">
        <f t="shared" si="8"/>
        <v>125.84340398062932</v>
      </c>
      <c r="L51" s="12">
        <f t="shared" si="9"/>
        <v>2.3034039806293123</v>
      </c>
      <c r="M51" s="11">
        <f t="shared" si="10"/>
        <v>1.8645005509384104E-2</v>
      </c>
      <c r="N51" s="12">
        <f t="shared" si="11"/>
        <v>-0.19735733833741209</v>
      </c>
      <c r="O51" s="14">
        <f t="shared" si="0"/>
        <v>125.64604664229191</v>
      </c>
      <c r="P51" s="12">
        <f t="shared" si="12"/>
        <v>2.1060466422919006</v>
      </c>
      <c r="Q51" s="11">
        <f t="shared" si="13"/>
        <v>1.7047487795790031E-2</v>
      </c>
      <c r="S51" s="18">
        <f t="shared" si="14"/>
        <v>612.8242191498091</v>
      </c>
      <c r="T51" s="20">
        <f t="shared" si="15"/>
        <v>39.984219149809064</v>
      </c>
      <c r="U51" s="20">
        <f t="shared" si="16"/>
        <v>6.9799977567573945E-2</v>
      </c>
      <c r="V51" s="20">
        <f t="shared" si="17"/>
        <v>-1.2374455683486671</v>
      </c>
      <c r="W51" s="21">
        <f t="shared" si="1"/>
        <v>611.58677358146042</v>
      </c>
      <c r="X51" s="20">
        <f t="shared" si="18"/>
        <v>38.746773581460388</v>
      </c>
      <c r="Y51" s="20">
        <f t="shared" si="19"/>
        <v>6.7639783502304984E-2</v>
      </c>
      <c r="AA51" s="13">
        <f t="shared" si="20"/>
        <v>125.33541933605628</v>
      </c>
      <c r="AB51" s="12">
        <f t="shared" si="21"/>
        <v>1.7954193360562698</v>
      </c>
      <c r="AC51" s="11">
        <f t="shared" si="22"/>
        <v>1.453310131177165E-2</v>
      </c>
      <c r="AD51" s="12">
        <f t="shared" si="23"/>
        <v>-0.1660129776137288</v>
      </c>
      <c r="AE51" s="14">
        <f t="shared" si="2"/>
        <v>125.16940635844254</v>
      </c>
      <c r="AF51" s="12">
        <f t="shared" si="24"/>
        <v>1.6294063584425373</v>
      </c>
      <c r="AG51" s="11">
        <f t="shared" si="25"/>
        <v>1.3189301913894587E-2</v>
      </c>
      <c r="AH51" s="24"/>
      <c r="AI51" s="18">
        <f t="shared" si="26"/>
        <v>612.85903268051163</v>
      </c>
      <c r="AJ51" s="20">
        <f t="shared" si="27"/>
        <v>40.0190326805116</v>
      </c>
      <c r="AK51" s="20">
        <f t="shared" si="28"/>
        <v>6.9860751135590385E-2</v>
      </c>
      <c r="AL51" s="20">
        <f t="shared" si="29"/>
        <v>-1.1034938771470482</v>
      </c>
      <c r="AM51" s="21">
        <f t="shared" si="3"/>
        <v>611.75553880336463</v>
      </c>
      <c r="AN51" s="20">
        <f t="shared" si="30"/>
        <v>38.915538803364598</v>
      </c>
      <c r="AO51" s="20">
        <f t="shared" si="31"/>
        <v>6.7934394950360646E-2</v>
      </c>
      <c r="AQ51" s="13">
        <f t="shared" si="32"/>
        <v>124.89271806241965</v>
      </c>
      <c r="AR51" s="12">
        <f t="shared" si="33"/>
        <v>1.3527180624196404</v>
      </c>
      <c r="AS51" s="11">
        <f t="shared" si="34"/>
        <v>1.094963625076607E-2</v>
      </c>
      <c r="AT51" s="12">
        <f t="shared" si="35"/>
        <v>-0.1660129776137344</v>
      </c>
      <c r="AU51" s="14">
        <f t="shared" si="4"/>
        <v>124.72670508480591</v>
      </c>
      <c r="AV51" s="12">
        <f t="shared" si="36"/>
        <v>1.186705084805908</v>
      </c>
      <c r="AW51" s="11">
        <f t="shared" si="37"/>
        <v>9.6058368528890072E-3</v>
      </c>
      <c r="AX51" s="24"/>
      <c r="AY51" s="18">
        <f t="shared" si="38"/>
        <v>609.91638234145285</v>
      </c>
      <c r="AZ51" s="20">
        <f t="shared" si="39"/>
        <v>37.076382341452813</v>
      </c>
      <c r="BA51" s="20">
        <f t="shared" si="40"/>
        <v>6.4723801308310888E-2</v>
      </c>
      <c r="BB51" s="20">
        <f t="shared" si="41"/>
        <v>-1.1034938771470362</v>
      </c>
      <c r="BC51" s="21">
        <f t="shared" si="5"/>
        <v>608.81288846430584</v>
      </c>
      <c r="BD51" s="20">
        <f t="shared" si="42"/>
        <v>35.972888464305811</v>
      </c>
      <c r="BE51" s="20">
        <f t="shared" si="43"/>
        <v>6.279744512308115E-2</v>
      </c>
      <c r="BG51" s="13">
        <f t="shared" si="44"/>
        <v>124.89271806241965</v>
      </c>
      <c r="BH51" s="12">
        <f t="shared" si="45"/>
        <v>1.3527180624196404</v>
      </c>
      <c r="BI51" s="11">
        <f t="shared" si="46"/>
        <v>1.094963625076607E-2</v>
      </c>
      <c r="BJ51" s="12">
        <f t="shared" si="47"/>
        <v>0.21830640693314118</v>
      </c>
      <c r="BK51" s="14">
        <f t="shared" si="6"/>
        <v>125.11102446935278</v>
      </c>
      <c r="BL51" s="12">
        <f t="shared" si="48"/>
        <v>1.5710244693527784</v>
      </c>
      <c r="BM51" s="11">
        <f t="shared" si="49"/>
        <v>1.2716727127673452E-2</v>
      </c>
      <c r="BN51" s="24"/>
      <c r="BO51" s="18">
        <f t="shared" si="50"/>
        <v>609.91638234145285</v>
      </c>
      <c r="BP51" s="20">
        <f t="shared" si="51"/>
        <v>37.076382341452813</v>
      </c>
      <c r="BQ51" s="20">
        <f t="shared" si="52"/>
        <v>6.4723801308310888E-2</v>
      </c>
      <c r="BR51" s="20">
        <f t="shared" si="53"/>
        <v>-10.942614261170839</v>
      </c>
      <c r="BS51" s="21">
        <f t="shared" si="7"/>
        <v>598.97376808028196</v>
      </c>
      <c r="BT51" s="20">
        <f t="shared" si="54"/>
        <v>26.133768080281925</v>
      </c>
      <c r="BU51" s="20">
        <f t="shared" si="55"/>
        <v>4.5621409259622096E-2</v>
      </c>
    </row>
    <row r="52" spans="1:73" x14ac:dyDescent="0.3">
      <c r="A52" s="2">
        <v>44351</v>
      </c>
      <c r="B52" s="1">
        <v>51</v>
      </c>
      <c r="C52" s="3">
        <v>125.88</v>
      </c>
      <c r="D52">
        <v>599.04</v>
      </c>
      <c r="K52" s="13">
        <f t="shared" si="8"/>
        <v>125.49789338353492</v>
      </c>
      <c r="L52" s="12">
        <f t="shared" si="9"/>
        <v>0.38210661646508015</v>
      </c>
      <c r="M52" s="11">
        <f t="shared" si="10"/>
        <v>3.0354831304820478E-3</v>
      </c>
      <c r="N52" s="12">
        <f t="shared" si="11"/>
        <v>-0.21958032715096074</v>
      </c>
      <c r="O52" s="14">
        <f t="shared" si="0"/>
        <v>125.27831305638395</v>
      </c>
      <c r="P52" s="12">
        <f t="shared" si="12"/>
        <v>0.6016869436160448</v>
      </c>
      <c r="Q52" s="11">
        <f t="shared" si="13"/>
        <v>4.7798454370515161E-3</v>
      </c>
      <c r="S52" s="18">
        <f t="shared" si="14"/>
        <v>606.82658627733781</v>
      </c>
      <c r="T52" s="20">
        <f t="shared" si="15"/>
        <v>7.7865862773378467</v>
      </c>
      <c r="U52" s="20">
        <f t="shared" si="16"/>
        <v>1.2998441301645711E-2</v>
      </c>
      <c r="V52" s="20">
        <f t="shared" si="17"/>
        <v>-1.95147366396706</v>
      </c>
      <c r="W52" s="21">
        <f t="shared" si="1"/>
        <v>604.87511261337079</v>
      </c>
      <c r="X52" s="20">
        <f t="shared" si="18"/>
        <v>5.8351126133708249</v>
      </c>
      <c r="Y52" s="20">
        <f t="shared" si="19"/>
        <v>9.7407729256323867E-3</v>
      </c>
      <c r="AA52" s="13">
        <f t="shared" si="20"/>
        <v>124.88656450204222</v>
      </c>
      <c r="AB52" s="12">
        <f t="shared" si="21"/>
        <v>0.99343549795777619</v>
      </c>
      <c r="AC52" s="11">
        <f t="shared" si="22"/>
        <v>7.8919248328390233E-3</v>
      </c>
      <c r="AD52" s="12">
        <f t="shared" si="23"/>
        <v>-0.37814436991397482</v>
      </c>
      <c r="AE52" s="14">
        <f t="shared" si="2"/>
        <v>124.50842013212825</v>
      </c>
      <c r="AF52" s="12">
        <f t="shared" si="24"/>
        <v>1.3715798678717448</v>
      </c>
      <c r="AG52" s="11">
        <f t="shared" si="25"/>
        <v>1.0895931584618245E-2</v>
      </c>
      <c r="AH52" s="24"/>
      <c r="AI52" s="18">
        <f t="shared" si="26"/>
        <v>602.85427451038379</v>
      </c>
      <c r="AJ52" s="20">
        <f t="shared" si="27"/>
        <v>3.8142745103838251</v>
      </c>
      <c r="AK52" s="20">
        <f t="shared" si="28"/>
        <v>6.3673118829858195E-3</v>
      </c>
      <c r="AL52" s="20">
        <f t="shared" si="29"/>
        <v>-7.7794420968826445</v>
      </c>
      <c r="AM52" s="21">
        <f t="shared" si="3"/>
        <v>595.0748324135011</v>
      </c>
      <c r="AN52" s="20">
        <f t="shared" si="30"/>
        <v>3.9651675864988647</v>
      </c>
      <c r="AO52" s="20">
        <f t="shared" si="31"/>
        <v>6.6192033695560643E-3</v>
      </c>
      <c r="AQ52" s="13">
        <f t="shared" si="32"/>
        <v>123.87817951560491</v>
      </c>
      <c r="AR52" s="12">
        <f t="shared" si="33"/>
        <v>2.0018204843950826</v>
      </c>
      <c r="AS52" s="11">
        <f t="shared" si="34"/>
        <v>1.5902609504250736E-2</v>
      </c>
      <c r="AT52" s="12">
        <f t="shared" si="35"/>
        <v>-0.37814436991398426</v>
      </c>
      <c r="AU52" s="14">
        <f t="shared" si="4"/>
        <v>123.50003514569093</v>
      </c>
      <c r="AV52" s="12">
        <f t="shared" si="36"/>
        <v>2.3799648543090655</v>
      </c>
      <c r="AW52" s="11">
        <f t="shared" si="37"/>
        <v>1.8906616256030073E-2</v>
      </c>
      <c r="AX52" s="24"/>
      <c r="AY52" s="18">
        <f t="shared" si="38"/>
        <v>582.10909558536321</v>
      </c>
      <c r="AZ52" s="20">
        <f t="shared" si="39"/>
        <v>16.930904414636757</v>
      </c>
      <c r="BA52" s="20">
        <f t="shared" si="40"/>
        <v>2.8263395457125997E-2</v>
      </c>
      <c r="BB52" s="20">
        <f t="shared" si="41"/>
        <v>-7.7794420968826863</v>
      </c>
      <c r="BC52" s="21">
        <f t="shared" si="5"/>
        <v>574.32965348848052</v>
      </c>
      <c r="BD52" s="20">
        <f t="shared" si="42"/>
        <v>24.710346511519447</v>
      </c>
      <c r="BE52" s="20">
        <f t="shared" si="43"/>
        <v>4.1249910709667881E-2</v>
      </c>
      <c r="BG52" s="13">
        <f t="shared" si="44"/>
        <v>123.87817951560491</v>
      </c>
      <c r="BH52" s="12">
        <f t="shared" si="45"/>
        <v>2.0018204843950826</v>
      </c>
      <c r="BI52" s="11">
        <f t="shared" si="46"/>
        <v>1.5902609504250736E-2</v>
      </c>
      <c r="BJ52" s="12">
        <f t="shared" si="47"/>
        <v>-0.70632730837776514</v>
      </c>
      <c r="BK52" s="14">
        <f t="shared" si="6"/>
        <v>123.17185220722715</v>
      </c>
      <c r="BL52" s="12">
        <f t="shared" si="48"/>
        <v>2.7081477927728486</v>
      </c>
      <c r="BM52" s="11">
        <f t="shared" si="49"/>
        <v>2.1513725713162127E-2</v>
      </c>
      <c r="BN52" s="24"/>
      <c r="BO52" s="18">
        <f t="shared" si="50"/>
        <v>582.10909558536321</v>
      </c>
      <c r="BP52" s="20">
        <f t="shared" si="51"/>
        <v>16.930904414636757</v>
      </c>
      <c r="BQ52" s="20">
        <f t="shared" si="52"/>
        <v>2.8263395457125997E-2</v>
      </c>
      <c r="BR52" s="20">
        <f t="shared" si="53"/>
        <v>-23.591118632359937</v>
      </c>
      <c r="BS52" s="21">
        <f t="shared" si="7"/>
        <v>558.51797695300331</v>
      </c>
      <c r="BT52" s="20">
        <f t="shared" si="54"/>
        <v>40.522023046996651</v>
      </c>
      <c r="BU52" s="20">
        <f t="shared" si="55"/>
        <v>6.7644936977491743E-2</v>
      </c>
    </row>
    <row r="53" spans="1:73" x14ac:dyDescent="0.3">
      <c r="A53" s="2">
        <v>44354</v>
      </c>
      <c r="B53" s="1">
        <v>52</v>
      </c>
      <c r="C53" s="3">
        <v>125.9</v>
      </c>
      <c r="D53">
        <v>605.13</v>
      </c>
      <c r="K53" s="13">
        <f t="shared" si="8"/>
        <v>125.55520937600468</v>
      </c>
      <c r="L53" s="12">
        <f t="shared" si="9"/>
        <v>0.34479062399532268</v>
      </c>
      <c r="M53" s="11">
        <f t="shared" si="10"/>
        <v>2.7386070214084407E-3</v>
      </c>
      <c r="N53" s="12">
        <f t="shared" si="11"/>
        <v>-0.17804587920785148</v>
      </c>
      <c r="O53" s="14">
        <f t="shared" si="0"/>
        <v>125.37716349679683</v>
      </c>
      <c r="P53" s="12">
        <f t="shared" si="12"/>
        <v>0.52283650320318031</v>
      </c>
      <c r="Q53" s="11">
        <f t="shared" si="13"/>
        <v>4.1527919237742674E-3</v>
      </c>
      <c r="S53" s="18">
        <f t="shared" si="14"/>
        <v>605.65859833573711</v>
      </c>
      <c r="T53" s="20">
        <f t="shared" si="15"/>
        <v>0.52859833573711512</v>
      </c>
      <c r="U53" s="20">
        <f t="shared" si="16"/>
        <v>8.7352855706561417E-4</v>
      </c>
      <c r="V53" s="20">
        <f t="shared" si="17"/>
        <v>-1.8339508056121061</v>
      </c>
      <c r="W53" s="21">
        <f t="shared" si="1"/>
        <v>603.82464753012505</v>
      </c>
      <c r="X53" s="20">
        <f t="shared" si="18"/>
        <v>1.305352469874947</v>
      </c>
      <c r="Y53" s="20">
        <f t="shared" si="19"/>
        <v>2.1571438697055956E-3</v>
      </c>
      <c r="AA53" s="13">
        <f t="shared" si="20"/>
        <v>125.13492337653166</v>
      </c>
      <c r="AB53" s="12">
        <f t="shared" si="21"/>
        <v>0.76507662346834593</v>
      </c>
      <c r="AC53" s="11">
        <f t="shared" si="22"/>
        <v>6.0768595986365834E-3</v>
      </c>
      <c r="AD53" s="12">
        <f t="shared" si="23"/>
        <v>9.1733063388586666E-2</v>
      </c>
      <c r="AE53" s="14">
        <f t="shared" si="2"/>
        <v>125.22665643992025</v>
      </c>
      <c r="AF53" s="12">
        <f t="shared" si="24"/>
        <v>0.67334356007975771</v>
      </c>
      <c r="AG53" s="11">
        <f t="shared" si="25"/>
        <v>5.3482411443983927E-3</v>
      </c>
      <c r="AH53" s="24"/>
      <c r="AI53" s="18">
        <f t="shared" si="26"/>
        <v>601.90070588278786</v>
      </c>
      <c r="AJ53" s="20">
        <f t="shared" si="27"/>
        <v>3.2292941172121346</v>
      </c>
      <c r="AK53" s="20">
        <f t="shared" si="28"/>
        <v>5.3365295345002475E-3</v>
      </c>
      <c r="AL53" s="20">
        <f t="shared" si="29"/>
        <v>-2.6600369949176068</v>
      </c>
      <c r="AM53" s="21">
        <f t="shared" si="3"/>
        <v>599.24066888787024</v>
      </c>
      <c r="AN53" s="20">
        <f t="shared" si="30"/>
        <v>5.8893311121297529</v>
      </c>
      <c r="AO53" s="20">
        <f t="shared" si="31"/>
        <v>9.7323403436117076E-3</v>
      </c>
      <c r="AQ53" s="13">
        <f t="shared" si="32"/>
        <v>125.37954487890123</v>
      </c>
      <c r="AR53" s="12">
        <f t="shared" si="33"/>
        <v>0.52045512109877734</v>
      </c>
      <c r="AS53" s="11">
        <f t="shared" si="34"/>
        <v>4.1338770540014086E-3</v>
      </c>
      <c r="AT53" s="12">
        <f t="shared" si="35"/>
        <v>9.1733063388590663E-2</v>
      </c>
      <c r="AU53" s="14">
        <f t="shared" si="4"/>
        <v>125.47127794228982</v>
      </c>
      <c r="AV53" s="12">
        <f t="shared" si="36"/>
        <v>0.42872205771018912</v>
      </c>
      <c r="AW53" s="11">
        <f t="shared" si="37"/>
        <v>3.4052585997632178E-3</v>
      </c>
      <c r="AX53" s="24"/>
      <c r="AY53" s="18">
        <f t="shared" si="38"/>
        <v>594.8072738963408</v>
      </c>
      <c r="AZ53" s="20">
        <f t="shared" si="39"/>
        <v>10.322726103659193</v>
      </c>
      <c r="BA53" s="20">
        <f t="shared" si="40"/>
        <v>1.7058691692130937E-2</v>
      </c>
      <c r="BB53" s="20">
        <f t="shared" si="41"/>
        <v>-2.6600369949176157</v>
      </c>
      <c r="BC53" s="21">
        <f t="shared" si="5"/>
        <v>592.14723690142318</v>
      </c>
      <c r="BD53" s="20">
        <f t="shared" si="42"/>
        <v>12.982763098576811</v>
      </c>
      <c r="BE53" s="20">
        <f t="shared" si="43"/>
        <v>2.1454502501242395E-2</v>
      </c>
      <c r="BG53" s="13">
        <f t="shared" si="44"/>
        <v>125.37954487890123</v>
      </c>
      <c r="BH53" s="12">
        <f t="shared" si="45"/>
        <v>0.52045512109877734</v>
      </c>
      <c r="BI53" s="11">
        <f t="shared" si="46"/>
        <v>4.1338770540014086E-3</v>
      </c>
      <c r="BJ53" s="12">
        <f t="shared" si="47"/>
        <v>0.94944219537779539</v>
      </c>
      <c r="BK53" s="14">
        <f t="shared" si="6"/>
        <v>126.32898707427903</v>
      </c>
      <c r="BL53" s="12">
        <f t="shared" si="48"/>
        <v>0.42898707427902139</v>
      </c>
      <c r="BM53" s="11">
        <f t="shared" si="49"/>
        <v>3.4073635764815041E-3</v>
      </c>
      <c r="BN53" s="24"/>
      <c r="BO53" s="18">
        <f t="shared" si="50"/>
        <v>594.8072738963408</v>
      </c>
      <c r="BP53" s="20">
        <f t="shared" si="51"/>
        <v>10.322726103659193</v>
      </c>
      <c r="BQ53" s="20">
        <f t="shared" si="52"/>
        <v>1.7058691692130937E-2</v>
      </c>
      <c r="BR53" s="20">
        <f t="shared" si="53"/>
        <v>3.6258540751432129</v>
      </c>
      <c r="BS53" s="21">
        <f t="shared" si="7"/>
        <v>598.43312797148405</v>
      </c>
      <c r="BT53" s="20">
        <f t="shared" si="54"/>
        <v>6.6968720285159407</v>
      </c>
      <c r="BU53" s="20">
        <f t="shared" si="55"/>
        <v>1.1066831967537456E-2</v>
      </c>
    </row>
    <row r="54" spans="1:73" x14ac:dyDescent="0.3">
      <c r="A54" s="2">
        <v>44355</v>
      </c>
      <c r="B54" s="1">
        <v>53</v>
      </c>
      <c r="C54" s="3">
        <v>126.73</v>
      </c>
      <c r="D54">
        <v>603.59</v>
      </c>
      <c r="K54" s="13">
        <f t="shared" si="8"/>
        <v>125.60692796960399</v>
      </c>
      <c r="L54" s="12">
        <f t="shared" si="9"/>
        <v>1.1230720303960169</v>
      </c>
      <c r="M54" s="11">
        <f t="shared" si="10"/>
        <v>8.8619271711198357E-3</v>
      </c>
      <c r="N54" s="12">
        <f t="shared" si="11"/>
        <v>-0.14358120828677814</v>
      </c>
      <c r="O54" s="14">
        <f t="shared" si="0"/>
        <v>125.46334676131721</v>
      </c>
      <c r="P54" s="12">
        <f t="shared" si="12"/>
        <v>1.2666532386827924</v>
      </c>
      <c r="Q54" s="11">
        <f t="shared" si="13"/>
        <v>9.9948965413303274E-3</v>
      </c>
      <c r="S54" s="18">
        <f t="shared" si="14"/>
        <v>605.57930858537657</v>
      </c>
      <c r="T54" s="20">
        <f t="shared" si="15"/>
        <v>1.9893085853765342</v>
      </c>
      <c r="U54" s="20">
        <f t="shared" si="16"/>
        <v>3.2957944720365382E-3</v>
      </c>
      <c r="V54" s="20">
        <f t="shared" si="17"/>
        <v>-1.5707516473243719</v>
      </c>
      <c r="W54" s="21">
        <f t="shared" si="1"/>
        <v>604.00855693805215</v>
      </c>
      <c r="X54" s="20">
        <f t="shared" si="18"/>
        <v>0.41855693805212013</v>
      </c>
      <c r="Y54" s="20">
        <f t="shared" si="19"/>
        <v>6.9344577950615504E-4</v>
      </c>
      <c r="AA54" s="13">
        <f t="shared" si="20"/>
        <v>125.32619253239875</v>
      </c>
      <c r="AB54" s="12">
        <f t="shared" si="21"/>
        <v>1.4038074676012542</v>
      </c>
      <c r="AC54" s="11">
        <f t="shared" si="22"/>
        <v>1.1077151957715255E-2</v>
      </c>
      <c r="AD54" s="12">
        <f t="shared" si="23"/>
        <v>0.16638513274746419</v>
      </c>
      <c r="AE54" s="14">
        <f t="shared" si="2"/>
        <v>125.49257766514621</v>
      </c>
      <c r="AF54" s="12">
        <f t="shared" si="24"/>
        <v>1.2374223348537896</v>
      </c>
      <c r="AG54" s="11">
        <f t="shared" si="25"/>
        <v>9.7642415754264147E-3</v>
      </c>
      <c r="AH54" s="24"/>
      <c r="AI54" s="18">
        <f t="shared" si="26"/>
        <v>602.70802941209092</v>
      </c>
      <c r="AJ54" s="20">
        <f t="shared" si="27"/>
        <v>0.88197058790910887</v>
      </c>
      <c r="AK54" s="20">
        <f t="shared" si="28"/>
        <v>1.4612080848077484E-3</v>
      </c>
      <c r="AL54" s="20">
        <f t="shared" si="29"/>
        <v>-5.9516601752105158E-2</v>
      </c>
      <c r="AM54" s="21">
        <f t="shared" si="3"/>
        <v>602.64851281033884</v>
      </c>
      <c r="AN54" s="20">
        <f t="shared" si="30"/>
        <v>0.94148718966118849</v>
      </c>
      <c r="AO54" s="20">
        <f t="shared" si="31"/>
        <v>1.5598124383458779E-3</v>
      </c>
      <c r="AQ54" s="13">
        <f t="shared" si="32"/>
        <v>125.76988621972532</v>
      </c>
      <c r="AR54" s="12">
        <f t="shared" si="33"/>
        <v>0.96011378027468197</v>
      </c>
      <c r="AS54" s="11">
        <f t="shared" si="34"/>
        <v>7.5760576049450166E-3</v>
      </c>
      <c r="AT54" s="12">
        <f t="shared" si="35"/>
        <v>0.16638513274746641</v>
      </c>
      <c r="AU54" s="14">
        <f t="shared" si="4"/>
        <v>125.93627135247279</v>
      </c>
      <c r="AV54" s="12">
        <f t="shared" si="36"/>
        <v>0.79372864752721739</v>
      </c>
      <c r="AW54" s="11">
        <f t="shared" si="37"/>
        <v>6.2631472226561775E-3</v>
      </c>
      <c r="AX54" s="24"/>
      <c r="AY54" s="18">
        <f t="shared" si="38"/>
        <v>602.54931847408511</v>
      </c>
      <c r="AZ54" s="20">
        <f t="shared" si="39"/>
        <v>1.0406815259149198</v>
      </c>
      <c r="BA54" s="20">
        <f t="shared" si="40"/>
        <v>1.7241530275765333E-3</v>
      </c>
      <c r="BB54" s="20">
        <f t="shared" si="41"/>
        <v>-5.9516601752134468E-2</v>
      </c>
      <c r="BC54" s="21">
        <f t="shared" si="5"/>
        <v>602.48980187233303</v>
      </c>
      <c r="BD54" s="20">
        <f t="shared" si="42"/>
        <v>1.1001981276669994</v>
      </c>
      <c r="BE54" s="20">
        <f t="shared" si="43"/>
        <v>1.822757381114663E-3</v>
      </c>
      <c r="BG54" s="13">
        <f t="shared" si="44"/>
        <v>125.76988621972532</v>
      </c>
      <c r="BH54" s="12">
        <f t="shared" si="45"/>
        <v>0.96011378027468197</v>
      </c>
      <c r="BI54" s="11">
        <f t="shared" si="46"/>
        <v>7.5760576049450166E-3</v>
      </c>
      <c r="BJ54" s="12">
        <f t="shared" si="47"/>
        <v>0.53011655446251904</v>
      </c>
      <c r="BK54" s="14">
        <f t="shared" si="6"/>
        <v>126.30000277418785</v>
      </c>
      <c r="BL54" s="12">
        <f t="shared" si="48"/>
        <v>0.42999722581215849</v>
      </c>
      <c r="BM54" s="11">
        <f t="shared" si="49"/>
        <v>3.3930184314066004E-3</v>
      </c>
      <c r="BN54" s="24"/>
      <c r="BO54" s="18">
        <f t="shared" si="50"/>
        <v>602.54931847408511</v>
      </c>
      <c r="BP54" s="20">
        <f t="shared" si="51"/>
        <v>1.0406815259149198</v>
      </c>
      <c r="BQ54" s="20">
        <f t="shared" si="52"/>
        <v>1.7241530275765333E-3</v>
      </c>
      <c r="BR54" s="20">
        <f t="shared" si="53"/>
        <v>6.7129969520940351</v>
      </c>
      <c r="BS54" s="21">
        <f t="shared" si="7"/>
        <v>609.26231542617916</v>
      </c>
      <c r="BT54" s="20">
        <f t="shared" si="54"/>
        <v>5.6723154261791251</v>
      </c>
      <c r="BU54" s="20">
        <f t="shared" si="55"/>
        <v>9.3976298914480432E-3</v>
      </c>
    </row>
    <row r="55" spans="1:73" x14ac:dyDescent="0.3">
      <c r="A55" s="2">
        <v>44356</v>
      </c>
      <c r="B55" s="1">
        <v>54</v>
      </c>
      <c r="C55" s="3">
        <v>127.12</v>
      </c>
      <c r="D55">
        <v>598.78</v>
      </c>
      <c r="K55" s="13">
        <f t="shared" si="8"/>
        <v>125.77538877416339</v>
      </c>
      <c r="L55" s="12">
        <f t="shared" si="9"/>
        <v>1.3446112258366156</v>
      </c>
      <c r="M55" s="11">
        <f t="shared" si="10"/>
        <v>1.057749548329622E-2</v>
      </c>
      <c r="N55" s="12">
        <f t="shared" si="11"/>
        <v>-9.6774906359851157E-2</v>
      </c>
      <c r="O55" s="14">
        <f t="shared" si="0"/>
        <v>125.67861386780353</v>
      </c>
      <c r="P55" s="12">
        <f t="shared" si="12"/>
        <v>1.4413861321964703</v>
      </c>
      <c r="Q55" s="11">
        <f t="shared" si="13"/>
        <v>1.1338783292923775E-2</v>
      </c>
      <c r="S55" s="18">
        <f t="shared" si="14"/>
        <v>605.28091229757001</v>
      </c>
      <c r="T55" s="20">
        <f t="shared" si="15"/>
        <v>6.5009122975700393</v>
      </c>
      <c r="U55" s="20">
        <f t="shared" si="16"/>
        <v>1.0856929586108486E-2</v>
      </c>
      <c r="V55" s="20">
        <f t="shared" si="17"/>
        <v>-1.3798983433966991</v>
      </c>
      <c r="W55" s="21">
        <f t="shared" si="1"/>
        <v>603.90101395417332</v>
      </c>
      <c r="X55" s="20">
        <f t="shared" si="18"/>
        <v>5.1210139541733497</v>
      </c>
      <c r="Y55" s="20">
        <f t="shared" si="19"/>
        <v>8.5524131637218174E-3</v>
      </c>
      <c r="AA55" s="13">
        <f t="shared" si="20"/>
        <v>125.67714439929907</v>
      </c>
      <c r="AB55" s="12">
        <f t="shared" si="21"/>
        <v>1.4428556007009377</v>
      </c>
      <c r="AC55" s="11">
        <f t="shared" si="22"/>
        <v>1.1350342988522165E-2</v>
      </c>
      <c r="AD55" s="12">
        <f t="shared" si="23"/>
        <v>0.30481018336210386</v>
      </c>
      <c r="AE55" s="14">
        <f t="shared" si="2"/>
        <v>125.98195458266117</v>
      </c>
      <c r="AF55" s="12">
        <f t="shared" si="24"/>
        <v>1.1380454173388301</v>
      </c>
      <c r="AG55" s="11">
        <f t="shared" si="25"/>
        <v>8.9525284560952652E-3</v>
      </c>
      <c r="AH55" s="24"/>
      <c r="AI55" s="18">
        <f t="shared" si="26"/>
        <v>602.9285220590682</v>
      </c>
      <c r="AJ55" s="20">
        <f t="shared" si="27"/>
        <v>4.1485220590682275</v>
      </c>
      <c r="AK55" s="20">
        <f t="shared" si="28"/>
        <v>6.9282909567257214E-3</v>
      </c>
      <c r="AL55" s="20">
        <f t="shared" si="29"/>
        <v>0.15049033479493162</v>
      </c>
      <c r="AM55" s="21">
        <f t="shared" si="3"/>
        <v>603.07901239386308</v>
      </c>
      <c r="AN55" s="20">
        <f t="shared" si="30"/>
        <v>4.2990123938631086</v>
      </c>
      <c r="AO55" s="20">
        <f t="shared" si="31"/>
        <v>7.1796192155100516E-3</v>
      </c>
      <c r="AQ55" s="13">
        <f t="shared" si="32"/>
        <v>126.48997155493133</v>
      </c>
      <c r="AR55" s="12">
        <f t="shared" si="33"/>
        <v>0.63002844506867461</v>
      </c>
      <c r="AS55" s="11">
        <f t="shared" si="34"/>
        <v>4.9561709020506184E-3</v>
      </c>
      <c r="AT55" s="12">
        <f t="shared" si="35"/>
        <v>0.30481018336210181</v>
      </c>
      <c r="AU55" s="14">
        <f t="shared" si="4"/>
        <v>126.79478173829344</v>
      </c>
      <c r="AV55" s="12">
        <f t="shared" si="36"/>
        <v>0.32521826170656709</v>
      </c>
      <c r="AW55" s="11">
        <f t="shared" si="37"/>
        <v>2.5583563696237183E-3</v>
      </c>
      <c r="AX55" s="24"/>
      <c r="AY55" s="18">
        <f t="shared" si="38"/>
        <v>603.32982961852122</v>
      </c>
      <c r="AZ55" s="20">
        <f t="shared" si="39"/>
        <v>4.5498296185212439</v>
      </c>
      <c r="BA55" s="20">
        <f t="shared" si="40"/>
        <v>7.5984996468172689E-3</v>
      </c>
      <c r="BB55" s="20">
        <f t="shared" si="41"/>
        <v>0.1504903347949253</v>
      </c>
      <c r="BC55" s="21">
        <f t="shared" si="5"/>
        <v>603.4803199533161</v>
      </c>
      <c r="BD55" s="20">
        <f t="shared" si="42"/>
        <v>4.7003199533161251</v>
      </c>
      <c r="BE55" s="20">
        <f t="shared" si="43"/>
        <v>7.8498279056015991E-3</v>
      </c>
      <c r="BG55" s="13">
        <f t="shared" si="44"/>
        <v>126.48997155493133</v>
      </c>
      <c r="BH55" s="12">
        <f t="shared" si="45"/>
        <v>0.63002844506867461</v>
      </c>
      <c r="BI55" s="11">
        <f t="shared" si="46"/>
        <v>4.9561709020506184E-3</v>
      </c>
      <c r="BJ55" s="12">
        <f t="shared" si="47"/>
        <v>0.6725931400201357</v>
      </c>
      <c r="BK55" s="14">
        <f t="shared" si="6"/>
        <v>127.16256469495147</v>
      </c>
      <c r="BL55" s="12">
        <f t="shared" si="48"/>
        <v>4.2564694951465754E-2</v>
      </c>
      <c r="BM55" s="11">
        <f t="shared" si="49"/>
        <v>3.3483869533878032E-4</v>
      </c>
      <c r="BN55" s="24"/>
      <c r="BO55" s="18">
        <f t="shared" si="50"/>
        <v>603.32982961852122</v>
      </c>
      <c r="BP55" s="20">
        <f t="shared" si="51"/>
        <v>4.5498296185212439</v>
      </c>
      <c r="BQ55" s="20">
        <f t="shared" si="52"/>
        <v>7.5984996468172689E-3</v>
      </c>
      <c r="BR55" s="20">
        <f t="shared" si="53"/>
        <v>2.263632596350587</v>
      </c>
      <c r="BS55" s="21">
        <f t="shared" si="7"/>
        <v>605.59346221487181</v>
      </c>
      <c r="BT55" s="20">
        <f t="shared" si="54"/>
        <v>6.8134622148718336</v>
      </c>
      <c r="BU55" s="20">
        <f t="shared" si="55"/>
        <v>1.137890746997534E-2</v>
      </c>
    </row>
    <row r="56" spans="1:73" x14ac:dyDescent="0.3">
      <c r="A56" s="2">
        <v>44357</v>
      </c>
      <c r="B56" s="1">
        <v>55</v>
      </c>
      <c r="C56" s="3">
        <v>126.11</v>
      </c>
      <c r="D56">
        <v>610.11</v>
      </c>
      <c r="K56" s="13">
        <f t="shared" si="8"/>
        <v>125.97708045803887</v>
      </c>
      <c r="L56" s="12">
        <f t="shared" si="9"/>
        <v>0.13291954196112954</v>
      </c>
      <c r="M56" s="11">
        <f t="shared" si="10"/>
        <v>1.053996843716831E-3</v>
      </c>
      <c r="N56" s="12">
        <f t="shared" si="11"/>
        <v>-5.2004917824551335E-2</v>
      </c>
      <c r="O56" s="14">
        <f t="shared" si="0"/>
        <v>125.92507554021432</v>
      </c>
      <c r="P56" s="12">
        <f t="shared" si="12"/>
        <v>0.18492445978567673</v>
      </c>
      <c r="Q56" s="11">
        <f t="shared" si="13"/>
        <v>1.4663742747258483E-3</v>
      </c>
      <c r="S56" s="18">
        <f t="shared" si="14"/>
        <v>604.30577545293454</v>
      </c>
      <c r="T56" s="20">
        <f t="shared" si="15"/>
        <v>5.8042245470654734</v>
      </c>
      <c r="U56" s="20">
        <f t="shared" si="16"/>
        <v>9.5134066759526535E-3</v>
      </c>
      <c r="V56" s="20">
        <f t="shared" si="17"/>
        <v>-1.3191841185825151</v>
      </c>
      <c r="W56" s="21">
        <f t="shared" si="1"/>
        <v>602.98659133435206</v>
      </c>
      <c r="X56" s="20">
        <f t="shared" si="18"/>
        <v>7.1234086656479576</v>
      </c>
      <c r="Y56" s="20">
        <f t="shared" si="19"/>
        <v>1.1675613685479598E-2</v>
      </c>
      <c r="AA56" s="13">
        <f t="shared" si="20"/>
        <v>126.03785829947429</v>
      </c>
      <c r="AB56" s="12">
        <f t="shared" si="21"/>
        <v>7.2141700525705232E-2</v>
      </c>
      <c r="AC56" s="11">
        <f t="shared" si="22"/>
        <v>5.7205376675684106E-4</v>
      </c>
      <c r="AD56" s="12">
        <f t="shared" si="23"/>
        <v>0.34673797097194647</v>
      </c>
      <c r="AE56" s="14">
        <f t="shared" si="2"/>
        <v>126.38459627044624</v>
      </c>
      <c r="AF56" s="12">
        <f t="shared" si="24"/>
        <v>0.27459627044623858</v>
      </c>
      <c r="AG56" s="11">
        <f t="shared" si="25"/>
        <v>2.1774345448119783E-3</v>
      </c>
      <c r="AH56" s="24"/>
      <c r="AI56" s="18">
        <f t="shared" si="26"/>
        <v>601.89139154430109</v>
      </c>
      <c r="AJ56" s="20">
        <f t="shared" si="27"/>
        <v>8.2186084556989272</v>
      </c>
      <c r="AK56" s="20">
        <f t="shared" si="28"/>
        <v>1.3470699473371895E-2</v>
      </c>
      <c r="AL56" s="20">
        <f t="shared" si="29"/>
        <v>-0.74022530237660233</v>
      </c>
      <c r="AM56" s="21">
        <f t="shared" si="3"/>
        <v>601.15116624192444</v>
      </c>
      <c r="AN56" s="20">
        <f t="shared" si="30"/>
        <v>8.9588337580755706</v>
      </c>
      <c r="AO56" s="20">
        <f t="shared" si="31"/>
        <v>1.4683964790079773E-2</v>
      </c>
      <c r="AQ56" s="13">
        <f t="shared" si="32"/>
        <v>126.96249288873284</v>
      </c>
      <c r="AR56" s="12">
        <f t="shared" si="33"/>
        <v>0.85249288873284002</v>
      </c>
      <c r="AS56" s="11">
        <f t="shared" si="34"/>
        <v>6.759915064093569E-3</v>
      </c>
      <c r="AT56" s="12">
        <f t="shared" si="35"/>
        <v>0.34673797097195375</v>
      </c>
      <c r="AU56" s="14">
        <f t="shared" si="4"/>
        <v>127.3092308597048</v>
      </c>
      <c r="AV56" s="12">
        <f t="shared" si="36"/>
        <v>1.199230859704798</v>
      </c>
      <c r="AW56" s="11">
        <f t="shared" si="37"/>
        <v>9.5094033756625007E-3</v>
      </c>
      <c r="AX56" s="24"/>
      <c r="AY56" s="18">
        <f t="shared" si="38"/>
        <v>599.91745740463034</v>
      </c>
      <c r="AZ56" s="20">
        <f t="shared" si="39"/>
        <v>10.192542595369673</v>
      </c>
      <c r="BA56" s="20">
        <f t="shared" si="40"/>
        <v>1.6706073651259073E-2</v>
      </c>
      <c r="BB56" s="20">
        <f t="shared" si="41"/>
        <v>-0.74022530237652506</v>
      </c>
      <c r="BC56" s="21">
        <f t="shared" si="5"/>
        <v>599.17723210225381</v>
      </c>
      <c r="BD56" s="20">
        <f t="shared" si="42"/>
        <v>10.932767897746203</v>
      </c>
      <c r="BE56" s="20">
        <f t="shared" si="43"/>
        <v>1.7919338967966766E-2</v>
      </c>
      <c r="BG56" s="13">
        <f t="shared" si="44"/>
        <v>126.96249288873284</v>
      </c>
      <c r="BH56" s="12">
        <f t="shared" si="45"/>
        <v>0.85249288873284002</v>
      </c>
      <c r="BI56" s="11">
        <f t="shared" si="46"/>
        <v>6.759915064093569E-3</v>
      </c>
      <c r="BJ56" s="12">
        <f t="shared" si="47"/>
        <v>0.52253928535616612</v>
      </c>
      <c r="BK56" s="14">
        <f t="shared" si="6"/>
        <v>127.485032174089</v>
      </c>
      <c r="BL56" s="12">
        <f t="shared" si="48"/>
        <v>1.3750321740890001</v>
      </c>
      <c r="BM56" s="11">
        <f t="shared" si="49"/>
        <v>1.0903434890880978E-2</v>
      </c>
      <c r="BN56" s="24"/>
      <c r="BO56" s="18">
        <f t="shared" si="50"/>
        <v>599.91745740463034</v>
      </c>
      <c r="BP56" s="20">
        <f t="shared" si="51"/>
        <v>10.192542595369673</v>
      </c>
      <c r="BQ56" s="20">
        <f t="shared" si="52"/>
        <v>1.6706073651259073E-2</v>
      </c>
      <c r="BR56" s="20">
        <f t="shared" si="53"/>
        <v>-1.9933710113305103</v>
      </c>
      <c r="BS56" s="21">
        <f t="shared" si="7"/>
        <v>597.92408639329983</v>
      </c>
      <c r="BT56" s="20">
        <f t="shared" si="54"/>
        <v>12.185913606700183</v>
      </c>
      <c r="BU56" s="20">
        <f t="shared" si="55"/>
        <v>1.9973305808297162E-2</v>
      </c>
    </row>
    <row r="57" spans="1:73" x14ac:dyDescent="0.3">
      <c r="A57" s="2">
        <v>44358</v>
      </c>
      <c r="B57" s="1">
        <v>56</v>
      </c>
      <c r="C57" s="3">
        <v>127.34</v>
      </c>
      <c r="D57">
        <v>609.89</v>
      </c>
      <c r="K57" s="13">
        <f t="shared" si="8"/>
        <v>125.99701838933304</v>
      </c>
      <c r="L57" s="12">
        <f t="shared" si="9"/>
        <v>1.3429816106669676</v>
      </c>
      <c r="M57" s="11">
        <f t="shared" si="10"/>
        <v>1.0546423831215389E-2</v>
      </c>
      <c r="N57" s="12">
        <f t="shared" si="11"/>
        <v>-4.1213490456743752E-2</v>
      </c>
      <c r="O57" s="14">
        <f t="shared" si="0"/>
        <v>125.95580489887629</v>
      </c>
      <c r="P57" s="12">
        <f t="shared" si="12"/>
        <v>1.3841951011237086</v>
      </c>
      <c r="Q57" s="11">
        <f t="shared" si="13"/>
        <v>1.0870073041649981E-2</v>
      </c>
      <c r="S57" s="18">
        <f t="shared" si="14"/>
        <v>605.17640913499429</v>
      </c>
      <c r="T57" s="20">
        <f t="shared" si="15"/>
        <v>4.713590865005699</v>
      </c>
      <c r="U57" s="20">
        <f t="shared" si="16"/>
        <v>7.7285918198457086E-3</v>
      </c>
      <c r="V57" s="20">
        <f t="shared" si="17"/>
        <v>-0.99071144848617565</v>
      </c>
      <c r="W57" s="21">
        <f t="shared" si="1"/>
        <v>604.18569768650809</v>
      </c>
      <c r="X57" s="20">
        <f t="shared" si="18"/>
        <v>5.704302313491894</v>
      </c>
      <c r="Y57" s="20">
        <f t="shared" si="19"/>
        <v>9.3530018749149752E-3</v>
      </c>
      <c r="AA57" s="13">
        <f t="shared" si="20"/>
        <v>126.05589372460572</v>
      </c>
      <c r="AB57" s="12">
        <f t="shared" si="21"/>
        <v>1.2841062753942794</v>
      </c>
      <c r="AC57" s="11">
        <f t="shared" si="22"/>
        <v>1.0084076294913454E-2</v>
      </c>
      <c r="AD57" s="12">
        <f t="shared" si="23"/>
        <v>0.10021106159155901</v>
      </c>
      <c r="AE57" s="14">
        <f t="shared" si="2"/>
        <v>126.15610478619729</v>
      </c>
      <c r="AF57" s="12">
        <f t="shared" si="24"/>
        <v>1.1838952138027139</v>
      </c>
      <c r="AG57" s="11">
        <f t="shared" si="25"/>
        <v>9.2971196309306892E-3</v>
      </c>
      <c r="AH57" s="24"/>
      <c r="AI57" s="18">
        <f t="shared" si="26"/>
        <v>603.94604365822579</v>
      </c>
      <c r="AJ57" s="20">
        <f t="shared" si="27"/>
        <v>5.9439563417741965</v>
      </c>
      <c r="AK57" s="20">
        <f t="shared" si="28"/>
        <v>9.7459481902870959E-3</v>
      </c>
      <c r="AL57" s="20">
        <f t="shared" si="29"/>
        <v>1.3559327598493769</v>
      </c>
      <c r="AM57" s="21">
        <f t="shared" si="3"/>
        <v>605.30197641807513</v>
      </c>
      <c r="AN57" s="20">
        <f t="shared" si="30"/>
        <v>4.5880235819248583</v>
      </c>
      <c r="AO57" s="20">
        <f t="shared" si="31"/>
        <v>7.5227066879680901E-3</v>
      </c>
      <c r="AQ57" s="13">
        <f t="shared" si="32"/>
        <v>126.3231232221832</v>
      </c>
      <c r="AR57" s="12">
        <f t="shared" si="33"/>
        <v>1.0168767778168046</v>
      </c>
      <c r="AS57" s="11">
        <f t="shared" si="34"/>
        <v>7.9855251909596719E-3</v>
      </c>
      <c r="AT57" s="12">
        <f t="shared" si="35"/>
        <v>0.10021106159155513</v>
      </c>
      <c r="AU57" s="14">
        <f t="shared" si="4"/>
        <v>126.42333428377475</v>
      </c>
      <c r="AV57" s="12">
        <f t="shared" si="36"/>
        <v>0.91666571622525339</v>
      </c>
      <c r="AW57" s="11">
        <f t="shared" si="37"/>
        <v>7.1985685269770174E-3</v>
      </c>
      <c r="AX57" s="24"/>
      <c r="AY57" s="18">
        <f t="shared" si="38"/>
        <v>607.56186435115751</v>
      </c>
      <c r="AZ57" s="20">
        <f t="shared" si="39"/>
        <v>2.3281356488424763</v>
      </c>
      <c r="BA57" s="20">
        <f t="shared" si="40"/>
        <v>3.817304184102832E-3</v>
      </c>
      <c r="BB57" s="20">
        <f t="shared" si="41"/>
        <v>1.3559327598493986</v>
      </c>
      <c r="BC57" s="21">
        <f t="shared" si="5"/>
        <v>608.91779711100696</v>
      </c>
      <c r="BD57" s="20">
        <f t="shared" si="42"/>
        <v>0.97220288899302432</v>
      </c>
      <c r="BE57" s="20">
        <f t="shared" si="43"/>
        <v>1.5940626817836402E-3</v>
      </c>
      <c r="BG57" s="13">
        <f t="shared" si="44"/>
        <v>126.3231232221832</v>
      </c>
      <c r="BH57" s="12">
        <f t="shared" si="45"/>
        <v>1.0168767778168046</v>
      </c>
      <c r="BI57" s="11">
        <f t="shared" si="46"/>
        <v>7.9855251909596719E-3</v>
      </c>
      <c r="BJ57" s="12">
        <f t="shared" si="47"/>
        <v>-0.34889242857318897</v>
      </c>
      <c r="BK57" s="14">
        <f t="shared" si="6"/>
        <v>125.97423079361</v>
      </c>
      <c r="BL57" s="12">
        <f t="shared" si="48"/>
        <v>1.3657692063899987</v>
      </c>
      <c r="BM57" s="11">
        <f t="shared" si="49"/>
        <v>1.0725374637898528E-2</v>
      </c>
      <c r="BN57" s="24"/>
      <c r="BO57" s="18">
        <f t="shared" si="50"/>
        <v>607.56186435115751</v>
      </c>
      <c r="BP57" s="20">
        <f t="shared" si="51"/>
        <v>2.3281356488424763</v>
      </c>
      <c r="BQ57" s="20">
        <f t="shared" si="52"/>
        <v>3.817304184102832E-3</v>
      </c>
      <c r="BR57" s="20">
        <f t="shared" si="53"/>
        <v>5.2349624570627498</v>
      </c>
      <c r="BS57" s="21">
        <f t="shared" si="7"/>
        <v>612.7968268082202</v>
      </c>
      <c r="BT57" s="20">
        <f t="shared" si="54"/>
        <v>2.9068268082202167</v>
      </c>
      <c r="BU57" s="20">
        <f t="shared" si="55"/>
        <v>4.7661493190906835E-3</v>
      </c>
    </row>
    <row r="58" spans="1:73" x14ac:dyDescent="0.3">
      <c r="A58" s="2">
        <v>44361</v>
      </c>
      <c r="B58" s="1">
        <v>57</v>
      </c>
      <c r="C58" s="3">
        <v>130.47</v>
      </c>
      <c r="D58">
        <v>617.69000000000005</v>
      </c>
      <c r="K58" s="13">
        <f t="shared" si="8"/>
        <v>126.19846563093307</v>
      </c>
      <c r="L58" s="12">
        <f t="shared" si="9"/>
        <v>4.2715343690669272</v>
      </c>
      <c r="M58" s="11">
        <f t="shared" si="10"/>
        <v>3.2739590473418616E-2</v>
      </c>
      <c r="N58" s="12">
        <f t="shared" si="11"/>
        <v>-4.8143806482268021E-3</v>
      </c>
      <c r="O58" s="14">
        <f t="shared" si="0"/>
        <v>126.19365125028484</v>
      </c>
      <c r="P58" s="12">
        <f t="shared" si="12"/>
        <v>4.2763487497151544</v>
      </c>
      <c r="Q58" s="11">
        <f t="shared" si="13"/>
        <v>3.2776490761977119E-2</v>
      </c>
      <c r="S58" s="18">
        <f t="shared" si="14"/>
        <v>605.88344776474514</v>
      </c>
      <c r="T58" s="20">
        <f t="shared" si="15"/>
        <v>11.806552235254912</v>
      </c>
      <c r="U58" s="20">
        <f t="shared" si="16"/>
        <v>1.911404140467696E-2</v>
      </c>
      <c r="V58" s="20">
        <f t="shared" si="17"/>
        <v>-0.736048936750621</v>
      </c>
      <c r="W58" s="21">
        <f t="shared" si="1"/>
        <v>605.14739882799449</v>
      </c>
      <c r="X58" s="20">
        <f t="shared" si="18"/>
        <v>12.542601172005561</v>
      </c>
      <c r="Y58" s="20">
        <f t="shared" si="19"/>
        <v>2.0305656837581246E-2</v>
      </c>
      <c r="AA58" s="13">
        <f t="shared" si="20"/>
        <v>126.3769202934543</v>
      </c>
      <c r="AB58" s="12">
        <f t="shared" si="21"/>
        <v>4.0930797065456943</v>
      </c>
      <c r="AC58" s="11">
        <f t="shared" si="22"/>
        <v>3.1371807362195865E-2</v>
      </c>
      <c r="AD58" s="12">
        <f t="shared" si="23"/>
        <v>0.26582269203432513</v>
      </c>
      <c r="AE58" s="14">
        <f t="shared" si="2"/>
        <v>126.64274298548862</v>
      </c>
      <c r="AF58" s="12">
        <f t="shared" si="24"/>
        <v>3.8272570145113747</v>
      </c>
      <c r="AG58" s="11">
        <f t="shared" si="25"/>
        <v>2.9334383494377059E-2</v>
      </c>
      <c r="AH58" s="24"/>
      <c r="AI58" s="18">
        <f t="shared" si="26"/>
        <v>605.43203274366931</v>
      </c>
      <c r="AJ58" s="20">
        <f t="shared" si="27"/>
        <v>12.257967256330744</v>
      </c>
      <c r="AK58" s="20">
        <f t="shared" si="28"/>
        <v>1.9844853010945202E-2</v>
      </c>
      <c r="AL58" s="20">
        <f t="shared" si="29"/>
        <v>1.4534750040449849</v>
      </c>
      <c r="AM58" s="21">
        <f t="shared" si="3"/>
        <v>606.88550774771431</v>
      </c>
      <c r="AN58" s="20">
        <f t="shared" si="30"/>
        <v>10.804492252285741</v>
      </c>
      <c r="AO58" s="20">
        <f t="shared" si="31"/>
        <v>1.7491771361501301E-2</v>
      </c>
      <c r="AQ58" s="13">
        <f t="shared" si="32"/>
        <v>127.0857808055458</v>
      </c>
      <c r="AR58" s="12">
        <f t="shared" si="33"/>
        <v>3.3842191944542037</v>
      </c>
      <c r="AS58" s="11">
        <f t="shared" si="34"/>
        <v>2.5938677048012598E-2</v>
      </c>
      <c r="AT58" s="12">
        <f t="shared" si="35"/>
        <v>0.26582269203431541</v>
      </c>
      <c r="AU58" s="14">
        <f t="shared" si="4"/>
        <v>127.35160349758011</v>
      </c>
      <c r="AV58" s="12">
        <f t="shared" si="36"/>
        <v>3.1183965024198841</v>
      </c>
      <c r="AW58" s="11">
        <f t="shared" si="37"/>
        <v>2.3901253180193791E-2</v>
      </c>
      <c r="AX58" s="24"/>
      <c r="AY58" s="18">
        <f t="shared" si="38"/>
        <v>609.3079660877894</v>
      </c>
      <c r="AZ58" s="20">
        <f t="shared" si="39"/>
        <v>8.3820339122106589</v>
      </c>
      <c r="BA58" s="20">
        <f t="shared" si="40"/>
        <v>1.3569968612428011E-2</v>
      </c>
      <c r="BB58" s="20">
        <f t="shared" si="41"/>
        <v>1.4534750040450204</v>
      </c>
      <c r="BC58" s="21">
        <f t="shared" si="5"/>
        <v>610.7614410918344</v>
      </c>
      <c r="BD58" s="20">
        <f t="shared" si="42"/>
        <v>6.9285589081656553</v>
      </c>
      <c r="BE58" s="20">
        <f t="shared" si="43"/>
        <v>1.121688696298411E-2</v>
      </c>
      <c r="BG58" s="13">
        <f t="shared" si="44"/>
        <v>127.0857808055458</v>
      </c>
      <c r="BH58" s="12">
        <f t="shared" si="45"/>
        <v>3.3842191944542037</v>
      </c>
      <c r="BI58" s="11">
        <f t="shared" si="46"/>
        <v>2.5938677048012598E-2</v>
      </c>
      <c r="BJ58" s="12">
        <f t="shared" si="47"/>
        <v>0.48477008037865005</v>
      </c>
      <c r="BK58" s="14">
        <f t="shared" si="6"/>
        <v>127.57055088592445</v>
      </c>
      <c r="BL58" s="12">
        <f t="shared" si="48"/>
        <v>2.8994491140755514</v>
      </c>
      <c r="BM58" s="11">
        <f t="shared" si="49"/>
        <v>2.2223109634977783E-2</v>
      </c>
      <c r="BN58" s="24"/>
      <c r="BO58" s="18">
        <f t="shared" si="50"/>
        <v>609.3079660877894</v>
      </c>
      <c r="BP58" s="20">
        <f t="shared" si="51"/>
        <v>8.3820339122106589</v>
      </c>
      <c r="BQ58" s="20">
        <f t="shared" si="52"/>
        <v>1.3569968612428011E-2</v>
      </c>
      <c r="BR58" s="20">
        <f t="shared" si="53"/>
        <v>2.6183169167396017</v>
      </c>
      <c r="BS58" s="21">
        <f t="shared" si="7"/>
        <v>611.92628300452895</v>
      </c>
      <c r="BT58" s="20">
        <f t="shared" si="54"/>
        <v>5.7637169954710998</v>
      </c>
      <c r="BU58" s="20">
        <f t="shared" si="55"/>
        <v>9.3310835459066831E-3</v>
      </c>
    </row>
    <row r="59" spans="1:73" x14ac:dyDescent="0.3">
      <c r="A59" s="2">
        <v>44362</v>
      </c>
      <c r="B59" s="1">
        <v>58</v>
      </c>
      <c r="C59" s="3">
        <v>129.63</v>
      </c>
      <c r="D59">
        <v>599.35</v>
      </c>
      <c r="K59" s="13">
        <f t="shared" si="8"/>
        <v>126.8391957862931</v>
      </c>
      <c r="L59" s="12">
        <f t="shared" si="9"/>
        <v>2.7908042137068918</v>
      </c>
      <c r="M59" s="11">
        <f t="shared" si="10"/>
        <v>2.1528999565740121E-2</v>
      </c>
      <c r="N59" s="12">
        <f t="shared" si="11"/>
        <v>9.2017299753012011E-2</v>
      </c>
      <c r="O59" s="14">
        <f t="shared" si="0"/>
        <v>126.93121308604611</v>
      </c>
      <c r="P59" s="12">
        <f t="shared" si="12"/>
        <v>2.6987869139538816</v>
      </c>
      <c r="Q59" s="11">
        <f t="shared" si="13"/>
        <v>2.0819153852918937E-2</v>
      </c>
      <c r="S59" s="18">
        <f t="shared" si="14"/>
        <v>607.65443060003338</v>
      </c>
      <c r="T59" s="20">
        <f t="shared" si="15"/>
        <v>8.3044306000333563</v>
      </c>
      <c r="U59" s="20">
        <f t="shared" si="16"/>
        <v>1.3855728038764255E-2</v>
      </c>
      <c r="V59" s="20">
        <f t="shared" si="17"/>
        <v>-0.3599941709447923</v>
      </c>
      <c r="W59" s="21">
        <f t="shared" si="1"/>
        <v>607.29443642908859</v>
      </c>
      <c r="X59" s="20">
        <f t="shared" si="18"/>
        <v>7.9444364290885687</v>
      </c>
      <c r="Y59" s="20">
        <f t="shared" si="19"/>
        <v>1.3255087059462031E-2</v>
      </c>
      <c r="AA59" s="13">
        <f t="shared" si="20"/>
        <v>127.40019022009074</v>
      </c>
      <c r="AB59" s="12">
        <f t="shared" si="21"/>
        <v>2.2298097799092602</v>
      </c>
      <c r="AC59" s="11">
        <f t="shared" si="22"/>
        <v>1.7201340584041196E-2</v>
      </c>
      <c r="AD59" s="12">
        <f t="shared" si="23"/>
        <v>0.83390811798590425</v>
      </c>
      <c r="AE59" s="14">
        <f t="shared" si="2"/>
        <v>128.23409833807665</v>
      </c>
      <c r="AF59" s="12">
        <f t="shared" si="24"/>
        <v>1.3959016619233466</v>
      </c>
      <c r="AG59" s="11">
        <f t="shared" si="25"/>
        <v>1.0768353482398725E-2</v>
      </c>
      <c r="AH59" s="24"/>
      <c r="AI59" s="18">
        <f t="shared" si="26"/>
        <v>608.49652455775197</v>
      </c>
      <c r="AJ59" s="20">
        <f t="shared" si="27"/>
        <v>9.1465245577519454</v>
      </c>
      <c r="AK59" s="20">
        <f t="shared" si="28"/>
        <v>1.526074006465662E-2</v>
      </c>
      <c r="AL59" s="20">
        <f t="shared" si="29"/>
        <v>2.6617376115732396</v>
      </c>
      <c r="AM59" s="21">
        <f t="shared" si="3"/>
        <v>611.15826216932521</v>
      </c>
      <c r="AN59" s="20">
        <f t="shared" si="30"/>
        <v>11.808262169325189</v>
      </c>
      <c r="AO59" s="20">
        <f t="shared" si="31"/>
        <v>1.9701780544465152E-2</v>
      </c>
      <c r="AQ59" s="13">
        <f t="shared" si="32"/>
        <v>129.62394520138645</v>
      </c>
      <c r="AR59" s="12">
        <f t="shared" si="33"/>
        <v>6.0547986135475185E-3</v>
      </c>
      <c r="AS59" s="11">
        <f t="shared" si="34"/>
        <v>4.6708312995043729E-5</v>
      </c>
      <c r="AT59" s="12">
        <f t="shared" si="35"/>
        <v>0.83390811798589981</v>
      </c>
      <c r="AU59" s="14">
        <f t="shared" si="4"/>
        <v>130.45785331937236</v>
      </c>
      <c r="AV59" s="12">
        <f t="shared" si="36"/>
        <v>0.82785331937236606</v>
      </c>
      <c r="AW59" s="11">
        <f t="shared" si="37"/>
        <v>6.3862787886474282E-3</v>
      </c>
      <c r="AX59" s="24"/>
      <c r="AY59" s="18">
        <f t="shared" si="38"/>
        <v>615.59449152194736</v>
      </c>
      <c r="AZ59" s="20">
        <f t="shared" si="39"/>
        <v>16.244491521947339</v>
      </c>
      <c r="BA59" s="20">
        <f t="shared" si="40"/>
        <v>2.7103514677479498E-2</v>
      </c>
      <c r="BB59" s="20">
        <f t="shared" si="41"/>
        <v>2.6617376115732565</v>
      </c>
      <c r="BC59" s="21">
        <f t="shared" si="5"/>
        <v>618.25622913352061</v>
      </c>
      <c r="BD59" s="20">
        <f t="shared" si="42"/>
        <v>18.906229133520583</v>
      </c>
      <c r="BE59" s="20">
        <f t="shared" si="43"/>
        <v>3.1544555157288032E-2</v>
      </c>
      <c r="BG59" s="13">
        <f t="shared" si="44"/>
        <v>129.62394520138645</v>
      </c>
      <c r="BH59" s="12">
        <f t="shared" si="45"/>
        <v>6.0547986135475185E-3</v>
      </c>
      <c r="BI59" s="11">
        <f t="shared" si="46"/>
        <v>4.6708312995043729E-5</v>
      </c>
      <c r="BJ59" s="12">
        <f t="shared" si="47"/>
        <v>2.0248158169751522</v>
      </c>
      <c r="BK59" s="14">
        <f t="shared" si="6"/>
        <v>131.6487610183616</v>
      </c>
      <c r="BL59" s="12">
        <f t="shared" si="48"/>
        <v>2.0187610183616016</v>
      </c>
      <c r="BM59" s="11">
        <f t="shared" si="49"/>
        <v>1.55732547894901E-2</v>
      </c>
      <c r="BN59" s="24"/>
      <c r="BO59" s="18">
        <f t="shared" si="50"/>
        <v>615.59449152194736</v>
      </c>
      <c r="BP59" s="20">
        <f t="shared" si="51"/>
        <v>16.244491521947339</v>
      </c>
      <c r="BQ59" s="20">
        <f t="shared" si="52"/>
        <v>2.7103514677479498E-2</v>
      </c>
      <c r="BR59" s="20">
        <f t="shared" si="53"/>
        <v>5.3694733048033747</v>
      </c>
      <c r="BS59" s="21">
        <f t="shared" si="7"/>
        <v>620.96396482675073</v>
      </c>
      <c r="BT59" s="20">
        <f t="shared" si="54"/>
        <v>21.613964826750703</v>
      </c>
      <c r="BU59" s="20">
        <f t="shared" si="55"/>
        <v>3.6062342248687249E-2</v>
      </c>
    </row>
    <row r="60" spans="1:73" x14ac:dyDescent="0.3">
      <c r="A60" s="2">
        <v>44363</v>
      </c>
      <c r="B60" s="1">
        <v>59</v>
      </c>
      <c r="C60" s="3">
        <v>130.13999999999999</v>
      </c>
      <c r="D60">
        <v>604.86</v>
      </c>
      <c r="K60" s="13">
        <f t="shared" si="8"/>
        <v>127.25781641834914</v>
      </c>
      <c r="L60" s="12">
        <f t="shared" si="9"/>
        <v>2.8821835816508496</v>
      </c>
      <c r="M60" s="11">
        <f t="shared" si="10"/>
        <v>2.2146792543805516E-2</v>
      </c>
      <c r="N60" s="12">
        <f t="shared" si="11"/>
        <v>0.14100779959846516</v>
      </c>
      <c r="O60" s="14">
        <f t="shared" si="0"/>
        <v>127.39882421794761</v>
      </c>
      <c r="P60" s="12">
        <f t="shared" si="12"/>
        <v>2.7411757820523803</v>
      </c>
      <c r="Q60" s="11">
        <f t="shared" si="13"/>
        <v>2.1063284017614727E-2</v>
      </c>
      <c r="S60" s="18">
        <f t="shared" si="14"/>
        <v>606.40876601002844</v>
      </c>
      <c r="T60" s="20">
        <f t="shared" si="15"/>
        <v>1.5487660100284302</v>
      </c>
      <c r="U60" s="20">
        <f t="shared" si="16"/>
        <v>2.560536339034537E-3</v>
      </c>
      <c r="V60" s="20">
        <f t="shared" si="17"/>
        <v>-0.49284473380381377</v>
      </c>
      <c r="W60" s="21">
        <f t="shared" si="1"/>
        <v>605.91592127622459</v>
      </c>
      <c r="X60" s="20">
        <f t="shared" si="18"/>
        <v>1.0559212762245807</v>
      </c>
      <c r="Y60" s="20">
        <f t="shared" si="19"/>
        <v>1.7457283937185144E-3</v>
      </c>
      <c r="AA60" s="13">
        <f t="shared" si="20"/>
        <v>127.95764266506805</v>
      </c>
      <c r="AB60" s="12">
        <f t="shared" si="21"/>
        <v>2.1823573349319361</v>
      </c>
      <c r="AC60" s="11">
        <f t="shared" si="22"/>
        <v>1.6769304863469621E-2</v>
      </c>
      <c r="AD60" s="12">
        <f t="shared" si="23"/>
        <v>0.62656636322946235</v>
      </c>
      <c r="AE60" s="14">
        <f t="shared" si="2"/>
        <v>128.58420902829752</v>
      </c>
      <c r="AF60" s="12">
        <f t="shared" si="24"/>
        <v>1.5557909717024643</v>
      </c>
      <c r="AG60" s="11">
        <f t="shared" si="25"/>
        <v>1.1954748514695438E-2</v>
      </c>
      <c r="AH60" s="24"/>
      <c r="AI60" s="18">
        <f t="shared" si="26"/>
        <v>606.20989341831398</v>
      </c>
      <c r="AJ60" s="20">
        <f t="shared" si="27"/>
        <v>1.3498934183139681</v>
      </c>
      <c r="AK60" s="20">
        <f t="shared" si="28"/>
        <v>2.231745227513752E-3</v>
      </c>
      <c r="AL60" s="20">
        <f t="shared" si="29"/>
        <v>-1.0495389516851799</v>
      </c>
      <c r="AM60" s="21">
        <f t="shared" si="3"/>
        <v>605.16035446662875</v>
      </c>
      <c r="AN60" s="20">
        <f t="shared" si="30"/>
        <v>0.30035446662873255</v>
      </c>
      <c r="AO60" s="20">
        <f t="shared" si="31"/>
        <v>4.9656857227909355E-4</v>
      </c>
      <c r="AQ60" s="13">
        <f t="shared" si="32"/>
        <v>129.62848630034659</v>
      </c>
      <c r="AR60" s="12">
        <f t="shared" si="33"/>
        <v>0.511513699653392</v>
      </c>
      <c r="AS60" s="11">
        <f t="shared" si="34"/>
        <v>3.9304879334055021E-3</v>
      </c>
      <c r="AT60" s="12">
        <f t="shared" si="35"/>
        <v>0.62656636322946146</v>
      </c>
      <c r="AU60" s="14">
        <f t="shared" si="4"/>
        <v>130.25505266357607</v>
      </c>
      <c r="AV60" s="12">
        <f t="shared" si="36"/>
        <v>0.11505266357607979</v>
      </c>
      <c r="AW60" s="11">
        <f t="shared" si="37"/>
        <v>8.8406841536867837E-4</v>
      </c>
      <c r="AX60" s="24"/>
      <c r="AY60" s="18">
        <f t="shared" si="38"/>
        <v>603.41112288048691</v>
      </c>
      <c r="AZ60" s="20">
        <f t="shared" si="39"/>
        <v>1.4488771195130994</v>
      </c>
      <c r="BA60" s="20">
        <f t="shared" si="40"/>
        <v>2.3953925197782947E-3</v>
      </c>
      <c r="BB60" s="20">
        <f t="shared" si="41"/>
        <v>-1.0495389516851694</v>
      </c>
      <c r="BC60" s="21">
        <f t="shared" si="5"/>
        <v>602.36158392880179</v>
      </c>
      <c r="BD60" s="20">
        <f t="shared" si="42"/>
        <v>2.4984160711982213</v>
      </c>
      <c r="BE60" s="20">
        <f t="shared" si="43"/>
        <v>4.1305691750127653E-3</v>
      </c>
      <c r="BG60" s="13">
        <f t="shared" si="44"/>
        <v>129.62848630034659</v>
      </c>
      <c r="BH60" s="12">
        <f t="shared" si="45"/>
        <v>0.511513699653392</v>
      </c>
      <c r="BI60" s="11">
        <f t="shared" si="46"/>
        <v>3.9304879334055021E-3</v>
      </c>
      <c r="BJ60" s="12">
        <f t="shared" si="47"/>
        <v>0.50960977846389788</v>
      </c>
      <c r="BK60" s="14">
        <f t="shared" si="6"/>
        <v>130.13809607881049</v>
      </c>
      <c r="BL60" s="12">
        <f t="shared" si="48"/>
        <v>1.9039211894948949E-3</v>
      </c>
      <c r="BM60" s="11">
        <f t="shared" si="49"/>
        <v>1.4629792450398763E-5</v>
      </c>
      <c r="BN60" s="24"/>
      <c r="BO60" s="18">
        <f t="shared" si="50"/>
        <v>603.41112288048691</v>
      </c>
      <c r="BP60" s="20">
        <f t="shared" si="51"/>
        <v>1.4488771195130994</v>
      </c>
      <c r="BQ60" s="20">
        <f t="shared" si="52"/>
        <v>2.3953925197782947E-3</v>
      </c>
      <c r="BR60" s="20">
        <f t="shared" si="53"/>
        <v>-7.7951581548944917</v>
      </c>
      <c r="BS60" s="21">
        <f t="shared" si="7"/>
        <v>595.61596472559245</v>
      </c>
      <c r="BT60" s="20">
        <f t="shared" si="54"/>
        <v>9.2440352744075653</v>
      </c>
      <c r="BU60" s="20">
        <f t="shared" si="55"/>
        <v>1.528293369442113E-2</v>
      </c>
    </row>
    <row r="61" spans="1:73" x14ac:dyDescent="0.3">
      <c r="A61" s="2">
        <v>44364</v>
      </c>
      <c r="B61" s="1">
        <v>60</v>
      </c>
      <c r="C61" s="3">
        <v>131.78</v>
      </c>
      <c r="D61">
        <v>616.59</v>
      </c>
      <c r="K61" s="13">
        <f t="shared" si="8"/>
        <v>127.69014395559677</v>
      </c>
      <c r="L61" s="12">
        <f t="shared" si="9"/>
        <v>4.0898560444032341</v>
      </c>
      <c r="M61" s="11">
        <f t="shared" si="10"/>
        <v>3.103548371834295E-2</v>
      </c>
      <c r="N61" s="12">
        <f t="shared" si="11"/>
        <v>0.18470576024583993</v>
      </c>
      <c r="O61" s="14">
        <f t="shared" si="0"/>
        <v>127.8748497158426</v>
      </c>
      <c r="P61" s="12">
        <f t="shared" si="12"/>
        <v>3.9051502841574006</v>
      </c>
      <c r="Q61" s="11">
        <f t="shared" si="13"/>
        <v>2.9633861619042346E-2</v>
      </c>
      <c r="S61" s="18">
        <f t="shared" si="14"/>
        <v>606.17645110852425</v>
      </c>
      <c r="T61" s="20">
        <f t="shared" si="15"/>
        <v>10.413548891475784</v>
      </c>
      <c r="U61" s="20">
        <f t="shared" si="16"/>
        <v>1.6888935745756149E-2</v>
      </c>
      <c r="V61" s="20">
        <f t="shared" si="17"/>
        <v>-0.45376525895887115</v>
      </c>
      <c r="W61" s="21">
        <f t="shared" si="1"/>
        <v>605.72268584956532</v>
      </c>
      <c r="X61" s="20">
        <f t="shared" si="18"/>
        <v>10.867314150434709</v>
      </c>
      <c r="Y61" s="20">
        <f t="shared" si="19"/>
        <v>1.7624862794457758E-2</v>
      </c>
      <c r="AA61" s="13">
        <f t="shared" si="20"/>
        <v>128.50323199880103</v>
      </c>
      <c r="AB61" s="12">
        <f t="shared" si="21"/>
        <v>3.2767680011989739</v>
      </c>
      <c r="AC61" s="11">
        <f t="shared" si="22"/>
        <v>2.4865442413104979E-2</v>
      </c>
      <c r="AD61" s="12">
        <f t="shared" si="23"/>
        <v>0.5658335911070983</v>
      </c>
      <c r="AE61" s="14">
        <f t="shared" si="2"/>
        <v>129.06906558990812</v>
      </c>
      <c r="AF61" s="12">
        <f t="shared" si="24"/>
        <v>2.7109344100918804</v>
      </c>
      <c r="AG61" s="11">
        <f t="shared" si="25"/>
        <v>2.0571668007982095E-2</v>
      </c>
      <c r="AH61" s="24"/>
      <c r="AI61" s="18">
        <f t="shared" si="26"/>
        <v>605.87242006373549</v>
      </c>
      <c r="AJ61" s="20">
        <f t="shared" si="27"/>
        <v>10.717579936264542</v>
      </c>
      <c r="AK61" s="20">
        <f t="shared" si="28"/>
        <v>1.7382020364041812E-2</v>
      </c>
      <c r="AL61" s="20">
        <f t="shared" si="29"/>
        <v>-0.51548975385516393</v>
      </c>
      <c r="AM61" s="21">
        <f t="shared" si="3"/>
        <v>605.35693030988034</v>
      </c>
      <c r="AN61" s="20">
        <f t="shared" si="30"/>
        <v>11.233069690119692</v>
      </c>
      <c r="AO61" s="20">
        <f t="shared" si="31"/>
        <v>1.8218053633889116E-2</v>
      </c>
      <c r="AQ61" s="13">
        <f t="shared" si="32"/>
        <v>130.01212157508664</v>
      </c>
      <c r="AR61" s="12">
        <f t="shared" si="33"/>
        <v>1.7678784249133628</v>
      </c>
      <c r="AS61" s="11">
        <f t="shared" si="34"/>
        <v>1.3415377332777074E-2</v>
      </c>
      <c r="AT61" s="12">
        <f t="shared" si="35"/>
        <v>0.56583359110710707</v>
      </c>
      <c r="AU61" s="14">
        <f t="shared" si="4"/>
        <v>130.57795516619373</v>
      </c>
      <c r="AV61" s="12">
        <f t="shared" si="36"/>
        <v>1.2020448338062693</v>
      </c>
      <c r="AW61" s="11">
        <f t="shared" si="37"/>
        <v>9.1216029276541908E-3</v>
      </c>
      <c r="AX61" s="24"/>
      <c r="AY61" s="18">
        <f t="shared" si="38"/>
        <v>604.49778072012168</v>
      </c>
      <c r="AZ61" s="20">
        <f t="shared" si="39"/>
        <v>12.09221927987835</v>
      </c>
      <c r="BA61" s="20">
        <f t="shared" si="40"/>
        <v>1.9611442416968081E-2</v>
      </c>
      <c r="BB61" s="20">
        <f t="shared" si="41"/>
        <v>-0.51548975385518514</v>
      </c>
      <c r="BC61" s="21">
        <f t="shared" si="5"/>
        <v>603.98229096626653</v>
      </c>
      <c r="BD61" s="20">
        <f t="shared" si="42"/>
        <v>12.607709033733499</v>
      </c>
      <c r="BE61" s="20">
        <f t="shared" si="43"/>
        <v>2.0447475686815385E-2</v>
      </c>
      <c r="BG61" s="13">
        <f t="shared" si="44"/>
        <v>130.01212157508664</v>
      </c>
      <c r="BH61" s="12">
        <f t="shared" si="45"/>
        <v>1.7678784249133628</v>
      </c>
      <c r="BI61" s="11">
        <f t="shared" si="46"/>
        <v>1.3415377332777074E-2</v>
      </c>
      <c r="BJ61" s="12">
        <f t="shared" si="47"/>
        <v>0.41512890067100749</v>
      </c>
      <c r="BK61" s="14">
        <f t="shared" si="6"/>
        <v>130.42725047575766</v>
      </c>
      <c r="BL61" s="12">
        <f t="shared" si="48"/>
        <v>1.3527495242423413</v>
      </c>
      <c r="BM61" s="11">
        <f t="shared" si="49"/>
        <v>1.0265211141617402E-2</v>
      </c>
      <c r="BN61" s="24"/>
      <c r="BO61" s="18">
        <f t="shared" si="50"/>
        <v>604.49778072012168</v>
      </c>
      <c r="BP61" s="20">
        <f t="shared" si="51"/>
        <v>12.09221927987835</v>
      </c>
      <c r="BQ61" s="20">
        <f t="shared" si="52"/>
        <v>1.9611442416968081E-2</v>
      </c>
      <c r="BR61" s="20">
        <f t="shared" si="53"/>
        <v>-1.1337961589975472</v>
      </c>
      <c r="BS61" s="21">
        <f t="shared" si="7"/>
        <v>603.36398456112408</v>
      </c>
      <c r="BT61" s="20">
        <f t="shared" si="54"/>
        <v>13.226015438875947</v>
      </c>
      <c r="BU61" s="20">
        <f t="shared" si="55"/>
        <v>2.145025939258818E-2</v>
      </c>
    </row>
    <row r="62" spans="1:73" x14ac:dyDescent="0.3">
      <c r="A62" s="2">
        <v>44365</v>
      </c>
      <c r="B62" s="1">
        <v>61</v>
      </c>
      <c r="C62" s="3">
        <v>130.46</v>
      </c>
      <c r="D62">
        <v>623.29999999999995</v>
      </c>
      <c r="K62" s="13">
        <f t="shared" si="8"/>
        <v>128.30362236225724</v>
      </c>
      <c r="L62" s="12">
        <f t="shared" si="9"/>
        <v>2.1563776377427644</v>
      </c>
      <c r="M62" s="11">
        <f t="shared" si="10"/>
        <v>1.6529032942992215E-2</v>
      </c>
      <c r="N62" s="12">
        <f t="shared" si="11"/>
        <v>0.24902165720803543</v>
      </c>
      <c r="O62" s="14">
        <f t="shared" si="0"/>
        <v>128.55264401946528</v>
      </c>
      <c r="P62" s="12">
        <f t="shared" si="12"/>
        <v>1.9073559805347315</v>
      </c>
      <c r="Q62" s="11">
        <f t="shared" si="13"/>
        <v>1.4620235938484834E-2</v>
      </c>
      <c r="S62" s="18">
        <f t="shared" si="14"/>
        <v>607.73848344224564</v>
      </c>
      <c r="T62" s="20">
        <f t="shared" si="15"/>
        <v>15.561516557754317</v>
      </c>
      <c r="U62" s="20">
        <f t="shared" si="16"/>
        <v>2.4966334923398552E-2</v>
      </c>
      <c r="V62" s="20">
        <f t="shared" si="17"/>
        <v>-0.15139562005683194</v>
      </c>
      <c r="W62" s="21">
        <f t="shared" si="1"/>
        <v>607.58708782218878</v>
      </c>
      <c r="X62" s="20">
        <f t="shared" si="18"/>
        <v>15.712912177811177</v>
      </c>
      <c r="Y62" s="20">
        <f t="shared" si="19"/>
        <v>2.5209228586252491E-2</v>
      </c>
      <c r="AA62" s="13">
        <f t="shared" si="20"/>
        <v>129.32242399910078</v>
      </c>
      <c r="AB62" s="12">
        <f t="shared" si="21"/>
        <v>1.1375760008992302</v>
      </c>
      <c r="AC62" s="11">
        <f t="shared" si="22"/>
        <v>8.7197301923902359E-3</v>
      </c>
      <c r="AD62" s="12">
        <f t="shared" si="23"/>
        <v>0.75585239800158754</v>
      </c>
      <c r="AE62" s="14">
        <f t="shared" si="2"/>
        <v>130.07827639710237</v>
      </c>
      <c r="AF62" s="12">
        <f t="shared" si="24"/>
        <v>0.38172360289763674</v>
      </c>
      <c r="AG62" s="11">
        <f t="shared" si="25"/>
        <v>2.9259819323749557E-3</v>
      </c>
      <c r="AH62" s="24"/>
      <c r="AI62" s="18">
        <f t="shared" si="26"/>
        <v>608.5518150478016</v>
      </c>
      <c r="AJ62" s="20">
        <f t="shared" si="27"/>
        <v>14.748184952198358</v>
      </c>
      <c r="AK62" s="20">
        <f t="shared" si="28"/>
        <v>2.3661455081338614E-2</v>
      </c>
      <c r="AL62" s="20">
        <f t="shared" si="29"/>
        <v>1.8806737995857894</v>
      </c>
      <c r="AM62" s="21">
        <f t="shared" si="3"/>
        <v>610.43248884738739</v>
      </c>
      <c r="AN62" s="20">
        <f t="shared" si="30"/>
        <v>12.867511152612565</v>
      </c>
      <c r="AO62" s="20">
        <f t="shared" si="31"/>
        <v>2.0644169986543504E-2</v>
      </c>
      <c r="AQ62" s="13">
        <f t="shared" si="32"/>
        <v>131.33803039377167</v>
      </c>
      <c r="AR62" s="12">
        <f t="shared" si="33"/>
        <v>0.8780303937716667</v>
      </c>
      <c r="AS62" s="11">
        <f t="shared" si="34"/>
        <v>6.730265167650365E-3</v>
      </c>
      <c r="AT62" s="12">
        <f t="shared" si="35"/>
        <v>0.75585239800158943</v>
      </c>
      <c r="AU62" s="14">
        <f t="shared" si="4"/>
        <v>132.09388279177327</v>
      </c>
      <c r="AV62" s="12">
        <f t="shared" si="36"/>
        <v>1.6338827917732601</v>
      </c>
      <c r="AW62" s="11">
        <f t="shared" si="37"/>
        <v>1.2524013427665645E-2</v>
      </c>
      <c r="AX62" s="24"/>
      <c r="AY62" s="18">
        <f t="shared" si="38"/>
        <v>613.56694518003042</v>
      </c>
      <c r="AZ62" s="20">
        <f t="shared" si="39"/>
        <v>9.7330548199695386</v>
      </c>
      <c r="BA62" s="20">
        <f t="shared" si="40"/>
        <v>1.5615361495218257E-2</v>
      </c>
      <c r="BB62" s="20">
        <f t="shared" si="41"/>
        <v>1.8806737995857947</v>
      </c>
      <c r="BC62" s="21">
        <f t="shared" si="5"/>
        <v>615.44761897961621</v>
      </c>
      <c r="BD62" s="20">
        <f t="shared" si="42"/>
        <v>7.8523810203837456</v>
      </c>
      <c r="BE62" s="20">
        <f t="shared" si="43"/>
        <v>1.2598076400423146E-2</v>
      </c>
      <c r="BG62" s="13">
        <f t="shared" si="44"/>
        <v>131.33803039377167</v>
      </c>
      <c r="BH62" s="12">
        <f t="shared" si="45"/>
        <v>0.8780303937716667</v>
      </c>
      <c r="BI62" s="11">
        <f t="shared" si="46"/>
        <v>6.730265167650365E-3</v>
      </c>
      <c r="BJ62" s="12">
        <f t="shared" si="47"/>
        <v>1.098213839181529</v>
      </c>
      <c r="BK62" s="14">
        <f t="shared" si="6"/>
        <v>132.43624423295321</v>
      </c>
      <c r="BL62" s="12">
        <f t="shared" si="48"/>
        <v>1.9762442329532064</v>
      </c>
      <c r="BM62" s="11">
        <f t="shared" si="49"/>
        <v>1.5148277119064895E-2</v>
      </c>
      <c r="BN62" s="24"/>
      <c r="BO62" s="18">
        <f t="shared" si="50"/>
        <v>613.56694518003042</v>
      </c>
      <c r="BP62" s="20">
        <f t="shared" si="51"/>
        <v>9.7330548199695386</v>
      </c>
      <c r="BQ62" s="20">
        <f t="shared" si="52"/>
        <v>1.5615361495218257E-2</v>
      </c>
      <c r="BR62" s="20">
        <f t="shared" si="53"/>
        <v>6.5184243051821635</v>
      </c>
      <c r="BS62" s="21">
        <f t="shared" si="7"/>
        <v>620.0853694852126</v>
      </c>
      <c r="BT62" s="20">
        <f t="shared" si="54"/>
        <v>3.2146305147873591</v>
      </c>
      <c r="BU62" s="20">
        <f t="shared" si="55"/>
        <v>5.1574370524424184E-3</v>
      </c>
    </row>
    <row r="63" spans="1:73" x14ac:dyDescent="0.3">
      <c r="A63" s="2">
        <v>44368</v>
      </c>
      <c r="B63" s="1">
        <v>62</v>
      </c>
      <c r="C63" s="3">
        <v>132.30000000000001</v>
      </c>
      <c r="D63">
        <v>620.83000000000004</v>
      </c>
      <c r="K63" s="13">
        <f t="shared" si="8"/>
        <v>128.62707900791864</v>
      </c>
      <c r="L63" s="12">
        <f t="shared" si="9"/>
        <v>3.672920992081373</v>
      </c>
      <c r="M63" s="11">
        <f t="shared" si="10"/>
        <v>2.7762063432209921E-2</v>
      </c>
      <c r="N63" s="12">
        <f t="shared" si="11"/>
        <v>0.26018690547603934</v>
      </c>
      <c r="O63" s="14">
        <f t="shared" si="0"/>
        <v>128.88726591339469</v>
      </c>
      <c r="P63" s="12">
        <f t="shared" si="12"/>
        <v>3.412734086605326</v>
      </c>
      <c r="Q63" s="11">
        <f t="shared" si="13"/>
        <v>2.5795420155746981E-2</v>
      </c>
      <c r="S63" s="18">
        <f t="shared" si="14"/>
        <v>610.07271092590884</v>
      </c>
      <c r="T63" s="20">
        <f t="shared" si="15"/>
        <v>10.757289074091204</v>
      </c>
      <c r="U63" s="20">
        <f t="shared" si="16"/>
        <v>1.7327270064415708E-2</v>
      </c>
      <c r="V63" s="20">
        <f t="shared" si="17"/>
        <v>0.22144784550117264</v>
      </c>
      <c r="W63" s="21">
        <f t="shared" si="1"/>
        <v>610.29415877141003</v>
      </c>
      <c r="X63" s="20">
        <f t="shared" si="18"/>
        <v>10.535841228590016</v>
      </c>
      <c r="Y63" s="20">
        <f t="shared" si="19"/>
        <v>1.6970573633023556E-2</v>
      </c>
      <c r="AA63" s="13">
        <f t="shared" si="20"/>
        <v>129.60681799932559</v>
      </c>
      <c r="AB63" s="12">
        <f t="shared" si="21"/>
        <v>2.693182000674426</v>
      </c>
      <c r="AC63" s="11">
        <f t="shared" si="22"/>
        <v>2.035662887886943E-2</v>
      </c>
      <c r="AD63" s="12">
        <f t="shared" si="23"/>
        <v>0.40225859966900257</v>
      </c>
      <c r="AE63" s="14">
        <f t="shared" si="2"/>
        <v>130.0090765989946</v>
      </c>
      <c r="AF63" s="12">
        <f t="shared" si="24"/>
        <v>2.2909234010054149</v>
      </c>
      <c r="AG63" s="11">
        <f t="shared" si="25"/>
        <v>1.7316125480010693E-2</v>
      </c>
      <c r="AH63" s="24"/>
      <c r="AI63" s="18">
        <f t="shared" si="26"/>
        <v>612.23886128585127</v>
      </c>
      <c r="AJ63" s="20">
        <f t="shared" si="27"/>
        <v>8.5911387141487694</v>
      </c>
      <c r="AK63" s="20">
        <f t="shared" si="28"/>
        <v>1.3838150079971601E-2</v>
      </c>
      <c r="AL63" s="20">
        <f t="shared" si="29"/>
        <v>3.2354531284337034</v>
      </c>
      <c r="AM63" s="21">
        <f t="shared" si="3"/>
        <v>615.474314414285</v>
      </c>
      <c r="AN63" s="20">
        <f t="shared" si="30"/>
        <v>5.3556855857150367</v>
      </c>
      <c r="AO63" s="20">
        <f t="shared" si="31"/>
        <v>8.6266539724482328E-3</v>
      </c>
      <c r="AQ63" s="13">
        <f t="shared" si="32"/>
        <v>130.67950759844291</v>
      </c>
      <c r="AR63" s="12">
        <f t="shared" si="33"/>
        <v>1.6204924015571009</v>
      </c>
      <c r="AS63" s="11">
        <f t="shared" si="34"/>
        <v>1.2248619815246416E-2</v>
      </c>
      <c r="AT63" s="12">
        <f t="shared" si="35"/>
        <v>0.40225859966900102</v>
      </c>
      <c r="AU63" s="14">
        <f t="shared" si="4"/>
        <v>131.08176619811192</v>
      </c>
      <c r="AV63" s="12">
        <f t="shared" si="36"/>
        <v>1.2182338018880898</v>
      </c>
      <c r="AW63" s="11">
        <f t="shared" si="37"/>
        <v>9.2081164163876766E-3</v>
      </c>
      <c r="AX63" s="24"/>
      <c r="AY63" s="18">
        <f t="shared" si="38"/>
        <v>620.86673629500751</v>
      </c>
      <c r="AZ63" s="20">
        <f t="shared" si="39"/>
        <v>3.6736295007472108E-2</v>
      </c>
      <c r="BA63" s="20">
        <f t="shared" si="40"/>
        <v>5.9172873423436537E-5</v>
      </c>
      <c r="BB63" s="20">
        <f t="shared" si="41"/>
        <v>3.2354531284336203</v>
      </c>
      <c r="BC63" s="21">
        <f t="shared" si="5"/>
        <v>624.10218942344113</v>
      </c>
      <c r="BD63" s="20">
        <f t="shared" si="42"/>
        <v>3.2721894234410911</v>
      </c>
      <c r="BE63" s="20">
        <f t="shared" si="43"/>
        <v>5.2706689809466209E-3</v>
      </c>
      <c r="BG63" s="13">
        <f t="shared" si="44"/>
        <v>130.67950759844291</v>
      </c>
      <c r="BH63" s="12">
        <f t="shared" si="45"/>
        <v>1.6204924015571009</v>
      </c>
      <c r="BI63" s="11">
        <f t="shared" si="46"/>
        <v>1.2248619815246416E-2</v>
      </c>
      <c r="BJ63" s="12">
        <f t="shared" si="47"/>
        <v>-0.21933863670119091</v>
      </c>
      <c r="BK63" s="14">
        <f t="shared" si="6"/>
        <v>130.46016896174172</v>
      </c>
      <c r="BL63" s="12">
        <f t="shared" si="48"/>
        <v>1.8398310382582963</v>
      </c>
      <c r="BM63" s="11">
        <f t="shared" si="49"/>
        <v>1.3906508225686291E-2</v>
      </c>
      <c r="BN63" s="24"/>
      <c r="BO63" s="18">
        <f t="shared" si="50"/>
        <v>620.86673629500751</v>
      </c>
      <c r="BP63" s="20">
        <f t="shared" si="51"/>
        <v>3.6736295007472108E-2</v>
      </c>
      <c r="BQ63" s="20">
        <f t="shared" si="52"/>
        <v>5.9172873423436537E-5</v>
      </c>
      <c r="BR63" s="20">
        <f t="shared" si="53"/>
        <v>7.1044494125283641</v>
      </c>
      <c r="BS63" s="21">
        <f t="shared" si="7"/>
        <v>627.97118570753582</v>
      </c>
      <c r="BT63" s="20">
        <f t="shared" si="54"/>
        <v>7.141185707535783</v>
      </c>
      <c r="BU63" s="20">
        <f t="shared" si="55"/>
        <v>1.1502642764582547E-2</v>
      </c>
    </row>
    <row r="64" spans="1:73" x14ac:dyDescent="0.3">
      <c r="A64" s="2">
        <v>44369</v>
      </c>
      <c r="B64" s="1">
        <v>63</v>
      </c>
      <c r="C64" s="3">
        <v>133.97</v>
      </c>
      <c r="D64">
        <v>623.71</v>
      </c>
      <c r="K64" s="13">
        <f t="shared" si="8"/>
        <v>129.17801715673085</v>
      </c>
      <c r="L64" s="12">
        <f t="shared" si="9"/>
        <v>4.7919828432691531</v>
      </c>
      <c r="M64" s="11">
        <f t="shared" si="10"/>
        <v>3.5769073996186854E-2</v>
      </c>
      <c r="N64" s="12">
        <f t="shared" si="11"/>
        <v>0.30379959197646456</v>
      </c>
      <c r="O64" s="14">
        <f t="shared" si="0"/>
        <v>129.4818167487073</v>
      </c>
      <c r="P64" s="12">
        <f t="shared" si="12"/>
        <v>4.4881832512926962</v>
      </c>
      <c r="Q64" s="11">
        <f t="shared" si="13"/>
        <v>3.3501405174984671E-2</v>
      </c>
      <c r="S64" s="18">
        <f t="shared" si="14"/>
        <v>611.68630428702249</v>
      </c>
      <c r="T64" s="20">
        <f t="shared" si="15"/>
        <v>12.023695712977542</v>
      </c>
      <c r="U64" s="20">
        <f t="shared" si="16"/>
        <v>1.9277702318349139E-2</v>
      </c>
      <c r="V64" s="20">
        <f t="shared" si="17"/>
        <v>0.4302696728430454</v>
      </c>
      <c r="W64" s="21">
        <f t="shared" si="1"/>
        <v>612.11657395986549</v>
      </c>
      <c r="X64" s="20">
        <f t="shared" si="18"/>
        <v>11.593426040134545</v>
      </c>
      <c r="Y64" s="20">
        <f t="shared" si="19"/>
        <v>1.858784698038278E-2</v>
      </c>
      <c r="AA64" s="13">
        <f t="shared" si="20"/>
        <v>130.28011349949418</v>
      </c>
      <c r="AB64" s="12">
        <f t="shared" si="21"/>
        <v>3.6898865005058212</v>
      </c>
      <c r="AC64" s="11">
        <f t="shared" si="22"/>
        <v>2.7542632682733607E-2</v>
      </c>
      <c r="AD64" s="12">
        <f t="shared" si="23"/>
        <v>0.60553627504369489</v>
      </c>
      <c r="AE64" s="14">
        <f t="shared" si="2"/>
        <v>130.88564977453788</v>
      </c>
      <c r="AF64" s="12">
        <f t="shared" si="24"/>
        <v>3.0843502254621171</v>
      </c>
      <c r="AG64" s="11">
        <f t="shared" si="25"/>
        <v>2.3022693330313631E-2</v>
      </c>
      <c r="AH64" s="24"/>
      <c r="AI64" s="18">
        <f t="shared" si="26"/>
        <v>614.38664596438844</v>
      </c>
      <c r="AJ64" s="20">
        <f t="shared" si="27"/>
        <v>9.3233540356116009</v>
      </c>
      <c r="AK64" s="20">
        <f t="shared" si="28"/>
        <v>1.4948219582196214E-2</v>
      </c>
      <c r="AL64" s="20">
        <f t="shared" si="29"/>
        <v>2.419701791011299</v>
      </c>
      <c r="AM64" s="21">
        <f t="shared" si="3"/>
        <v>616.80634775539977</v>
      </c>
      <c r="AN64" s="20">
        <f t="shared" si="30"/>
        <v>6.9036522446002664</v>
      </c>
      <c r="AO64" s="20">
        <f t="shared" si="31"/>
        <v>1.1068689366212288E-2</v>
      </c>
      <c r="AQ64" s="13">
        <f t="shared" si="32"/>
        <v>131.89487689961072</v>
      </c>
      <c r="AR64" s="12">
        <f t="shared" si="33"/>
        <v>2.0751231003892769</v>
      </c>
      <c r="AS64" s="11">
        <f t="shared" si="34"/>
        <v>1.5489461076280339E-2</v>
      </c>
      <c r="AT64" s="12">
        <f t="shared" si="35"/>
        <v>0.60553627504370366</v>
      </c>
      <c r="AU64" s="14">
        <f t="shared" si="4"/>
        <v>132.50041317465443</v>
      </c>
      <c r="AV64" s="12">
        <f t="shared" si="36"/>
        <v>1.4695868253455728</v>
      </c>
      <c r="AW64" s="11">
        <f t="shared" si="37"/>
        <v>1.0969521723860363E-2</v>
      </c>
      <c r="AX64" s="24"/>
      <c r="AY64" s="18">
        <f t="shared" si="38"/>
        <v>620.83918407375199</v>
      </c>
      <c r="AZ64" s="20">
        <f t="shared" si="39"/>
        <v>2.8708159262480422</v>
      </c>
      <c r="BA64" s="20">
        <f t="shared" si="40"/>
        <v>4.6028056729057448E-3</v>
      </c>
      <c r="BB64" s="20">
        <f t="shared" si="41"/>
        <v>2.4197017910113354</v>
      </c>
      <c r="BC64" s="21">
        <f t="shared" si="5"/>
        <v>623.25888586476333</v>
      </c>
      <c r="BD64" s="20">
        <f t="shared" si="42"/>
        <v>0.45111413523670763</v>
      </c>
      <c r="BE64" s="20">
        <f t="shared" si="43"/>
        <v>7.2327545692181874E-4</v>
      </c>
      <c r="BG64" s="13">
        <f t="shared" si="44"/>
        <v>131.89487689961072</v>
      </c>
      <c r="BH64" s="12">
        <f t="shared" si="45"/>
        <v>2.0751231003892769</v>
      </c>
      <c r="BI64" s="11">
        <f t="shared" si="46"/>
        <v>1.5489461076280339E-2</v>
      </c>
      <c r="BJ64" s="12">
        <f t="shared" si="47"/>
        <v>0.8566923167005609</v>
      </c>
      <c r="BK64" s="14">
        <f t="shared" si="6"/>
        <v>132.75156921631128</v>
      </c>
      <c r="BL64" s="12">
        <f t="shared" si="48"/>
        <v>1.2184307836887172</v>
      </c>
      <c r="BM64" s="11">
        <f t="shared" si="49"/>
        <v>9.0948031924215651E-3</v>
      </c>
      <c r="BN64" s="24"/>
      <c r="BO64" s="18">
        <f t="shared" si="50"/>
        <v>620.83918407375199</v>
      </c>
      <c r="BP64" s="20">
        <f t="shared" si="51"/>
        <v>2.8708159262480422</v>
      </c>
      <c r="BQ64" s="20">
        <f t="shared" si="52"/>
        <v>4.6028056729057448E-3</v>
      </c>
      <c r="BR64" s="20">
        <f t="shared" si="53"/>
        <v>1.7554481871904519</v>
      </c>
      <c r="BS64" s="21">
        <f t="shared" si="7"/>
        <v>622.59463226094249</v>
      </c>
      <c r="BT64" s="20">
        <f t="shared" si="54"/>
        <v>1.1153677390575467</v>
      </c>
      <c r="BU64" s="20">
        <f t="shared" si="55"/>
        <v>1.7882793911554195E-3</v>
      </c>
    </row>
    <row r="65" spans="1:73" x14ac:dyDescent="0.3">
      <c r="A65" s="2">
        <v>44370</v>
      </c>
      <c r="B65" s="1">
        <v>64</v>
      </c>
      <c r="C65" s="3">
        <v>133.69</v>
      </c>
      <c r="D65">
        <v>656.57</v>
      </c>
      <c r="K65" s="13">
        <f t="shared" si="8"/>
        <v>129.89681458322121</v>
      </c>
      <c r="L65" s="12">
        <f t="shared" si="9"/>
        <v>3.7931854167787833</v>
      </c>
      <c r="M65" s="11">
        <f t="shared" si="10"/>
        <v>2.8372992869913856E-2</v>
      </c>
      <c r="N65" s="12">
        <f t="shared" si="11"/>
        <v>0.36604926715355013</v>
      </c>
      <c r="O65" s="14">
        <f t="shared" si="0"/>
        <v>130.26286385037477</v>
      </c>
      <c r="P65" s="12">
        <f t="shared" si="12"/>
        <v>3.4271361496252268</v>
      </c>
      <c r="Q65" s="11">
        <f t="shared" si="13"/>
        <v>2.5634947637259532E-2</v>
      </c>
      <c r="S65" s="18">
        <f t="shared" si="14"/>
        <v>613.48985864396911</v>
      </c>
      <c r="T65" s="20">
        <f t="shared" si="15"/>
        <v>43.080141356030936</v>
      </c>
      <c r="U65" s="20">
        <f t="shared" si="16"/>
        <v>6.5613935080845814E-2</v>
      </c>
      <c r="V65" s="20">
        <f t="shared" si="17"/>
        <v>0.63626237545858155</v>
      </c>
      <c r="W65" s="21">
        <f t="shared" si="1"/>
        <v>614.12612101942773</v>
      </c>
      <c r="X65" s="20">
        <f t="shared" si="18"/>
        <v>42.443878980572322</v>
      </c>
      <c r="Y65" s="20">
        <f t="shared" si="19"/>
        <v>6.4644864950534314E-2</v>
      </c>
      <c r="AA65" s="13">
        <f t="shared" si="20"/>
        <v>131.20258512462064</v>
      </c>
      <c r="AB65" s="12">
        <f t="shared" si="21"/>
        <v>2.4874148753793577</v>
      </c>
      <c r="AC65" s="11">
        <f t="shared" si="22"/>
        <v>1.8605840940828466E-2</v>
      </c>
      <c r="AD65" s="12">
        <f t="shared" si="23"/>
        <v>0.84323778760577051</v>
      </c>
      <c r="AE65" s="14">
        <f t="shared" si="2"/>
        <v>132.04582291222641</v>
      </c>
      <c r="AF65" s="12">
        <f t="shared" si="24"/>
        <v>1.6441770877735848</v>
      </c>
      <c r="AG65" s="11">
        <f t="shared" si="25"/>
        <v>1.2298429858430585E-2</v>
      </c>
      <c r="AH65" s="24"/>
      <c r="AI65" s="18">
        <f t="shared" si="26"/>
        <v>616.71748447329128</v>
      </c>
      <c r="AJ65" s="20">
        <f t="shared" si="27"/>
        <v>39.852515526708771</v>
      </c>
      <c r="AK65" s="20">
        <f t="shared" si="28"/>
        <v>6.0698045184380593E-2</v>
      </c>
      <c r="AL65" s="20">
        <f t="shared" si="29"/>
        <v>2.3530543294299573</v>
      </c>
      <c r="AM65" s="21">
        <f t="shared" si="3"/>
        <v>619.07053880272122</v>
      </c>
      <c r="AN65" s="20">
        <f t="shared" si="30"/>
        <v>37.499461197278833</v>
      </c>
      <c r="AO65" s="20">
        <f t="shared" si="31"/>
        <v>5.7114186145085566E-2</v>
      </c>
      <c r="AQ65" s="13">
        <f t="shared" si="32"/>
        <v>133.45121922490267</v>
      </c>
      <c r="AR65" s="12">
        <f t="shared" si="33"/>
        <v>0.2387807750973252</v>
      </c>
      <c r="AS65" s="11">
        <f t="shared" si="34"/>
        <v>1.7860780544343272E-3</v>
      </c>
      <c r="AT65" s="12">
        <f t="shared" si="35"/>
        <v>0.8432377876057654</v>
      </c>
      <c r="AU65" s="14">
        <f t="shared" si="4"/>
        <v>134.29445701250845</v>
      </c>
      <c r="AV65" s="12">
        <f t="shared" si="36"/>
        <v>0.60445701250844763</v>
      </c>
      <c r="AW65" s="11">
        <f t="shared" si="37"/>
        <v>4.5213330279635549E-3</v>
      </c>
      <c r="AX65" s="24"/>
      <c r="AY65" s="18">
        <f t="shared" si="38"/>
        <v>622.99229601843808</v>
      </c>
      <c r="AZ65" s="20">
        <f t="shared" si="39"/>
        <v>33.577703981561967</v>
      </c>
      <c r="BA65" s="20">
        <f t="shared" si="40"/>
        <v>5.1141087746260055E-2</v>
      </c>
      <c r="BB65" s="20">
        <f t="shared" si="41"/>
        <v>2.3530543294300239</v>
      </c>
      <c r="BC65" s="21">
        <f t="shared" si="5"/>
        <v>625.34535034786813</v>
      </c>
      <c r="BD65" s="20">
        <f t="shared" si="42"/>
        <v>31.224649652131916</v>
      </c>
      <c r="BE65" s="20">
        <f t="shared" si="43"/>
        <v>4.7557228706964855E-2</v>
      </c>
      <c r="BG65" s="13">
        <f t="shared" si="44"/>
        <v>133.45121922490267</v>
      </c>
      <c r="BH65" s="12">
        <f t="shared" si="45"/>
        <v>0.2387807750973252</v>
      </c>
      <c r="BI65" s="11">
        <f t="shared" si="46"/>
        <v>1.7860780544343272E-3</v>
      </c>
      <c r="BJ65" s="12">
        <f t="shared" si="47"/>
        <v>1.3814298231441031</v>
      </c>
      <c r="BK65" s="14">
        <f t="shared" si="6"/>
        <v>134.83264904804679</v>
      </c>
      <c r="BL65" s="12">
        <f t="shared" si="48"/>
        <v>1.1426490480467919</v>
      </c>
      <c r="BM65" s="11">
        <f t="shared" si="49"/>
        <v>8.5470046229844561E-3</v>
      </c>
      <c r="BN65" s="24"/>
      <c r="BO65" s="18">
        <f t="shared" si="50"/>
        <v>622.99229601843808</v>
      </c>
      <c r="BP65" s="20">
        <f t="shared" si="51"/>
        <v>33.577703981561967</v>
      </c>
      <c r="BQ65" s="20">
        <f t="shared" si="52"/>
        <v>5.1141087746260055E-2</v>
      </c>
      <c r="BR65" s="20">
        <f t="shared" si="53"/>
        <v>2.0536960053121796</v>
      </c>
      <c r="BS65" s="21">
        <f t="shared" si="7"/>
        <v>625.04599202375027</v>
      </c>
      <c r="BT65" s="20">
        <f t="shared" si="54"/>
        <v>31.524007976249777</v>
      </c>
      <c r="BU65" s="20">
        <f t="shared" si="55"/>
        <v>4.8013171445923167E-2</v>
      </c>
    </row>
    <row r="66" spans="1:73" x14ac:dyDescent="0.3">
      <c r="A66" s="2">
        <v>44371</v>
      </c>
      <c r="B66" s="1">
        <v>65</v>
      </c>
      <c r="C66" s="3">
        <v>133.41</v>
      </c>
      <c r="D66">
        <v>679.82</v>
      </c>
      <c r="K66" s="13">
        <f t="shared" si="8"/>
        <v>130.46579239573805</v>
      </c>
      <c r="L66" s="12">
        <f t="shared" si="9"/>
        <v>2.9442076042619476</v>
      </c>
      <c r="M66" s="11">
        <f t="shared" si="10"/>
        <v>2.2068867433190524E-2</v>
      </c>
      <c r="N66" s="12">
        <f t="shared" si="11"/>
        <v>0.39648854895804275</v>
      </c>
      <c r="O66" s="14">
        <f t="shared" si="0"/>
        <v>130.8622809446961</v>
      </c>
      <c r="P66" s="12">
        <f t="shared" si="12"/>
        <v>2.5477190553039009</v>
      </c>
      <c r="Q66" s="11">
        <f t="shared" si="13"/>
        <v>1.9096912190269853E-2</v>
      </c>
      <c r="S66" s="18">
        <f t="shared" si="14"/>
        <v>619.95187984737379</v>
      </c>
      <c r="T66" s="20">
        <f t="shared" si="15"/>
        <v>59.868120152626261</v>
      </c>
      <c r="U66" s="20">
        <f t="shared" si="16"/>
        <v>8.8064664400321055E-2</v>
      </c>
      <c r="V66" s="20">
        <f t="shared" si="17"/>
        <v>1.5101261996504953</v>
      </c>
      <c r="W66" s="21">
        <f t="shared" si="1"/>
        <v>621.46200604702426</v>
      </c>
      <c r="X66" s="20">
        <f t="shared" si="18"/>
        <v>58.357993952975789</v>
      </c>
      <c r="Y66" s="20">
        <f t="shared" si="19"/>
        <v>8.5843302569762261E-2</v>
      </c>
      <c r="AA66" s="13">
        <f t="shared" si="20"/>
        <v>131.82443884346549</v>
      </c>
      <c r="AB66" s="12">
        <f t="shared" si="21"/>
        <v>1.58556115653451</v>
      </c>
      <c r="AC66" s="11">
        <f t="shared" si="22"/>
        <v>1.1884874870958025E-2</v>
      </c>
      <c r="AD66" s="12">
        <f t="shared" si="23"/>
        <v>0.67719973603507755</v>
      </c>
      <c r="AE66" s="14">
        <f t="shared" si="2"/>
        <v>132.50163857950056</v>
      </c>
      <c r="AF66" s="12">
        <f t="shared" si="24"/>
        <v>0.90836142049943192</v>
      </c>
      <c r="AG66" s="11">
        <f t="shared" si="25"/>
        <v>6.8087955962778798E-3</v>
      </c>
      <c r="AH66" s="24"/>
      <c r="AI66" s="18">
        <f t="shared" si="26"/>
        <v>626.6806133549685</v>
      </c>
      <c r="AJ66" s="20">
        <f t="shared" si="27"/>
        <v>53.13938664503155</v>
      </c>
      <c r="AK66" s="20">
        <f t="shared" si="28"/>
        <v>7.8166848055414004E-2</v>
      </c>
      <c r="AL66" s="20">
        <f t="shared" si="29"/>
        <v>8.0606102436154057</v>
      </c>
      <c r="AM66" s="21">
        <f t="shared" si="3"/>
        <v>634.74122359858393</v>
      </c>
      <c r="AN66" s="20">
        <f t="shared" si="30"/>
        <v>45.078776401416121</v>
      </c>
      <c r="AO66" s="20">
        <f t="shared" si="31"/>
        <v>6.6309870850248767E-2</v>
      </c>
      <c r="AQ66" s="13">
        <f t="shared" si="32"/>
        <v>133.63030480622567</v>
      </c>
      <c r="AR66" s="12">
        <f t="shared" si="33"/>
        <v>0.22030480622566984</v>
      </c>
      <c r="AS66" s="11">
        <f t="shared" si="34"/>
        <v>1.6513365281888152E-3</v>
      </c>
      <c r="AT66" s="12">
        <f t="shared" si="35"/>
        <v>0.67719973603507255</v>
      </c>
      <c r="AU66" s="14">
        <f t="shared" si="4"/>
        <v>134.30750454226074</v>
      </c>
      <c r="AV66" s="12">
        <f t="shared" si="36"/>
        <v>0.89750454226074794</v>
      </c>
      <c r="AW66" s="11">
        <f t="shared" si="37"/>
        <v>6.7274158028689602E-3</v>
      </c>
      <c r="AX66" s="24"/>
      <c r="AY66" s="18">
        <f t="shared" si="38"/>
        <v>648.17557400460953</v>
      </c>
      <c r="AZ66" s="20">
        <f t="shared" si="39"/>
        <v>31.64442599539052</v>
      </c>
      <c r="BA66" s="20">
        <f t="shared" si="40"/>
        <v>4.6548242174973546E-2</v>
      </c>
      <c r="BB66" s="20">
        <f t="shared" si="41"/>
        <v>8.060610243615379</v>
      </c>
      <c r="BC66" s="21">
        <f t="shared" si="5"/>
        <v>656.23618424822496</v>
      </c>
      <c r="BD66" s="20">
        <f t="shared" si="42"/>
        <v>23.583815751775091</v>
      </c>
      <c r="BE66" s="20">
        <f t="shared" si="43"/>
        <v>3.4691264969808316E-2</v>
      </c>
      <c r="BG66" s="13">
        <f t="shared" si="44"/>
        <v>133.63030480622567</v>
      </c>
      <c r="BH66" s="12">
        <f t="shared" si="45"/>
        <v>0.22030480622566984</v>
      </c>
      <c r="BI66" s="11">
        <f t="shared" si="46"/>
        <v>1.6513365281888152E-3</v>
      </c>
      <c r="BJ66" s="12">
        <f t="shared" si="47"/>
        <v>0.47967164177827121</v>
      </c>
      <c r="BK66" s="14">
        <f t="shared" si="6"/>
        <v>134.10997644800395</v>
      </c>
      <c r="BL66" s="12">
        <f t="shared" si="48"/>
        <v>0.69997644800395165</v>
      </c>
      <c r="BM66" s="11">
        <f t="shared" si="49"/>
        <v>5.2468064463230017E-3</v>
      </c>
      <c r="BN66" s="24"/>
      <c r="BO66" s="18">
        <f t="shared" si="50"/>
        <v>648.17557400460953</v>
      </c>
      <c r="BP66" s="20">
        <f t="shared" si="51"/>
        <v>31.64442599539052</v>
      </c>
      <c r="BQ66" s="20">
        <f t="shared" si="52"/>
        <v>4.6548242174973546E-2</v>
      </c>
      <c r="BR66" s="20">
        <f t="shared" si="53"/>
        <v>19.400882490956629</v>
      </c>
      <c r="BS66" s="21">
        <f t="shared" si="7"/>
        <v>667.57645649556616</v>
      </c>
      <c r="BT66" s="20">
        <f t="shared" si="54"/>
        <v>12.243543504433887</v>
      </c>
      <c r="BU66" s="20">
        <f t="shared" si="55"/>
        <v>1.8009978383151257E-2</v>
      </c>
    </row>
    <row r="67" spans="1:73" x14ac:dyDescent="0.3">
      <c r="A67" s="2">
        <v>44372</v>
      </c>
      <c r="B67" s="1">
        <v>66</v>
      </c>
      <c r="C67" s="3">
        <v>133.11000000000001</v>
      </c>
      <c r="D67">
        <v>671.86</v>
      </c>
      <c r="K67" s="13">
        <f t="shared" si="8"/>
        <v>130.90742353637734</v>
      </c>
      <c r="L67" s="12">
        <f t="shared" si="9"/>
        <v>2.2025764636226768</v>
      </c>
      <c r="M67" s="11">
        <f t="shared" si="10"/>
        <v>1.6547039768782787E-2</v>
      </c>
      <c r="N67" s="12">
        <f t="shared" si="11"/>
        <v>0.4032599377102295</v>
      </c>
      <c r="O67" s="14">
        <f t="shared" ref="O67:O130" si="56">K67+N67</f>
        <v>131.31068347408757</v>
      </c>
      <c r="P67" s="12">
        <f t="shared" si="12"/>
        <v>1.7993165259124453</v>
      </c>
      <c r="Q67" s="11">
        <f t="shared" si="13"/>
        <v>1.3517515783280332E-2</v>
      </c>
      <c r="S67" s="18">
        <f t="shared" si="14"/>
        <v>628.93209787026763</v>
      </c>
      <c r="T67" s="20">
        <f t="shared" si="15"/>
        <v>42.927902129732388</v>
      </c>
      <c r="U67" s="20">
        <f t="shared" si="16"/>
        <v>6.389411801525971E-2</v>
      </c>
      <c r="V67" s="20">
        <f t="shared" si="17"/>
        <v>2.6306399731369963</v>
      </c>
      <c r="W67" s="21">
        <f t="shared" ref="W67:W130" si="57">S67+V67</f>
        <v>631.56273784340465</v>
      </c>
      <c r="X67" s="20">
        <f t="shared" si="18"/>
        <v>40.297262156595366</v>
      </c>
      <c r="Y67" s="20">
        <f t="shared" si="19"/>
        <v>5.9978659477562833E-2</v>
      </c>
      <c r="AA67" s="13">
        <f t="shared" si="20"/>
        <v>132.22082913259911</v>
      </c>
      <c r="AB67" s="12">
        <f t="shared" si="21"/>
        <v>0.88917086740090667</v>
      </c>
      <c r="AC67" s="11">
        <f t="shared" si="22"/>
        <v>6.6799704560206339E-3</v>
      </c>
      <c r="AD67" s="12">
        <f t="shared" si="23"/>
        <v>0.46659265085898471</v>
      </c>
      <c r="AE67" s="14">
        <f t="shared" ref="AE67:AE130" si="58">AA67+AD67</f>
        <v>132.68742178345809</v>
      </c>
      <c r="AF67" s="12">
        <f t="shared" si="24"/>
        <v>0.42257821654192185</v>
      </c>
      <c r="AG67" s="11">
        <f t="shared" si="25"/>
        <v>3.1746541697988268E-3</v>
      </c>
      <c r="AH67" s="24"/>
      <c r="AI67" s="18">
        <f t="shared" si="26"/>
        <v>639.96546001622642</v>
      </c>
      <c r="AJ67" s="20">
        <f t="shared" si="27"/>
        <v>31.894539983773598</v>
      </c>
      <c r="AK67" s="20">
        <f t="shared" si="28"/>
        <v>4.7472003071731605E-2</v>
      </c>
      <c r="AL67" s="20">
        <f t="shared" si="29"/>
        <v>11.978787556847289</v>
      </c>
      <c r="AM67" s="21">
        <f t="shared" ref="AM67:AM130" si="59">AI67+AL67</f>
        <v>651.94424757307365</v>
      </c>
      <c r="AN67" s="20">
        <f t="shared" si="30"/>
        <v>19.91575242692636</v>
      </c>
      <c r="AO67" s="20">
        <f t="shared" si="31"/>
        <v>2.9642711914575001E-2</v>
      </c>
      <c r="AQ67" s="13">
        <f t="shared" si="32"/>
        <v>133.46507620155643</v>
      </c>
      <c r="AR67" s="12">
        <f t="shared" si="33"/>
        <v>0.35507620155641462</v>
      </c>
      <c r="AS67" s="11">
        <f t="shared" si="34"/>
        <v>2.6675396405710658E-3</v>
      </c>
      <c r="AT67" s="12">
        <f t="shared" si="35"/>
        <v>0.46659265085899482</v>
      </c>
      <c r="AU67" s="14">
        <f t="shared" ref="AU67:AU130" si="60">AQ67+AT67</f>
        <v>133.93166885241541</v>
      </c>
      <c r="AV67" s="12">
        <f t="shared" si="36"/>
        <v>0.82166885241539944</v>
      </c>
      <c r="AW67" s="11">
        <f t="shared" si="37"/>
        <v>6.172855926792873E-3</v>
      </c>
      <c r="AX67" s="24"/>
      <c r="AY67" s="18">
        <f t="shared" si="38"/>
        <v>671.90889350115242</v>
      </c>
      <c r="AZ67" s="20">
        <f t="shared" si="39"/>
        <v>4.8893501152406316E-2</v>
      </c>
      <c r="BA67" s="20">
        <f t="shared" si="40"/>
        <v>7.2773347352731691E-5</v>
      </c>
      <c r="BB67" s="20">
        <f t="shared" si="41"/>
        <v>11.978787556847257</v>
      </c>
      <c r="BC67" s="21">
        <f t="shared" ref="BC67:BC130" si="61">AY67+BB67</f>
        <v>683.88768105799966</v>
      </c>
      <c r="BD67" s="20">
        <f t="shared" si="42"/>
        <v>12.027681057999644</v>
      </c>
      <c r="BE67" s="20">
        <f t="shared" si="43"/>
        <v>1.7902064504509336E-2</v>
      </c>
      <c r="BG67" s="13">
        <f t="shared" si="44"/>
        <v>133.46507620155643</v>
      </c>
      <c r="BH67" s="12">
        <f t="shared" si="45"/>
        <v>0.35507620155641462</v>
      </c>
      <c r="BI67" s="11">
        <f t="shared" si="46"/>
        <v>2.6675396405710658E-3</v>
      </c>
      <c r="BJ67" s="12">
        <f t="shared" si="47"/>
        <v>-4.0035430573608227E-3</v>
      </c>
      <c r="BK67" s="14">
        <f t="shared" ref="BK67:BK130" si="62">BG67+BJ67</f>
        <v>133.46107265849906</v>
      </c>
      <c r="BL67" s="12">
        <f t="shared" si="48"/>
        <v>0.35107265849904934</v>
      </c>
      <c r="BM67" s="11">
        <f t="shared" si="49"/>
        <v>2.63746268874652E-3</v>
      </c>
      <c r="BN67" s="24"/>
      <c r="BO67" s="18">
        <f t="shared" si="50"/>
        <v>671.90889350115242</v>
      </c>
      <c r="BP67" s="20">
        <f t="shared" si="51"/>
        <v>4.8893501152406316E-2</v>
      </c>
      <c r="BQ67" s="20">
        <f t="shared" si="52"/>
        <v>7.2773347352731691E-5</v>
      </c>
      <c r="BR67" s="20">
        <f t="shared" si="53"/>
        <v>22.650210245146326</v>
      </c>
      <c r="BS67" s="21">
        <f t="shared" ref="BS67:BS130" si="63">BO67+BR67</f>
        <v>694.55910374629877</v>
      </c>
      <c r="BT67" s="20">
        <f t="shared" si="54"/>
        <v>22.699103746298761</v>
      </c>
      <c r="BU67" s="20">
        <f t="shared" si="55"/>
        <v>3.3785466832820465E-2</v>
      </c>
    </row>
    <row r="68" spans="1:73" x14ac:dyDescent="0.3">
      <c r="A68" s="2">
        <v>44375</v>
      </c>
      <c r="B68" s="1">
        <v>67</v>
      </c>
      <c r="C68" s="3">
        <v>134.77000000000001</v>
      </c>
      <c r="D68">
        <v>688.71</v>
      </c>
      <c r="K68" s="13">
        <f t="shared" ref="K68:K131" si="64">($G$1*$C67)+((1-$G$1)*K67)</f>
        <v>131.23781000592075</v>
      </c>
      <c r="L68" s="12">
        <f t="shared" ref="L68:L131" si="65">ABS($C68-K68)</f>
        <v>3.5321899940792605</v>
      </c>
      <c r="M68" s="11">
        <f t="shared" ref="M68:M131" si="66">ABS(($C68-K68)/$C68)</f>
        <v>2.6209022735618166E-2</v>
      </c>
      <c r="N68" s="12">
        <f t="shared" ref="N68:N131" si="67">($I$1*(K68-K67))+((1-$I$1)*N67)</f>
        <v>0.39232891748520698</v>
      </c>
      <c r="O68" s="14">
        <f t="shared" si="56"/>
        <v>131.63013892340595</v>
      </c>
      <c r="P68" s="12">
        <f t="shared" ref="P68:P131" si="68">ABS($C68-O68)</f>
        <v>3.1398610765940589</v>
      </c>
      <c r="Q68" s="11">
        <f t="shared" ref="Q68:Q131" si="69">ABS(($C68-O68)/$C68)</f>
        <v>2.3297922954619417E-2</v>
      </c>
      <c r="S68" s="18">
        <f t="shared" ref="S68:S131" si="70">($G$1*$D67)+((1-$G$1)*S67)</f>
        <v>635.37128318972748</v>
      </c>
      <c r="T68" s="20">
        <f t="shared" ref="T68:T131" si="71">ABS($D68-S68)</f>
        <v>53.338716810272558</v>
      </c>
      <c r="U68" s="20">
        <f t="shared" ref="U68:U131" si="72">ABS(($D68-S68)/$D68)</f>
        <v>7.7447280873332108E-2</v>
      </c>
      <c r="V68" s="20">
        <f t="shared" ref="V68:V131" si="73">($I$1*(S68-S67))+((1-$I$1)*V67)</f>
        <v>3.2019217750854247</v>
      </c>
      <c r="W68" s="21">
        <f t="shared" si="57"/>
        <v>638.57320496481293</v>
      </c>
      <c r="X68" s="20">
        <f t="shared" ref="X68:X131" si="74">ABS($D68-W68)</f>
        <v>50.136795035187106</v>
      </c>
      <c r="Y68" s="20">
        <f t="shared" ref="Y68:Y131" si="75">ABS(($D68-W68)/$D68)</f>
        <v>7.2798122628083092E-2</v>
      </c>
      <c r="AA68" s="13">
        <f t="shared" ref="AA68:AA131" si="76">($G$2*$C67)+((1-$G$2)*AA67)</f>
        <v>132.44312184944934</v>
      </c>
      <c r="AB68" s="12">
        <f t="shared" ref="AB68:AB131" si="77">ABS($C68-AA68)</f>
        <v>2.3268781505506695</v>
      </c>
      <c r="AC68" s="11">
        <f t="shared" ref="AC68:AC131" si="78">ABS(($C68-AA68)/$C68)</f>
        <v>1.7265549829714844E-2</v>
      </c>
      <c r="AD68" s="12">
        <f t="shared" ref="AD68:AD131" si="79">($I$2*(AA68-AA67))+((1-$I$2)*AD67)</f>
        <v>0.28336770035242154</v>
      </c>
      <c r="AE68" s="14">
        <f t="shared" si="58"/>
        <v>132.72648954980176</v>
      </c>
      <c r="AF68" s="12">
        <f t="shared" ref="AF68:AF131" si="80">ABS($C68-AE68)</f>
        <v>2.0435104501982551</v>
      </c>
      <c r="AG68" s="11">
        <f t="shared" ref="AG68:AG131" si="81">ABS(($C68-AE68)/$C68)</f>
        <v>1.5162947615925317E-2</v>
      </c>
      <c r="AH68" s="24"/>
      <c r="AI68" s="18">
        <f t="shared" ref="AI68:AI131" si="82">($G$2*$D67)+((1-$G$2)*AI67)</f>
        <v>647.93909501216979</v>
      </c>
      <c r="AJ68" s="20">
        <f t="shared" ref="AJ68:AJ131" si="83">ABS($D68-AI68)</f>
        <v>40.770904987830249</v>
      </c>
      <c r="AK68" s="20">
        <f t="shared" ref="AK68:AK131" si="84">ABS(($D68-AI68)/$D68)</f>
        <v>5.9198944385634368E-2</v>
      </c>
      <c r="AL68" s="20">
        <f t="shared" ref="AL68:AL131" si="85">($I$2*(AI68-AI67))+((1-$I$2)*AL67)</f>
        <v>8.97492313616935</v>
      </c>
      <c r="AM68" s="21">
        <f t="shared" si="59"/>
        <v>656.9140181483391</v>
      </c>
      <c r="AN68" s="20">
        <f t="shared" ref="AN68:AN131" si="86">ABS($D68-AM68)</f>
        <v>31.79598185166094</v>
      </c>
      <c r="AO68" s="20">
        <f t="shared" ref="AO68:AO131" si="87">ABS(($D68-AM68)/$D68)</f>
        <v>4.6167446169884184E-2</v>
      </c>
      <c r="AQ68" s="13">
        <f t="shared" ref="AQ68:AQ131" si="88">($G$3*$C67)+((1-$G$3)*AQ67)</f>
        <v>133.1987690503891</v>
      </c>
      <c r="AR68" s="12">
        <f t="shared" ref="AR68:AR131" si="89">ABS($C68-AQ68)</f>
        <v>1.5712309496109071</v>
      </c>
      <c r="AS68" s="11">
        <f t="shared" ref="AS68:AS131" si="90">ABS(($C68-AQ68)/$C68)</f>
        <v>1.1658610592942844E-2</v>
      </c>
      <c r="AT68" s="12">
        <f t="shared" ref="AT68:AT131" si="91">($I$3*(AQ68-AQ67))+((1-$I$3)*AT67)</f>
        <v>0.28336770035241482</v>
      </c>
      <c r="AU68" s="14">
        <f t="shared" si="60"/>
        <v>133.48213675074152</v>
      </c>
      <c r="AV68" s="12">
        <f t="shared" ref="AV68:AV131" si="92">ABS($C68-AU68)</f>
        <v>1.2878632492584927</v>
      </c>
      <c r="AW68" s="11">
        <f t="shared" ref="AW68:AW131" si="93">ABS(($C68-AU68)/$C68)</f>
        <v>9.5560083791533176E-3</v>
      </c>
      <c r="AX68" s="24"/>
      <c r="AY68" s="18">
        <f t="shared" ref="AY68:AY131" si="94">($G$3*$D67)+((1-$G$3)*AY67)</f>
        <v>671.87222337528806</v>
      </c>
      <c r="AZ68" s="20">
        <f t="shared" ref="AZ68:AZ131" si="95">ABS($D68-AY68)</f>
        <v>16.837776624711978</v>
      </c>
      <c r="BA68" s="20">
        <f t="shared" ref="BA68:BA131" si="96">ABS(($D68-AY68)/$D68)</f>
        <v>2.4448282476967051E-2</v>
      </c>
      <c r="BB68" s="20">
        <f t="shared" ref="BB68:BB131" si="97">($I$3*(AY68-AY67))+((1-$I$3)*BB67)</f>
        <v>8.9749231361693518</v>
      </c>
      <c r="BC68" s="21">
        <f t="shared" si="61"/>
        <v>680.84714651145737</v>
      </c>
      <c r="BD68" s="20">
        <f t="shared" ref="BD68:BD131" si="98">ABS($D68-BC68)</f>
        <v>7.8628534885426689</v>
      </c>
      <c r="BE68" s="20">
        <f t="shared" ref="BE68:BE131" si="99">ABS(($D68-BC68)/$D68)</f>
        <v>1.1416784261216867E-2</v>
      </c>
      <c r="BG68" s="13">
        <f t="shared" ref="BG68:BG131" si="100">($G$4*$C67)+((1-$G$4)*BG67)</f>
        <v>133.1987690503891</v>
      </c>
      <c r="BH68" s="12">
        <f t="shared" ref="BH68:BH131" si="101">ABS($C68-BG68)</f>
        <v>1.5712309496109071</v>
      </c>
      <c r="BI68" s="11">
        <f t="shared" ref="BI68:BI131" si="102">ABS(($C68-BG68)/$C68)</f>
        <v>1.1658610592942844E-2</v>
      </c>
      <c r="BJ68" s="12">
        <f t="shared" ref="BJ68:BJ131" si="103">($I$4*(BG68-BG67))+((1-$I$4)*BJ67)</f>
        <v>-0.20073124913983409</v>
      </c>
      <c r="BK68" s="14">
        <f t="shared" si="62"/>
        <v>132.99803780124927</v>
      </c>
      <c r="BL68" s="12">
        <f t="shared" ref="BL68:BL131" si="104">ABS($C68-BK68)</f>
        <v>1.7719621987507423</v>
      </c>
      <c r="BM68" s="11">
        <f t="shared" ref="BM68:BM131" si="105">ABS(($C68-BK68)/$C68)</f>
        <v>1.3148046291836033E-2</v>
      </c>
      <c r="BN68" s="24"/>
      <c r="BO68" s="18">
        <f t="shared" ref="BO68:BO131" si="106">($G$4*$D67)+((1-$G$4)*BO67)</f>
        <v>671.87222337528806</v>
      </c>
      <c r="BP68" s="20">
        <f t="shared" ref="BP68:BP131" si="107">ABS($D68-BO68)</f>
        <v>16.837776624711978</v>
      </c>
      <c r="BQ68" s="20">
        <f t="shared" ref="BQ68:BQ131" si="108">ABS(($D68-BO68)/$D68)</f>
        <v>2.4448282476967051E-2</v>
      </c>
      <c r="BR68" s="20">
        <f t="shared" ref="BR68:BR131" si="109">($I$4*(BO68-BO67))+((1-$I$4)*BR67)</f>
        <v>5.6350499668883103</v>
      </c>
      <c r="BS68" s="21">
        <f t="shared" si="63"/>
        <v>677.5072733421764</v>
      </c>
      <c r="BT68" s="20">
        <f t="shared" ref="BT68:BT131" si="110">ABS($D68-BS68)</f>
        <v>11.202726657823632</v>
      </c>
      <c r="BU68" s="20">
        <f t="shared" ref="BU68:BU131" si="111">ABS(($D68-BS68)/$D68)</f>
        <v>1.6266246544733822E-2</v>
      </c>
    </row>
    <row r="69" spans="1:73" x14ac:dyDescent="0.3">
      <c r="A69" s="2">
        <v>44376</v>
      </c>
      <c r="B69" s="1">
        <v>68</v>
      </c>
      <c r="C69" s="3">
        <v>136.33000000000001</v>
      </c>
      <c r="D69">
        <v>680.76</v>
      </c>
      <c r="K69" s="13">
        <f t="shared" si="64"/>
        <v>131.76763850503264</v>
      </c>
      <c r="L69" s="12">
        <f t="shared" si="65"/>
        <v>4.5623614949673765</v>
      </c>
      <c r="M69" s="11">
        <f t="shared" si="66"/>
        <v>3.3465572470970262E-2</v>
      </c>
      <c r="N69" s="12">
        <f t="shared" si="67"/>
        <v>0.41295385472920887</v>
      </c>
      <c r="O69" s="14">
        <f t="shared" si="56"/>
        <v>132.18059235976185</v>
      </c>
      <c r="P69" s="12">
        <f t="shared" si="68"/>
        <v>4.1494076402381666</v>
      </c>
      <c r="Q69" s="11">
        <f t="shared" si="69"/>
        <v>3.0436497031014201E-2</v>
      </c>
      <c r="S69" s="18">
        <f t="shared" si="70"/>
        <v>643.37209071126836</v>
      </c>
      <c r="T69" s="20">
        <f t="shared" si="71"/>
        <v>37.387909288731635</v>
      </c>
      <c r="U69" s="20">
        <f t="shared" si="72"/>
        <v>5.4920837429830831E-2</v>
      </c>
      <c r="V69" s="20">
        <f t="shared" si="73"/>
        <v>3.9217546370537426</v>
      </c>
      <c r="W69" s="21">
        <f t="shared" si="57"/>
        <v>647.29384534832207</v>
      </c>
      <c r="X69" s="20">
        <f t="shared" si="74"/>
        <v>33.466154651677925</v>
      </c>
      <c r="Y69" s="20">
        <f t="shared" si="75"/>
        <v>4.9159989793286805E-2</v>
      </c>
      <c r="AA69" s="13">
        <f t="shared" si="76"/>
        <v>133.02484138708701</v>
      </c>
      <c r="AB69" s="12">
        <f t="shared" si="77"/>
        <v>3.3051586129130044</v>
      </c>
      <c r="AC69" s="11">
        <f t="shared" si="78"/>
        <v>2.4243809967820759E-2</v>
      </c>
      <c r="AD69" s="12">
        <f t="shared" si="79"/>
        <v>0.50713157831635591</v>
      </c>
      <c r="AE69" s="14">
        <f t="shared" si="58"/>
        <v>133.53197296540336</v>
      </c>
      <c r="AF69" s="12">
        <f t="shared" si="80"/>
        <v>2.7980270345966574</v>
      </c>
      <c r="AG69" s="11">
        <f t="shared" si="81"/>
        <v>2.0523927489156144E-2</v>
      </c>
      <c r="AH69" s="24"/>
      <c r="AI69" s="18">
        <f t="shared" si="82"/>
        <v>658.13182125912738</v>
      </c>
      <c r="AJ69" s="20">
        <f t="shared" si="83"/>
        <v>22.628178740872613</v>
      </c>
      <c r="AK69" s="20">
        <f t="shared" si="84"/>
        <v>3.3239583319925693E-2</v>
      </c>
      <c r="AL69" s="20">
        <f t="shared" si="85"/>
        <v>9.888275469260531</v>
      </c>
      <c r="AM69" s="21">
        <f t="shared" si="59"/>
        <v>668.0200967283879</v>
      </c>
      <c r="AN69" s="20">
        <f t="shared" si="86"/>
        <v>12.739903271612093</v>
      </c>
      <c r="AO69" s="20">
        <f t="shared" si="87"/>
        <v>1.8714235959239808E-2</v>
      </c>
      <c r="AQ69" s="13">
        <f t="shared" si="88"/>
        <v>134.3771922625973</v>
      </c>
      <c r="AR69" s="12">
        <f t="shared" si="89"/>
        <v>1.9528077374027077</v>
      </c>
      <c r="AS69" s="11">
        <f t="shared" si="90"/>
        <v>1.4324123358048174E-2</v>
      </c>
      <c r="AT69" s="12">
        <f t="shared" si="91"/>
        <v>0.50713157831636146</v>
      </c>
      <c r="AU69" s="14">
        <f t="shared" si="60"/>
        <v>134.88432384091368</v>
      </c>
      <c r="AV69" s="12">
        <f t="shared" si="92"/>
        <v>1.4456761590863323</v>
      </c>
      <c r="AW69" s="11">
        <f t="shared" si="93"/>
        <v>1.060424087938335E-2</v>
      </c>
      <c r="AX69" s="24"/>
      <c r="AY69" s="18">
        <f t="shared" si="94"/>
        <v>684.50055584382199</v>
      </c>
      <c r="AZ69" s="20">
        <f t="shared" si="95"/>
        <v>3.7405558438219941</v>
      </c>
      <c r="BA69" s="20">
        <f t="shared" si="96"/>
        <v>5.4946763085698255E-3</v>
      </c>
      <c r="BB69" s="20">
        <f t="shared" si="97"/>
        <v>9.8882754692604955</v>
      </c>
      <c r="BC69" s="21">
        <f t="shared" si="61"/>
        <v>694.38883131308251</v>
      </c>
      <c r="BD69" s="20">
        <f t="shared" si="98"/>
        <v>13.628831313082514</v>
      </c>
      <c r="BE69" s="20">
        <f t="shared" si="99"/>
        <v>2.0020023669255708E-2</v>
      </c>
      <c r="BG69" s="13">
        <f t="shared" si="100"/>
        <v>134.3771922625973</v>
      </c>
      <c r="BH69" s="12">
        <f t="shared" si="101"/>
        <v>1.9528077374027077</v>
      </c>
      <c r="BI69" s="11">
        <f t="shared" si="102"/>
        <v>1.4324123358048174E-2</v>
      </c>
      <c r="BJ69" s="12">
        <f t="shared" si="103"/>
        <v>0.83363459687119268</v>
      </c>
      <c r="BK69" s="14">
        <f t="shared" si="62"/>
        <v>135.21082685946851</v>
      </c>
      <c r="BL69" s="12">
        <f t="shared" si="104"/>
        <v>1.1191731405315011</v>
      </c>
      <c r="BM69" s="11">
        <f t="shared" si="105"/>
        <v>8.2092946565796299E-3</v>
      </c>
      <c r="BN69" s="24"/>
      <c r="BO69" s="18">
        <f t="shared" si="106"/>
        <v>684.50055584382199</v>
      </c>
      <c r="BP69" s="20">
        <f t="shared" si="107"/>
        <v>3.7405558438219941</v>
      </c>
      <c r="BQ69" s="20">
        <f t="shared" si="108"/>
        <v>5.4946763085698255E-3</v>
      </c>
      <c r="BR69" s="20">
        <f t="shared" si="109"/>
        <v>10.880011843122523</v>
      </c>
      <c r="BS69" s="21">
        <f t="shared" si="63"/>
        <v>695.38056768694446</v>
      </c>
      <c r="BT69" s="20">
        <f t="shared" si="110"/>
        <v>14.620567686944469</v>
      </c>
      <c r="BU69" s="20">
        <f t="shared" si="111"/>
        <v>2.1476831316388254E-2</v>
      </c>
    </row>
    <row r="70" spans="1:73" x14ac:dyDescent="0.3">
      <c r="A70" s="2">
        <v>44377</v>
      </c>
      <c r="B70" s="1">
        <v>69</v>
      </c>
      <c r="C70" s="3">
        <v>136.96</v>
      </c>
      <c r="D70">
        <v>679.7</v>
      </c>
      <c r="K70" s="13">
        <f t="shared" si="64"/>
        <v>132.45199272927772</v>
      </c>
      <c r="L70" s="12">
        <f t="shared" si="65"/>
        <v>4.5080072707222882</v>
      </c>
      <c r="M70" s="11">
        <f t="shared" si="66"/>
        <v>3.291477271263353E-2</v>
      </c>
      <c r="N70" s="12">
        <f t="shared" si="67"/>
        <v>0.45366391015659008</v>
      </c>
      <c r="O70" s="14">
        <f t="shared" si="56"/>
        <v>132.90565663943431</v>
      </c>
      <c r="P70" s="12">
        <f t="shared" si="68"/>
        <v>4.0543433605656958</v>
      </c>
      <c r="Q70" s="11">
        <f t="shared" si="69"/>
        <v>2.9602390191046258E-2</v>
      </c>
      <c r="S70" s="18">
        <f t="shared" si="70"/>
        <v>648.98027710457814</v>
      </c>
      <c r="T70" s="20">
        <f t="shared" si="71"/>
        <v>30.71972289542191</v>
      </c>
      <c r="U70" s="20">
        <f t="shared" si="72"/>
        <v>4.5196002494367969E-2</v>
      </c>
      <c r="V70" s="20">
        <f t="shared" si="73"/>
        <v>4.1747194004921484</v>
      </c>
      <c r="W70" s="21">
        <f t="shared" si="57"/>
        <v>653.15499650507024</v>
      </c>
      <c r="X70" s="20">
        <f t="shared" si="74"/>
        <v>26.545003494929801</v>
      </c>
      <c r="Y70" s="20">
        <f t="shared" si="75"/>
        <v>3.9053999551169338E-2</v>
      </c>
      <c r="AA70" s="13">
        <f t="shared" si="76"/>
        <v>133.85113104031527</v>
      </c>
      <c r="AB70" s="12">
        <f t="shared" si="77"/>
        <v>3.1088689596847416</v>
      </c>
      <c r="AC70" s="11">
        <f t="shared" si="78"/>
        <v>2.269910163321219E-2</v>
      </c>
      <c r="AD70" s="12">
        <f t="shared" si="79"/>
        <v>0.74650013450028263</v>
      </c>
      <c r="AE70" s="14">
        <f t="shared" si="58"/>
        <v>134.59763117481555</v>
      </c>
      <c r="AF70" s="12">
        <f t="shared" si="80"/>
        <v>2.3623688251844612</v>
      </c>
      <c r="AG70" s="11">
        <f t="shared" si="81"/>
        <v>1.7248604155844487E-2</v>
      </c>
      <c r="AH70" s="24"/>
      <c r="AI70" s="18">
        <f t="shared" si="82"/>
        <v>663.78886594434562</v>
      </c>
      <c r="AJ70" s="20">
        <f t="shared" si="83"/>
        <v>15.911134055654429</v>
      </c>
      <c r="AK70" s="20">
        <f t="shared" si="84"/>
        <v>2.3409054076290171E-2</v>
      </c>
      <c r="AL70" s="20">
        <f t="shared" si="85"/>
        <v>6.7148523812288117</v>
      </c>
      <c r="AM70" s="21">
        <f t="shared" si="59"/>
        <v>670.50371832557448</v>
      </c>
      <c r="AN70" s="20">
        <f t="shared" si="86"/>
        <v>9.1962816744255633</v>
      </c>
      <c r="AO70" s="20">
        <f t="shared" si="87"/>
        <v>1.3529912718001417E-2</v>
      </c>
      <c r="AQ70" s="13">
        <f t="shared" si="88"/>
        <v>135.84179806564933</v>
      </c>
      <c r="AR70" s="12">
        <f t="shared" si="89"/>
        <v>1.1182019343506795</v>
      </c>
      <c r="AS70" s="11">
        <f t="shared" si="90"/>
        <v>8.1644416935651252E-3</v>
      </c>
      <c r="AT70" s="12">
        <f t="shared" si="91"/>
        <v>0.74650013450027708</v>
      </c>
      <c r="AU70" s="14">
        <f t="shared" si="60"/>
        <v>136.58829820014961</v>
      </c>
      <c r="AV70" s="12">
        <f t="shared" si="92"/>
        <v>0.37170179985039908</v>
      </c>
      <c r="AW70" s="11">
        <f t="shared" si="93"/>
        <v>2.7139442161974231E-3</v>
      </c>
      <c r="AX70" s="24"/>
      <c r="AY70" s="18">
        <f t="shared" si="94"/>
        <v>681.69513896095555</v>
      </c>
      <c r="AZ70" s="20">
        <f t="shared" si="95"/>
        <v>1.9951389609555008</v>
      </c>
      <c r="BA70" s="20">
        <f t="shared" si="96"/>
        <v>2.9353228791459476E-3</v>
      </c>
      <c r="BB70" s="20">
        <f t="shared" si="97"/>
        <v>6.7148523812287619</v>
      </c>
      <c r="BC70" s="21">
        <f t="shared" si="61"/>
        <v>688.4099913421843</v>
      </c>
      <c r="BD70" s="20">
        <f t="shared" si="98"/>
        <v>8.709991342184253</v>
      </c>
      <c r="BE70" s="20">
        <f t="shared" si="99"/>
        <v>1.2814464237434533E-2</v>
      </c>
      <c r="BG70" s="13">
        <f t="shared" si="100"/>
        <v>135.84179806564933</v>
      </c>
      <c r="BH70" s="12">
        <f t="shared" si="101"/>
        <v>1.1182019343506795</v>
      </c>
      <c r="BI70" s="11">
        <f t="shared" si="102"/>
        <v>8.1644416935651252E-3</v>
      </c>
      <c r="BJ70" s="12">
        <f t="shared" si="103"/>
        <v>1.3068630015068159</v>
      </c>
      <c r="BK70" s="14">
        <f t="shared" si="62"/>
        <v>137.14866106715616</v>
      </c>
      <c r="BL70" s="12">
        <f t="shared" si="104"/>
        <v>0.18866106715614706</v>
      </c>
      <c r="BM70" s="11">
        <f t="shared" si="105"/>
        <v>1.3774902683714007E-3</v>
      </c>
      <c r="BN70" s="24"/>
      <c r="BO70" s="18">
        <f t="shared" si="106"/>
        <v>681.69513896095555</v>
      </c>
      <c r="BP70" s="20">
        <f t="shared" si="107"/>
        <v>1.9951389609555008</v>
      </c>
      <c r="BQ70" s="20">
        <f t="shared" si="108"/>
        <v>2.9353228791459476E-3</v>
      </c>
      <c r="BR70" s="20">
        <f t="shared" si="109"/>
        <v>0.61594029863080157</v>
      </c>
      <c r="BS70" s="21">
        <f t="shared" si="63"/>
        <v>682.31107925958634</v>
      </c>
      <c r="BT70" s="20">
        <f t="shared" si="110"/>
        <v>2.6110792595862904</v>
      </c>
      <c r="BU70" s="20">
        <f t="shared" si="111"/>
        <v>3.8415172275802416E-3</v>
      </c>
    </row>
    <row r="71" spans="1:73" x14ac:dyDescent="0.3">
      <c r="A71" s="2">
        <v>44378</v>
      </c>
      <c r="B71" s="1">
        <v>70</v>
      </c>
      <c r="C71" s="3">
        <v>137.27000000000001</v>
      </c>
      <c r="D71">
        <v>677.91</v>
      </c>
      <c r="K71" s="13">
        <f t="shared" si="64"/>
        <v>133.12819381988606</v>
      </c>
      <c r="L71" s="12">
        <f t="shared" si="65"/>
        <v>4.1418061801139459</v>
      </c>
      <c r="M71" s="11">
        <f t="shared" si="66"/>
        <v>3.0172697458395466E-2</v>
      </c>
      <c r="N71" s="12">
        <f t="shared" si="67"/>
        <v>0.48704448722435323</v>
      </c>
      <c r="O71" s="14">
        <f t="shared" si="56"/>
        <v>133.61523830711042</v>
      </c>
      <c r="P71" s="12">
        <f t="shared" si="68"/>
        <v>3.6547616928895934</v>
      </c>
      <c r="Q71" s="11">
        <f t="shared" si="69"/>
        <v>2.6624620768482501E-2</v>
      </c>
      <c r="S71" s="18">
        <f t="shared" si="70"/>
        <v>653.58823553889147</v>
      </c>
      <c r="T71" s="20">
        <f t="shared" si="71"/>
        <v>24.321764461108501</v>
      </c>
      <c r="U71" s="20">
        <f t="shared" si="72"/>
        <v>3.587757144917246E-2</v>
      </c>
      <c r="V71" s="20">
        <f t="shared" si="73"/>
        <v>4.2397052555653261</v>
      </c>
      <c r="W71" s="21">
        <f t="shared" si="57"/>
        <v>657.82794079445682</v>
      </c>
      <c r="X71" s="20">
        <f t="shared" si="74"/>
        <v>20.082059205543146</v>
      </c>
      <c r="Y71" s="20">
        <f t="shared" si="75"/>
        <v>2.9623488671863738E-2</v>
      </c>
      <c r="AA71" s="13">
        <f t="shared" si="76"/>
        <v>134.62834828023645</v>
      </c>
      <c r="AB71" s="12">
        <f t="shared" si="77"/>
        <v>2.6416517197635585</v>
      </c>
      <c r="AC71" s="11">
        <f t="shared" si="78"/>
        <v>1.9244202810253939E-2</v>
      </c>
      <c r="AD71" s="12">
        <f t="shared" si="79"/>
        <v>0.76953796356595972</v>
      </c>
      <c r="AE71" s="14">
        <f t="shared" si="58"/>
        <v>135.39788624380242</v>
      </c>
      <c r="AF71" s="12">
        <f t="shared" si="80"/>
        <v>1.8721137561975922</v>
      </c>
      <c r="AG71" s="11">
        <f t="shared" si="81"/>
        <v>1.3638185737579894E-2</v>
      </c>
      <c r="AH71" s="24"/>
      <c r="AI71" s="18">
        <f t="shared" si="82"/>
        <v>667.76664945825928</v>
      </c>
      <c r="AJ71" s="20">
        <f t="shared" si="83"/>
        <v>10.143350541740688</v>
      </c>
      <c r="AK71" s="20">
        <f t="shared" si="84"/>
        <v>1.4962680210854963E-2</v>
      </c>
      <c r="AL71" s="20">
        <f t="shared" si="85"/>
        <v>4.6620507307424512</v>
      </c>
      <c r="AM71" s="21">
        <f t="shared" si="59"/>
        <v>672.42870018900169</v>
      </c>
      <c r="AN71" s="20">
        <f t="shared" si="86"/>
        <v>5.48129981099828</v>
      </c>
      <c r="AO71" s="20">
        <f t="shared" si="87"/>
        <v>8.0855863034890764E-3</v>
      </c>
      <c r="AQ71" s="13">
        <f t="shared" si="88"/>
        <v>136.68044951641232</v>
      </c>
      <c r="AR71" s="12">
        <f t="shared" si="89"/>
        <v>0.58955048358768636</v>
      </c>
      <c r="AS71" s="11">
        <f t="shared" si="90"/>
        <v>4.2948239497900952E-3</v>
      </c>
      <c r="AT71" s="12">
        <f t="shared" si="91"/>
        <v>0.76953796356595672</v>
      </c>
      <c r="AU71" s="14">
        <f t="shared" si="60"/>
        <v>137.44998747997829</v>
      </c>
      <c r="AV71" s="12">
        <f t="shared" si="92"/>
        <v>0.17998747997827991</v>
      </c>
      <c r="AW71" s="11">
        <f t="shared" si="93"/>
        <v>1.3111931228839506E-3</v>
      </c>
      <c r="AX71" s="24"/>
      <c r="AY71" s="18">
        <f t="shared" si="94"/>
        <v>680.19878474023892</v>
      </c>
      <c r="AZ71" s="20">
        <f t="shared" si="95"/>
        <v>2.2887847402389525</v>
      </c>
      <c r="BA71" s="20">
        <f t="shared" si="96"/>
        <v>3.376236875453899E-3</v>
      </c>
      <c r="BB71" s="20">
        <f t="shared" si="97"/>
        <v>4.6620507307424148</v>
      </c>
      <c r="BC71" s="21">
        <f t="shared" si="61"/>
        <v>684.86083547098133</v>
      </c>
      <c r="BD71" s="20">
        <f t="shared" si="98"/>
        <v>6.9508354709813602</v>
      </c>
      <c r="BE71" s="20">
        <f t="shared" si="99"/>
        <v>1.0253330782819784E-2</v>
      </c>
      <c r="BG71" s="13">
        <f t="shared" si="100"/>
        <v>136.68044951641232</v>
      </c>
      <c r="BH71" s="12">
        <f t="shared" si="101"/>
        <v>0.58955048358768636</v>
      </c>
      <c r="BI71" s="11">
        <f t="shared" si="102"/>
        <v>4.2948239497900952E-3</v>
      </c>
      <c r="BJ71" s="12">
        <f t="shared" si="103"/>
        <v>0.95570433844895053</v>
      </c>
      <c r="BK71" s="14">
        <f t="shared" si="62"/>
        <v>137.63615385486128</v>
      </c>
      <c r="BL71" s="12">
        <f t="shared" si="104"/>
        <v>0.36615385486126684</v>
      </c>
      <c r="BM71" s="11">
        <f t="shared" si="105"/>
        <v>2.6673989572467897E-3</v>
      </c>
      <c r="BN71" s="24"/>
      <c r="BO71" s="18">
        <f t="shared" si="106"/>
        <v>680.19878474023892</v>
      </c>
      <c r="BP71" s="20">
        <f t="shared" si="107"/>
        <v>2.2887847402389525</v>
      </c>
      <c r="BQ71" s="20">
        <f t="shared" si="108"/>
        <v>3.376236875453899E-3</v>
      </c>
      <c r="BR71" s="20">
        <f t="shared" si="109"/>
        <v>-0.96828059087976881</v>
      </c>
      <c r="BS71" s="21">
        <f t="shared" si="63"/>
        <v>679.23050414935915</v>
      </c>
      <c r="BT71" s="20">
        <f t="shared" si="110"/>
        <v>1.3205041493591807</v>
      </c>
      <c r="BU71" s="20">
        <f t="shared" si="111"/>
        <v>1.9479048094277719E-3</v>
      </c>
    </row>
    <row r="72" spans="1:73" x14ac:dyDescent="0.3">
      <c r="A72" s="2">
        <v>44379</v>
      </c>
      <c r="B72" s="1">
        <v>71</v>
      </c>
      <c r="C72" s="3">
        <v>139.96</v>
      </c>
      <c r="D72">
        <v>678.9</v>
      </c>
      <c r="K72" s="13">
        <f t="shared" si="64"/>
        <v>133.74946474690316</v>
      </c>
      <c r="L72" s="12">
        <f t="shared" si="65"/>
        <v>6.2105352530968503</v>
      </c>
      <c r="M72" s="11">
        <f t="shared" si="66"/>
        <v>4.4373644277628251E-2</v>
      </c>
      <c r="N72" s="12">
        <f t="shared" si="67"/>
        <v>0.50717845319326427</v>
      </c>
      <c r="O72" s="14">
        <f t="shared" si="56"/>
        <v>134.25664320009642</v>
      </c>
      <c r="P72" s="12">
        <f t="shared" si="68"/>
        <v>5.7033567999035881</v>
      </c>
      <c r="Q72" s="11">
        <f t="shared" si="69"/>
        <v>4.0749905686650385E-2</v>
      </c>
      <c r="S72" s="18">
        <f t="shared" si="70"/>
        <v>657.23650020805781</v>
      </c>
      <c r="T72" s="20">
        <f t="shared" si="71"/>
        <v>21.663499791942172</v>
      </c>
      <c r="U72" s="20">
        <f t="shared" si="72"/>
        <v>3.1909706572311347E-2</v>
      </c>
      <c r="V72" s="20">
        <f t="shared" si="73"/>
        <v>4.150989167605478</v>
      </c>
      <c r="W72" s="21">
        <f t="shared" si="57"/>
        <v>661.38748937566334</v>
      </c>
      <c r="X72" s="20">
        <f t="shared" si="74"/>
        <v>17.512510624336642</v>
      </c>
      <c r="Y72" s="20">
        <f t="shared" si="75"/>
        <v>2.5795419979874272E-2</v>
      </c>
      <c r="AA72" s="13">
        <f t="shared" si="76"/>
        <v>135.28876121017734</v>
      </c>
      <c r="AB72" s="12">
        <f t="shared" si="77"/>
        <v>4.6712387898226666</v>
      </c>
      <c r="AC72" s="11">
        <f t="shared" si="78"/>
        <v>3.3375527220796418E-2</v>
      </c>
      <c r="AD72" s="12">
        <f t="shared" si="79"/>
        <v>0.68769418834715712</v>
      </c>
      <c r="AE72" s="14">
        <f t="shared" si="58"/>
        <v>135.97645539852451</v>
      </c>
      <c r="AF72" s="12">
        <f t="shared" si="80"/>
        <v>3.9835446014755007</v>
      </c>
      <c r="AG72" s="11">
        <f t="shared" si="81"/>
        <v>2.8462022016829812E-2</v>
      </c>
      <c r="AH72" s="24"/>
      <c r="AI72" s="18">
        <f t="shared" si="82"/>
        <v>670.30248709369448</v>
      </c>
      <c r="AJ72" s="20">
        <f t="shared" si="83"/>
        <v>8.5975129063054965</v>
      </c>
      <c r="AK72" s="20">
        <f t="shared" si="84"/>
        <v>1.2663887032413458E-2</v>
      </c>
      <c r="AL72" s="20">
        <f t="shared" si="85"/>
        <v>3.0673909092620129</v>
      </c>
      <c r="AM72" s="21">
        <f t="shared" si="59"/>
        <v>673.36987800295651</v>
      </c>
      <c r="AN72" s="20">
        <f t="shared" si="86"/>
        <v>5.5301219970434659</v>
      </c>
      <c r="AO72" s="20">
        <f t="shared" si="87"/>
        <v>8.1457092311731719E-3</v>
      </c>
      <c r="AQ72" s="13">
        <f t="shared" si="88"/>
        <v>137.12261237910309</v>
      </c>
      <c r="AR72" s="12">
        <f t="shared" si="89"/>
        <v>2.8373876208969193</v>
      </c>
      <c r="AS72" s="11">
        <f t="shared" si="90"/>
        <v>2.0272846676885677E-2</v>
      </c>
      <c r="AT72" s="12">
        <f t="shared" si="91"/>
        <v>0.68769418834715879</v>
      </c>
      <c r="AU72" s="14">
        <f t="shared" si="60"/>
        <v>137.81030656745025</v>
      </c>
      <c r="AV72" s="12">
        <f t="shared" si="92"/>
        <v>2.1496934325497534</v>
      </c>
      <c r="AW72" s="11">
        <f t="shared" si="93"/>
        <v>1.5359341472919072E-2</v>
      </c>
      <c r="AX72" s="24"/>
      <c r="AY72" s="18">
        <f t="shared" si="94"/>
        <v>678.48219618505971</v>
      </c>
      <c r="AZ72" s="20">
        <f t="shared" si="95"/>
        <v>0.41780381494027097</v>
      </c>
      <c r="BA72" s="20">
        <f t="shared" si="96"/>
        <v>6.1541289577297248E-4</v>
      </c>
      <c r="BB72" s="20">
        <f t="shared" si="97"/>
        <v>3.0673909092620075</v>
      </c>
      <c r="BC72" s="21">
        <f t="shared" si="61"/>
        <v>681.54958709432174</v>
      </c>
      <c r="BD72" s="20">
        <f t="shared" si="98"/>
        <v>2.6495870943217597</v>
      </c>
      <c r="BE72" s="20">
        <f t="shared" si="99"/>
        <v>3.9027649054673144E-3</v>
      </c>
      <c r="BG72" s="13">
        <f t="shared" si="100"/>
        <v>137.12261237910309</v>
      </c>
      <c r="BH72" s="12">
        <f t="shared" si="101"/>
        <v>2.8373876208969193</v>
      </c>
      <c r="BI72" s="11">
        <f t="shared" si="102"/>
        <v>2.0272846676885677E-2</v>
      </c>
      <c r="BJ72" s="12">
        <f t="shared" si="103"/>
        <v>0.57054823163031121</v>
      </c>
      <c r="BK72" s="14">
        <f t="shared" si="62"/>
        <v>137.6931606107334</v>
      </c>
      <c r="BL72" s="12">
        <f t="shared" si="104"/>
        <v>2.2668393892666074</v>
      </c>
      <c r="BM72" s="11">
        <f t="shared" si="105"/>
        <v>1.6196337448318145E-2</v>
      </c>
      <c r="BN72" s="24"/>
      <c r="BO72" s="18">
        <f t="shared" si="106"/>
        <v>678.48219618505971</v>
      </c>
      <c r="BP72" s="20">
        <f t="shared" si="107"/>
        <v>0.41780381494027097</v>
      </c>
      <c r="BQ72" s="20">
        <f t="shared" si="108"/>
        <v>6.1541289577297248E-4</v>
      </c>
      <c r="BR72" s="20">
        <f t="shared" si="109"/>
        <v>-1.5295115641043531</v>
      </c>
      <c r="BS72" s="21">
        <f t="shared" si="63"/>
        <v>676.95268462095532</v>
      </c>
      <c r="BT72" s="20">
        <f t="shared" si="110"/>
        <v>1.9473153790446531</v>
      </c>
      <c r="BU72" s="20">
        <f t="shared" si="111"/>
        <v>2.8683390470535474E-3</v>
      </c>
    </row>
    <row r="73" spans="1:73" x14ac:dyDescent="0.3">
      <c r="A73" s="2">
        <v>44383</v>
      </c>
      <c r="B73" s="1">
        <v>72</v>
      </c>
      <c r="C73" s="3">
        <v>142.02000000000001</v>
      </c>
      <c r="D73">
        <v>659.58</v>
      </c>
      <c r="K73" s="13">
        <f t="shared" si="64"/>
        <v>134.68104503486768</v>
      </c>
      <c r="L73" s="12">
        <f t="shared" si="65"/>
        <v>7.3389549651323307</v>
      </c>
      <c r="M73" s="11">
        <f t="shared" si="66"/>
        <v>5.1675503204705889E-2</v>
      </c>
      <c r="N73" s="12">
        <f t="shared" si="67"/>
        <v>0.57083872840895289</v>
      </c>
      <c r="O73" s="14">
        <f t="shared" si="56"/>
        <v>135.25188376327662</v>
      </c>
      <c r="P73" s="12">
        <f t="shared" si="68"/>
        <v>6.7681162367233867</v>
      </c>
      <c r="Q73" s="11">
        <f t="shared" si="69"/>
        <v>4.7656078275759656E-2</v>
      </c>
      <c r="S73" s="18">
        <f t="shared" si="70"/>
        <v>660.48602517684913</v>
      </c>
      <c r="T73" s="20">
        <f t="shared" si="71"/>
        <v>0.90602517684908435</v>
      </c>
      <c r="U73" s="20">
        <f t="shared" si="72"/>
        <v>1.3736395537297739E-3</v>
      </c>
      <c r="V73" s="20">
        <f t="shared" si="73"/>
        <v>4.0157695377833544</v>
      </c>
      <c r="W73" s="21">
        <f t="shared" si="57"/>
        <v>664.50179471463252</v>
      </c>
      <c r="X73" s="20">
        <f t="shared" si="74"/>
        <v>4.9217947146324832</v>
      </c>
      <c r="Y73" s="20">
        <f t="shared" si="75"/>
        <v>7.4620132730411522E-3</v>
      </c>
      <c r="AA73" s="13">
        <f t="shared" si="76"/>
        <v>136.45657090763302</v>
      </c>
      <c r="AB73" s="12">
        <f t="shared" si="77"/>
        <v>5.563429092366988</v>
      </c>
      <c r="AC73" s="11">
        <f t="shared" si="78"/>
        <v>3.9173560712343243E-2</v>
      </c>
      <c r="AD73" s="12">
        <f t="shared" si="79"/>
        <v>1.0477808201785499</v>
      </c>
      <c r="AE73" s="14">
        <f t="shared" si="58"/>
        <v>137.50435172781158</v>
      </c>
      <c r="AF73" s="12">
        <f t="shared" si="80"/>
        <v>4.5156482721884288</v>
      </c>
      <c r="AG73" s="11">
        <f t="shared" si="81"/>
        <v>3.1795861654615044E-2</v>
      </c>
      <c r="AH73" s="24"/>
      <c r="AI73" s="18">
        <f t="shared" si="82"/>
        <v>672.45186532027083</v>
      </c>
      <c r="AJ73" s="20">
        <f t="shared" si="83"/>
        <v>12.871865320270786</v>
      </c>
      <c r="AK73" s="20">
        <f t="shared" si="84"/>
        <v>1.9515245035129605E-2</v>
      </c>
      <c r="AL73" s="20">
        <f t="shared" si="85"/>
        <v>2.3788813972477625</v>
      </c>
      <c r="AM73" s="21">
        <f t="shared" si="59"/>
        <v>674.83074671751854</v>
      </c>
      <c r="AN73" s="20">
        <f t="shared" si="86"/>
        <v>15.250746717518496</v>
      </c>
      <c r="AO73" s="20">
        <f t="shared" si="87"/>
        <v>2.3121905936381477E-2</v>
      </c>
      <c r="AQ73" s="13">
        <f t="shared" si="88"/>
        <v>139.25065309477577</v>
      </c>
      <c r="AR73" s="12">
        <f t="shared" si="89"/>
        <v>2.7693469052242392</v>
      </c>
      <c r="AS73" s="11">
        <f t="shared" si="90"/>
        <v>1.9499696558401908E-2</v>
      </c>
      <c r="AT73" s="12">
        <f t="shared" si="91"/>
        <v>1.0477808201785397</v>
      </c>
      <c r="AU73" s="14">
        <f t="shared" si="60"/>
        <v>140.2984339149543</v>
      </c>
      <c r="AV73" s="12">
        <f t="shared" si="92"/>
        <v>1.7215660850457084</v>
      </c>
      <c r="AW73" s="11">
        <f t="shared" si="93"/>
        <v>1.2121997500673908E-2</v>
      </c>
      <c r="AX73" s="24"/>
      <c r="AY73" s="18">
        <f t="shared" si="94"/>
        <v>678.79554904626491</v>
      </c>
      <c r="AZ73" s="20">
        <f t="shared" si="95"/>
        <v>19.215549046264869</v>
      </c>
      <c r="BA73" s="20">
        <f t="shared" si="96"/>
        <v>2.9133007438468219E-2</v>
      </c>
      <c r="BB73" s="20">
        <f t="shared" si="97"/>
        <v>2.3788813972478065</v>
      </c>
      <c r="BC73" s="21">
        <f t="shared" si="61"/>
        <v>681.17443044351273</v>
      </c>
      <c r="BD73" s="20">
        <f t="shared" si="98"/>
        <v>21.594430443512692</v>
      </c>
      <c r="BE73" s="20">
        <f t="shared" si="99"/>
        <v>3.2739668339720265E-2</v>
      </c>
      <c r="BG73" s="13">
        <f t="shared" si="100"/>
        <v>139.25065309477577</v>
      </c>
      <c r="BH73" s="12">
        <f t="shared" si="101"/>
        <v>2.7693469052242392</v>
      </c>
      <c r="BI73" s="11">
        <f t="shared" si="102"/>
        <v>1.9499696558401908E-2</v>
      </c>
      <c r="BJ73" s="12">
        <f t="shared" si="103"/>
        <v>1.7386675946620895</v>
      </c>
      <c r="BK73" s="14">
        <f t="shared" si="62"/>
        <v>140.98932068943785</v>
      </c>
      <c r="BL73" s="12">
        <f t="shared" si="104"/>
        <v>1.0306793105621637</v>
      </c>
      <c r="BM73" s="11">
        <f t="shared" si="105"/>
        <v>7.2572828514446104E-3</v>
      </c>
      <c r="BN73" s="24"/>
      <c r="BO73" s="18">
        <f t="shared" si="106"/>
        <v>678.79554904626491</v>
      </c>
      <c r="BP73" s="20">
        <f t="shared" si="107"/>
        <v>19.215549046264869</v>
      </c>
      <c r="BQ73" s="20">
        <f t="shared" si="108"/>
        <v>2.9133007438468219E-2</v>
      </c>
      <c r="BR73" s="20">
        <f t="shared" si="109"/>
        <v>-0.14736324512218585</v>
      </c>
      <c r="BS73" s="21">
        <f t="shared" si="63"/>
        <v>678.64818580114274</v>
      </c>
      <c r="BT73" s="20">
        <f t="shared" si="110"/>
        <v>19.068185801142704</v>
      </c>
      <c r="BU73" s="20">
        <f t="shared" si="111"/>
        <v>2.8909587618094399E-2</v>
      </c>
    </row>
    <row r="74" spans="1:73" x14ac:dyDescent="0.3">
      <c r="A74" s="2">
        <v>44384</v>
      </c>
      <c r="B74" s="1">
        <v>73</v>
      </c>
      <c r="C74" s="3">
        <v>144.57</v>
      </c>
      <c r="D74">
        <v>644.65</v>
      </c>
      <c r="K74" s="13">
        <f t="shared" si="64"/>
        <v>135.78188827963754</v>
      </c>
      <c r="L74" s="12">
        <f t="shared" si="65"/>
        <v>8.7881117203624513</v>
      </c>
      <c r="M74" s="11">
        <f t="shared" si="66"/>
        <v>6.0787934705419183E-2</v>
      </c>
      <c r="N74" s="12">
        <f t="shared" si="67"/>
        <v>0.65033940586308936</v>
      </c>
      <c r="O74" s="14">
        <f t="shared" si="56"/>
        <v>136.43222768550064</v>
      </c>
      <c r="P74" s="12">
        <f t="shared" si="68"/>
        <v>8.1377723144993581</v>
      </c>
      <c r="Q74" s="11">
        <f t="shared" si="69"/>
        <v>5.6289495154591952E-2</v>
      </c>
      <c r="S74" s="18">
        <f t="shared" si="70"/>
        <v>660.35012140032177</v>
      </c>
      <c r="T74" s="20">
        <f t="shared" si="71"/>
        <v>15.700121400321791</v>
      </c>
      <c r="U74" s="20">
        <f t="shared" si="72"/>
        <v>2.4354489103112994E-2</v>
      </c>
      <c r="V74" s="20">
        <f t="shared" si="73"/>
        <v>3.3930185406367475</v>
      </c>
      <c r="W74" s="21">
        <f t="shared" si="57"/>
        <v>663.74313994095849</v>
      </c>
      <c r="X74" s="20">
        <f t="shared" si="74"/>
        <v>19.093139940958508</v>
      </c>
      <c r="Y74" s="20">
        <f t="shared" si="75"/>
        <v>2.9617839045929586E-2</v>
      </c>
      <c r="AA74" s="13">
        <f t="shared" si="76"/>
        <v>137.84742818072476</v>
      </c>
      <c r="AB74" s="12">
        <f t="shared" si="77"/>
        <v>6.7225718192752311</v>
      </c>
      <c r="AC74" s="11">
        <f t="shared" si="78"/>
        <v>4.6500462193229793E-2</v>
      </c>
      <c r="AD74" s="12">
        <f t="shared" si="79"/>
        <v>1.3050881598634425</v>
      </c>
      <c r="AE74" s="14">
        <f t="shared" si="58"/>
        <v>139.15251634058819</v>
      </c>
      <c r="AF74" s="12">
        <f t="shared" si="80"/>
        <v>5.4174836594118005</v>
      </c>
      <c r="AG74" s="11">
        <f t="shared" si="81"/>
        <v>3.7473083346557384E-2</v>
      </c>
      <c r="AH74" s="24"/>
      <c r="AI74" s="18">
        <f t="shared" si="82"/>
        <v>669.2338989902031</v>
      </c>
      <c r="AJ74" s="20">
        <f t="shared" si="83"/>
        <v>24.583898990203124</v>
      </c>
      <c r="AK74" s="20">
        <f t="shared" si="84"/>
        <v>3.813526563282886E-2</v>
      </c>
      <c r="AL74" s="20">
        <f t="shared" si="85"/>
        <v>-1.818754398238853</v>
      </c>
      <c r="AM74" s="21">
        <f t="shared" si="59"/>
        <v>667.41514459196424</v>
      </c>
      <c r="AN74" s="20">
        <f t="shared" si="86"/>
        <v>22.765144591964258</v>
      </c>
      <c r="AO74" s="20">
        <f t="shared" si="87"/>
        <v>3.5313960431186314E-2</v>
      </c>
      <c r="AQ74" s="13">
        <f t="shared" si="88"/>
        <v>141.32766327369396</v>
      </c>
      <c r="AR74" s="12">
        <f t="shared" si="89"/>
        <v>3.2423367263060356</v>
      </c>
      <c r="AS74" s="11">
        <f t="shared" si="90"/>
        <v>2.2427451935436368E-2</v>
      </c>
      <c r="AT74" s="12">
        <f t="shared" si="91"/>
        <v>1.3050881598634514</v>
      </c>
      <c r="AU74" s="14">
        <f t="shared" si="60"/>
        <v>142.63275143355742</v>
      </c>
      <c r="AV74" s="12">
        <f t="shared" si="92"/>
        <v>1.9372485664425767</v>
      </c>
      <c r="AW74" s="11">
        <f t="shared" si="93"/>
        <v>1.340007308876376E-2</v>
      </c>
      <c r="AX74" s="24"/>
      <c r="AY74" s="18">
        <f t="shared" si="94"/>
        <v>664.38388726156631</v>
      </c>
      <c r="AZ74" s="20">
        <f t="shared" si="95"/>
        <v>19.733887261566338</v>
      </c>
      <c r="BA74" s="20">
        <f t="shared" si="96"/>
        <v>3.0611785095115703E-2</v>
      </c>
      <c r="BB74" s="20">
        <f t="shared" si="97"/>
        <v>-1.8187543982387937</v>
      </c>
      <c r="BC74" s="21">
        <f t="shared" si="61"/>
        <v>662.56513286332756</v>
      </c>
      <c r="BD74" s="20">
        <f t="shared" si="98"/>
        <v>17.915132863327585</v>
      </c>
      <c r="BE74" s="20">
        <f t="shared" si="99"/>
        <v>2.7790479893473337E-2</v>
      </c>
      <c r="BG74" s="13">
        <f t="shared" si="100"/>
        <v>141.32766327369396</v>
      </c>
      <c r="BH74" s="12">
        <f t="shared" si="101"/>
        <v>3.2423367263060356</v>
      </c>
      <c r="BI74" s="11">
        <f t="shared" si="102"/>
        <v>2.2427451935436368E-2</v>
      </c>
      <c r="BJ74" s="12">
        <f t="shared" si="103"/>
        <v>1.9924245328541623</v>
      </c>
      <c r="BK74" s="14">
        <f t="shared" si="62"/>
        <v>143.32008780654812</v>
      </c>
      <c r="BL74" s="12">
        <f t="shared" si="104"/>
        <v>1.2499121934518769</v>
      </c>
      <c r="BM74" s="11">
        <f t="shared" si="105"/>
        <v>8.6457231337890086E-3</v>
      </c>
      <c r="BN74" s="24"/>
      <c r="BO74" s="18">
        <f t="shared" si="106"/>
        <v>664.38388726156631</v>
      </c>
      <c r="BP74" s="20">
        <f t="shared" si="107"/>
        <v>19.733887261566338</v>
      </c>
      <c r="BQ74" s="20">
        <f t="shared" si="108"/>
        <v>3.0611785095115703E-2</v>
      </c>
      <c r="BR74" s="20">
        <f t="shared" si="109"/>
        <v>-10.845587149804492</v>
      </c>
      <c r="BS74" s="21">
        <f t="shared" si="63"/>
        <v>653.53830011176183</v>
      </c>
      <c r="BT74" s="20">
        <f t="shared" si="110"/>
        <v>8.8883001117618505</v>
      </c>
      <c r="BU74" s="20">
        <f t="shared" si="111"/>
        <v>1.3787791998389592E-2</v>
      </c>
    </row>
    <row r="75" spans="1:73" x14ac:dyDescent="0.3">
      <c r="A75" s="2">
        <v>44385</v>
      </c>
      <c r="B75" s="1">
        <v>74</v>
      </c>
      <c r="C75" s="3">
        <v>143.24</v>
      </c>
      <c r="D75">
        <v>652.79999999999995</v>
      </c>
      <c r="K75" s="13">
        <f t="shared" si="64"/>
        <v>137.10010503769192</v>
      </c>
      <c r="L75" s="12">
        <f t="shared" si="65"/>
        <v>6.139894962308091</v>
      </c>
      <c r="M75" s="11">
        <f t="shared" si="66"/>
        <v>4.2864388175845369E-2</v>
      </c>
      <c r="N75" s="12">
        <f t="shared" si="67"/>
        <v>0.7505210086917824</v>
      </c>
      <c r="O75" s="14">
        <f t="shared" si="56"/>
        <v>137.8506260463837</v>
      </c>
      <c r="P75" s="12">
        <f t="shared" si="68"/>
        <v>5.3893739536163139</v>
      </c>
      <c r="Q75" s="11">
        <f t="shared" si="69"/>
        <v>3.7624783256187615E-2</v>
      </c>
      <c r="S75" s="18">
        <f t="shared" si="70"/>
        <v>657.99510319027343</v>
      </c>
      <c r="T75" s="20">
        <f t="shared" si="71"/>
        <v>5.1951031902734712</v>
      </c>
      <c r="U75" s="20">
        <f t="shared" si="72"/>
        <v>7.9581850341199009E-3</v>
      </c>
      <c r="V75" s="20">
        <f t="shared" si="73"/>
        <v>2.5308130280339838</v>
      </c>
      <c r="W75" s="21">
        <f t="shared" si="57"/>
        <v>660.52591621830743</v>
      </c>
      <c r="X75" s="20">
        <f t="shared" si="74"/>
        <v>7.725916218307475</v>
      </c>
      <c r="Y75" s="20">
        <f t="shared" si="75"/>
        <v>1.1835043226573952E-2</v>
      </c>
      <c r="AA75" s="13">
        <f t="shared" si="76"/>
        <v>139.52807113554357</v>
      </c>
      <c r="AB75" s="12">
        <f t="shared" si="77"/>
        <v>3.7119288644564392</v>
      </c>
      <c r="AC75" s="11">
        <f t="shared" si="78"/>
        <v>2.5914052390787763E-2</v>
      </c>
      <c r="AD75" s="12">
        <f t="shared" si="79"/>
        <v>1.5867542560799666</v>
      </c>
      <c r="AE75" s="14">
        <f t="shared" si="58"/>
        <v>141.11482539162353</v>
      </c>
      <c r="AF75" s="12">
        <f t="shared" si="80"/>
        <v>2.1251746083764829</v>
      </c>
      <c r="AG75" s="11">
        <f t="shared" si="81"/>
        <v>1.4836460544376449E-2</v>
      </c>
      <c r="AH75" s="24"/>
      <c r="AI75" s="18">
        <f t="shared" si="82"/>
        <v>663.08792424265232</v>
      </c>
      <c r="AJ75" s="20">
        <f t="shared" si="83"/>
        <v>10.287924242652366</v>
      </c>
      <c r="AK75" s="20">
        <f t="shared" si="84"/>
        <v>1.5759687871710122E-2</v>
      </c>
      <c r="AL75" s="20">
        <f t="shared" si="85"/>
        <v>-5.0641696602227988</v>
      </c>
      <c r="AM75" s="21">
        <f t="shared" si="59"/>
        <v>658.02375458242955</v>
      </c>
      <c r="AN75" s="20">
        <f t="shared" si="86"/>
        <v>5.2237545824295921</v>
      </c>
      <c r="AO75" s="20">
        <f t="shared" si="87"/>
        <v>8.0020750343590564E-3</v>
      </c>
      <c r="AQ75" s="13">
        <f t="shared" si="88"/>
        <v>143.75941581842349</v>
      </c>
      <c r="AR75" s="12">
        <f t="shared" si="89"/>
        <v>0.51941581842348228</v>
      </c>
      <c r="AS75" s="11">
        <f t="shared" si="90"/>
        <v>3.626192532976E-3</v>
      </c>
      <c r="AT75" s="12">
        <f t="shared" si="91"/>
        <v>1.5867542560799719</v>
      </c>
      <c r="AU75" s="14">
        <f t="shared" si="60"/>
        <v>145.34617007450348</v>
      </c>
      <c r="AV75" s="12">
        <f t="shared" si="92"/>
        <v>2.106170074503467</v>
      </c>
      <c r="AW75" s="11">
        <f t="shared" si="93"/>
        <v>1.470378437938751E-2</v>
      </c>
      <c r="AX75" s="24"/>
      <c r="AY75" s="18">
        <f t="shared" si="94"/>
        <v>649.58347181539148</v>
      </c>
      <c r="AZ75" s="20">
        <f t="shared" si="95"/>
        <v>3.2165281846084781</v>
      </c>
      <c r="BA75" s="20">
        <f t="shared" si="96"/>
        <v>4.9272796945595563E-3</v>
      </c>
      <c r="BB75" s="20">
        <f t="shared" si="97"/>
        <v>-5.064169660222805</v>
      </c>
      <c r="BC75" s="21">
        <f t="shared" si="61"/>
        <v>644.5193021551687</v>
      </c>
      <c r="BD75" s="20">
        <f t="shared" si="98"/>
        <v>8.280697844831252</v>
      </c>
      <c r="BE75" s="20">
        <f t="shared" si="99"/>
        <v>1.2684892531910619E-2</v>
      </c>
      <c r="BG75" s="13">
        <f t="shared" si="100"/>
        <v>143.75941581842349</v>
      </c>
      <c r="BH75" s="12">
        <f t="shared" si="101"/>
        <v>0.51941581842348228</v>
      </c>
      <c r="BI75" s="11">
        <f t="shared" si="102"/>
        <v>3.626192532976E-3</v>
      </c>
      <c r="BJ75" s="12">
        <f t="shared" si="103"/>
        <v>2.321920541760691</v>
      </c>
      <c r="BK75" s="14">
        <f t="shared" si="62"/>
        <v>146.0813363601842</v>
      </c>
      <c r="BL75" s="12">
        <f t="shared" si="104"/>
        <v>2.8413363601841866</v>
      </c>
      <c r="BM75" s="11">
        <f t="shared" si="105"/>
        <v>1.9836193522648607E-2</v>
      </c>
      <c r="BN75" s="24"/>
      <c r="BO75" s="18">
        <f t="shared" si="106"/>
        <v>649.58347181539148</v>
      </c>
      <c r="BP75" s="20">
        <f t="shared" si="107"/>
        <v>3.2165281846084781</v>
      </c>
      <c r="BQ75" s="20">
        <f t="shared" si="108"/>
        <v>4.9272796945595563E-3</v>
      </c>
      <c r="BR75" s="20">
        <f t="shared" si="109"/>
        <v>-13.811708372082252</v>
      </c>
      <c r="BS75" s="21">
        <f t="shared" si="63"/>
        <v>635.77176344330917</v>
      </c>
      <c r="BT75" s="20">
        <f t="shared" si="110"/>
        <v>17.028236556690786</v>
      </c>
      <c r="BU75" s="20">
        <f t="shared" si="111"/>
        <v>2.6084921195911132E-2</v>
      </c>
    </row>
    <row r="76" spans="1:73" x14ac:dyDescent="0.3">
      <c r="A76" s="2">
        <v>44386</v>
      </c>
      <c r="B76" s="1">
        <v>75</v>
      </c>
      <c r="C76" s="3">
        <v>145.11000000000001</v>
      </c>
      <c r="D76">
        <v>656.95</v>
      </c>
      <c r="K76" s="13">
        <f t="shared" si="64"/>
        <v>138.02108928203813</v>
      </c>
      <c r="L76" s="12">
        <f t="shared" si="65"/>
        <v>7.0889107179618804</v>
      </c>
      <c r="M76" s="11">
        <f t="shared" si="66"/>
        <v>4.8851979311983186E-2</v>
      </c>
      <c r="N76" s="12">
        <f t="shared" si="67"/>
        <v>0.77609049403994734</v>
      </c>
      <c r="O76" s="14">
        <f t="shared" si="56"/>
        <v>138.79717977607808</v>
      </c>
      <c r="P76" s="12">
        <f t="shared" si="68"/>
        <v>6.312820223921932</v>
      </c>
      <c r="Q76" s="11">
        <f t="shared" si="69"/>
        <v>4.350368840136401E-2</v>
      </c>
      <c r="S76" s="18">
        <f t="shared" si="70"/>
        <v>657.21583771173232</v>
      </c>
      <c r="T76" s="20">
        <f t="shared" si="71"/>
        <v>0.26583771173227433</v>
      </c>
      <c r="U76" s="20">
        <f t="shared" si="72"/>
        <v>4.0465440555944031E-4</v>
      </c>
      <c r="V76" s="20">
        <f t="shared" si="73"/>
        <v>2.0343012520477202</v>
      </c>
      <c r="W76" s="21">
        <f t="shared" si="57"/>
        <v>659.25013896378005</v>
      </c>
      <c r="X76" s="20">
        <f t="shared" si="74"/>
        <v>2.3001389637800003</v>
      </c>
      <c r="Y76" s="20">
        <f t="shared" si="75"/>
        <v>3.5012390041555676E-3</v>
      </c>
      <c r="AA76" s="13">
        <f t="shared" si="76"/>
        <v>140.45605335165769</v>
      </c>
      <c r="AB76" s="12">
        <f t="shared" si="77"/>
        <v>4.6539466483423269</v>
      </c>
      <c r="AC76" s="11">
        <f t="shared" si="78"/>
        <v>3.2071853410118714E-2</v>
      </c>
      <c r="AD76" s="12">
        <f t="shared" si="79"/>
        <v>1.0926752261055794</v>
      </c>
      <c r="AE76" s="14">
        <f t="shared" si="58"/>
        <v>141.54872857776326</v>
      </c>
      <c r="AF76" s="12">
        <f t="shared" si="80"/>
        <v>3.5612714222367572</v>
      </c>
      <c r="AG76" s="11">
        <f t="shared" si="81"/>
        <v>2.454187459332063E-2</v>
      </c>
      <c r="AH76" s="24"/>
      <c r="AI76" s="18">
        <f t="shared" si="82"/>
        <v>660.51594318198931</v>
      </c>
      <c r="AJ76" s="20">
        <f t="shared" si="83"/>
        <v>3.5659431819892689</v>
      </c>
      <c r="AK76" s="20">
        <f t="shared" si="84"/>
        <v>5.4280282852412947E-3</v>
      </c>
      <c r="AL76" s="20">
        <f t="shared" si="85"/>
        <v>-3.1950282105529544</v>
      </c>
      <c r="AM76" s="21">
        <f t="shared" si="59"/>
        <v>657.32091497143631</v>
      </c>
      <c r="AN76" s="20">
        <f t="shared" si="86"/>
        <v>0.37091497143626384</v>
      </c>
      <c r="AO76" s="20">
        <f t="shared" si="87"/>
        <v>5.6460152437211937E-4</v>
      </c>
      <c r="AQ76" s="13">
        <f t="shared" si="88"/>
        <v>143.36985395460587</v>
      </c>
      <c r="AR76" s="12">
        <f t="shared" si="89"/>
        <v>1.7401460453941411</v>
      </c>
      <c r="AS76" s="11">
        <f t="shared" si="90"/>
        <v>1.1991909898657163E-2</v>
      </c>
      <c r="AT76" s="12">
        <f t="shared" si="91"/>
        <v>1.0926752261055741</v>
      </c>
      <c r="AU76" s="14">
        <f t="shared" si="60"/>
        <v>144.46252918071144</v>
      </c>
      <c r="AV76" s="12">
        <f t="shared" si="92"/>
        <v>0.64747081928857142</v>
      </c>
      <c r="AW76" s="11">
        <f t="shared" si="93"/>
        <v>4.4619310818590817E-3</v>
      </c>
      <c r="AX76" s="24"/>
      <c r="AY76" s="18">
        <f t="shared" si="94"/>
        <v>651.99586795384789</v>
      </c>
      <c r="AZ76" s="20">
        <f t="shared" si="95"/>
        <v>4.9541320461521536</v>
      </c>
      <c r="BA76" s="20">
        <f t="shared" si="96"/>
        <v>7.5411097437432881E-3</v>
      </c>
      <c r="BB76" s="20">
        <f t="shared" si="97"/>
        <v>-3.1950282105529997</v>
      </c>
      <c r="BC76" s="21">
        <f t="shared" si="61"/>
        <v>648.80083974329489</v>
      </c>
      <c r="BD76" s="20">
        <f t="shared" si="98"/>
        <v>8.1491602567051586</v>
      </c>
      <c r="BE76" s="20">
        <f t="shared" si="99"/>
        <v>1.2404536504612464E-2</v>
      </c>
      <c r="BG76" s="13">
        <f t="shared" si="100"/>
        <v>143.36985395460587</v>
      </c>
      <c r="BH76" s="12">
        <f t="shared" si="101"/>
        <v>1.7401460453941411</v>
      </c>
      <c r="BI76" s="11">
        <f t="shared" si="102"/>
        <v>1.1991909898657163E-2</v>
      </c>
      <c r="BJ76" s="12">
        <f t="shared" si="103"/>
        <v>0.28830873757695863</v>
      </c>
      <c r="BK76" s="14">
        <f t="shared" si="62"/>
        <v>143.65816269218283</v>
      </c>
      <c r="BL76" s="12">
        <f t="shared" si="104"/>
        <v>1.4518373078171862</v>
      </c>
      <c r="BM76" s="11">
        <f t="shared" si="105"/>
        <v>1.0005081026925685E-2</v>
      </c>
      <c r="BN76" s="24"/>
      <c r="BO76" s="18">
        <f t="shared" si="106"/>
        <v>651.99586795384789</v>
      </c>
      <c r="BP76" s="20">
        <f t="shared" si="107"/>
        <v>4.9541320461521536</v>
      </c>
      <c r="BQ76" s="20">
        <f t="shared" si="108"/>
        <v>7.5411097437432881E-3</v>
      </c>
      <c r="BR76" s="20">
        <f t="shared" si="109"/>
        <v>-1.6436299891782515</v>
      </c>
      <c r="BS76" s="21">
        <f t="shared" si="63"/>
        <v>650.3522379646696</v>
      </c>
      <c r="BT76" s="20">
        <f t="shared" si="110"/>
        <v>6.5977620353304474</v>
      </c>
      <c r="BU76" s="20">
        <f t="shared" si="111"/>
        <v>1.004302007052355E-2</v>
      </c>
    </row>
    <row r="77" spans="1:73" x14ac:dyDescent="0.3">
      <c r="A77" s="2">
        <v>44389</v>
      </c>
      <c r="B77" s="1">
        <v>76</v>
      </c>
      <c r="C77" s="3">
        <v>144.5</v>
      </c>
      <c r="D77">
        <v>685.7</v>
      </c>
      <c r="K77" s="13">
        <f t="shared" si="64"/>
        <v>139.08442588973242</v>
      </c>
      <c r="L77" s="12">
        <f t="shared" si="65"/>
        <v>5.4155741102675847</v>
      </c>
      <c r="M77" s="11">
        <f t="shared" si="66"/>
        <v>3.7478021524343146E-2</v>
      </c>
      <c r="N77" s="12">
        <f t="shared" si="67"/>
        <v>0.81917741108809761</v>
      </c>
      <c r="O77" s="14">
        <f t="shared" si="56"/>
        <v>139.90360330082052</v>
      </c>
      <c r="P77" s="12">
        <f t="shared" si="68"/>
        <v>4.5963966991794791</v>
      </c>
      <c r="Q77" s="11">
        <f t="shared" si="69"/>
        <v>3.1808973696743799E-2</v>
      </c>
      <c r="S77" s="18">
        <f t="shared" si="70"/>
        <v>657.1759620549725</v>
      </c>
      <c r="T77" s="20">
        <f t="shared" si="71"/>
        <v>28.524037945027544</v>
      </c>
      <c r="U77" s="20">
        <f t="shared" si="72"/>
        <v>4.1598421970289547E-2</v>
      </c>
      <c r="V77" s="20">
        <f t="shared" si="73"/>
        <v>1.7231747157265893</v>
      </c>
      <c r="W77" s="21">
        <f t="shared" si="57"/>
        <v>658.8991367706991</v>
      </c>
      <c r="X77" s="20">
        <f t="shared" si="74"/>
        <v>26.800863229300944</v>
      </c>
      <c r="Y77" s="20">
        <f t="shared" si="75"/>
        <v>3.9085406488699057E-2</v>
      </c>
      <c r="AA77" s="13">
        <f t="shared" si="76"/>
        <v>141.61954001374326</v>
      </c>
      <c r="AB77" s="12">
        <f t="shared" si="77"/>
        <v>2.8804599862567386</v>
      </c>
      <c r="AC77" s="11">
        <f t="shared" si="78"/>
        <v>1.9933979143645249E-2</v>
      </c>
      <c r="AD77" s="12">
        <f t="shared" si="79"/>
        <v>1.1457838030905758</v>
      </c>
      <c r="AE77" s="14">
        <f t="shared" si="58"/>
        <v>142.76532381683384</v>
      </c>
      <c r="AF77" s="12">
        <f t="shared" si="80"/>
        <v>1.7346761831661581</v>
      </c>
      <c r="AG77" s="11">
        <f t="shared" si="81"/>
        <v>1.200467946827791E-2</v>
      </c>
      <c r="AH77" s="24"/>
      <c r="AI77" s="18">
        <f t="shared" si="82"/>
        <v>659.62445738649194</v>
      </c>
      <c r="AJ77" s="20">
        <f t="shared" si="83"/>
        <v>26.075542613508105</v>
      </c>
      <c r="AK77" s="20">
        <f t="shared" si="84"/>
        <v>3.8027625220224737E-2</v>
      </c>
      <c r="AL77" s="20">
        <f t="shared" si="85"/>
        <v>-1.4673713992612691</v>
      </c>
      <c r="AM77" s="21">
        <f t="shared" si="59"/>
        <v>658.15708598723063</v>
      </c>
      <c r="AN77" s="20">
        <f t="shared" si="86"/>
        <v>27.542914012769415</v>
      </c>
      <c r="AO77" s="20">
        <f t="shared" si="87"/>
        <v>4.0167586426672619E-2</v>
      </c>
      <c r="AQ77" s="13">
        <f t="shared" si="88"/>
        <v>144.67496348865149</v>
      </c>
      <c r="AR77" s="12">
        <f t="shared" si="89"/>
        <v>0.17496348865148548</v>
      </c>
      <c r="AS77" s="11">
        <f t="shared" si="90"/>
        <v>1.2108199906677196E-3</v>
      </c>
      <c r="AT77" s="12">
        <f t="shared" si="91"/>
        <v>1.1457838030905838</v>
      </c>
      <c r="AU77" s="14">
        <f t="shared" si="60"/>
        <v>145.82074729174207</v>
      </c>
      <c r="AV77" s="12">
        <f t="shared" si="92"/>
        <v>1.320747291742066</v>
      </c>
      <c r="AW77" s="11">
        <f t="shared" si="93"/>
        <v>9.1401196660350591E-3</v>
      </c>
      <c r="AX77" s="24"/>
      <c r="AY77" s="18">
        <f t="shared" si="94"/>
        <v>655.71146698846201</v>
      </c>
      <c r="AZ77" s="20">
        <f t="shared" si="95"/>
        <v>29.988533011538038</v>
      </c>
      <c r="BA77" s="20">
        <f t="shared" si="96"/>
        <v>4.3734188437418747E-2</v>
      </c>
      <c r="BB77" s="20">
        <f t="shared" si="97"/>
        <v>-1.467371399261221</v>
      </c>
      <c r="BC77" s="21">
        <f t="shared" si="61"/>
        <v>654.24409558920081</v>
      </c>
      <c r="BD77" s="20">
        <f t="shared" si="98"/>
        <v>31.455904410799235</v>
      </c>
      <c r="BE77" s="20">
        <f t="shared" si="99"/>
        <v>4.5874149643866463E-2</v>
      </c>
      <c r="BG77" s="13">
        <f t="shared" si="100"/>
        <v>144.67496348865149</v>
      </c>
      <c r="BH77" s="12">
        <f t="shared" si="101"/>
        <v>0.17496348865148548</v>
      </c>
      <c r="BI77" s="11">
        <f t="shared" si="102"/>
        <v>1.2108199906677196E-3</v>
      </c>
      <c r="BJ77" s="12">
        <f t="shared" si="103"/>
        <v>1.0509093349284493</v>
      </c>
      <c r="BK77" s="14">
        <f t="shared" si="62"/>
        <v>145.72587282357995</v>
      </c>
      <c r="BL77" s="12">
        <f t="shared" si="104"/>
        <v>1.2258728235799481</v>
      </c>
      <c r="BM77" s="11">
        <f t="shared" si="105"/>
        <v>8.4835489521103667E-3</v>
      </c>
      <c r="BN77" s="24"/>
      <c r="BO77" s="18">
        <f t="shared" si="106"/>
        <v>655.71146698846201</v>
      </c>
      <c r="BP77" s="20">
        <f t="shared" si="107"/>
        <v>29.988533011538038</v>
      </c>
      <c r="BQ77" s="20">
        <f t="shared" si="108"/>
        <v>4.3734188437418747E-2</v>
      </c>
      <c r="BR77" s="20">
        <f t="shared" si="109"/>
        <v>2.3757917786660236</v>
      </c>
      <c r="BS77" s="21">
        <f t="shared" si="63"/>
        <v>658.08725876712799</v>
      </c>
      <c r="BT77" s="20">
        <f t="shared" si="110"/>
        <v>27.612741232872054</v>
      </c>
      <c r="BU77" s="20">
        <f t="shared" si="111"/>
        <v>4.026941991085322E-2</v>
      </c>
    </row>
    <row r="78" spans="1:73" x14ac:dyDescent="0.3">
      <c r="A78" s="2">
        <v>44390</v>
      </c>
      <c r="B78" s="1">
        <v>77</v>
      </c>
      <c r="C78" s="3">
        <v>145.63</v>
      </c>
      <c r="D78">
        <v>668.53</v>
      </c>
      <c r="K78" s="13">
        <f t="shared" si="64"/>
        <v>139.89676200627255</v>
      </c>
      <c r="L78" s="12">
        <f t="shared" si="65"/>
        <v>5.7332379937274425</v>
      </c>
      <c r="M78" s="11">
        <f t="shared" si="66"/>
        <v>3.9368522926096564E-2</v>
      </c>
      <c r="N78" s="12">
        <f t="shared" si="67"/>
        <v>0.81815121690590364</v>
      </c>
      <c r="O78" s="14">
        <f t="shared" si="56"/>
        <v>140.71491322317846</v>
      </c>
      <c r="P78" s="12">
        <f t="shared" si="68"/>
        <v>4.9150867768215392</v>
      </c>
      <c r="Q78" s="11">
        <f t="shared" si="69"/>
        <v>3.3750510037914849E-2</v>
      </c>
      <c r="S78" s="18">
        <f t="shared" si="70"/>
        <v>661.45456774672664</v>
      </c>
      <c r="T78" s="20">
        <f t="shared" si="71"/>
        <v>7.075432253273334</v>
      </c>
      <c r="U78" s="20">
        <f t="shared" si="72"/>
        <v>1.0583567309280562E-2</v>
      </c>
      <c r="V78" s="20">
        <f t="shared" si="73"/>
        <v>2.1064893621307217</v>
      </c>
      <c r="W78" s="21">
        <f t="shared" si="57"/>
        <v>663.56105710885731</v>
      </c>
      <c r="X78" s="20">
        <f t="shared" si="74"/>
        <v>4.9689428911426603</v>
      </c>
      <c r="Y78" s="20">
        <f t="shared" si="75"/>
        <v>7.4326401076132117E-3</v>
      </c>
      <c r="AA78" s="13">
        <f t="shared" si="76"/>
        <v>142.33965501030744</v>
      </c>
      <c r="AB78" s="12">
        <f t="shared" si="77"/>
        <v>3.2903449896925565</v>
      </c>
      <c r="AC78" s="11">
        <f t="shared" si="78"/>
        <v>2.259386795092053E-2</v>
      </c>
      <c r="AD78" s="12">
        <f t="shared" si="79"/>
        <v>0.82653219819577717</v>
      </c>
      <c r="AE78" s="14">
        <f t="shared" si="58"/>
        <v>143.1661872085032</v>
      </c>
      <c r="AF78" s="12">
        <f t="shared" si="80"/>
        <v>2.4638127914967924</v>
      </c>
      <c r="AG78" s="11">
        <f t="shared" si="81"/>
        <v>1.6918305235849706E-2</v>
      </c>
      <c r="AH78" s="24"/>
      <c r="AI78" s="18">
        <f t="shared" si="82"/>
        <v>666.14334303986902</v>
      </c>
      <c r="AJ78" s="20">
        <f t="shared" si="83"/>
        <v>2.3866569601309493</v>
      </c>
      <c r="AK78" s="20">
        <f t="shared" si="84"/>
        <v>3.5700072698771177E-3</v>
      </c>
      <c r="AL78" s="20">
        <f t="shared" si="85"/>
        <v>4.5223213902174955</v>
      </c>
      <c r="AM78" s="21">
        <f t="shared" si="59"/>
        <v>670.66566443008651</v>
      </c>
      <c r="AN78" s="20">
        <f t="shared" si="86"/>
        <v>2.1356644300865355</v>
      </c>
      <c r="AO78" s="20">
        <f t="shared" si="87"/>
        <v>3.1945678280504027E-3</v>
      </c>
      <c r="AQ78" s="13">
        <f t="shared" si="88"/>
        <v>144.54374087216286</v>
      </c>
      <c r="AR78" s="12">
        <f t="shared" si="89"/>
        <v>1.0862591278371383</v>
      </c>
      <c r="AS78" s="11">
        <f t="shared" si="90"/>
        <v>7.4590340440646727E-3</v>
      </c>
      <c r="AT78" s="12">
        <f t="shared" si="91"/>
        <v>0.82653219819578072</v>
      </c>
      <c r="AU78" s="14">
        <f t="shared" si="60"/>
        <v>145.37027307035865</v>
      </c>
      <c r="AV78" s="12">
        <f t="shared" si="92"/>
        <v>0.25972692964134581</v>
      </c>
      <c r="AW78" s="11">
        <f t="shared" si="93"/>
        <v>1.7834713289936539E-3</v>
      </c>
      <c r="AX78" s="24"/>
      <c r="AY78" s="18">
        <f t="shared" si="94"/>
        <v>678.20286674711565</v>
      </c>
      <c r="AZ78" s="20">
        <f t="shared" si="95"/>
        <v>9.6728667471156768</v>
      </c>
      <c r="BA78" s="20">
        <f t="shared" si="96"/>
        <v>1.4468859657929602E-2</v>
      </c>
      <c r="BB78" s="20">
        <f t="shared" si="97"/>
        <v>4.5223213902174955</v>
      </c>
      <c r="BC78" s="21">
        <f t="shared" si="61"/>
        <v>682.72518813733313</v>
      </c>
      <c r="BD78" s="20">
        <f t="shared" si="98"/>
        <v>14.195188137333162</v>
      </c>
      <c r="BE78" s="20">
        <f t="shared" si="99"/>
        <v>2.1233434755857122E-2</v>
      </c>
      <c r="BG78" s="13">
        <f t="shared" si="100"/>
        <v>144.54374087216286</v>
      </c>
      <c r="BH78" s="12">
        <f t="shared" si="101"/>
        <v>1.0862591278371383</v>
      </c>
      <c r="BI78" s="11">
        <f t="shared" si="102"/>
        <v>7.4590340440646727E-3</v>
      </c>
      <c r="BJ78" s="12">
        <f t="shared" si="103"/>
        <v>0.16431037136564108</v>
      </c>
      <c r="BK78" s="14">
        <f t="shared" si="62"/>
        <v>144.7080512435285</v>
      </c>
      <c r="BL78" s="12">
        <f t="shared" si="104"/>
        <v>0.92194875647149388</v>
      </c>
      <c r="BM78" s="11">
        <f t="shared" si="105"/>
        <v>6.330761220019872E-3</v>
      </c>
      <c r="BN78" s="24"/>
      <c r="BO78" s="18">
        <f t="shared" si="106"/>
        <v>678.20286674711565</v>
      </c>
      <c r="BP78" s="20">
        <f t="shared" si="107"/>
        <v>9.6728667471156768</v>
      </c>
      <c r="BQ78" s="20">
        <f t="shared" si="108"/>
        <v>1.4468859657929602E-2</v>
      </c>
      <c r="BR78" s="20">
        <f t="shared" si="109"/>
        <v>17.462497763656739</v>
      </c>
      <c r="BS78" s="21">
        <f t="shared" si="63"/>
        <v>695.66536451077241</v>
      </c>
      <c r="BT78" s="20">
        <f t="shared" si="110"/>
        <v>27.135364510772433</v>
      </c>
      <c r="BU78" s="20">
        <f t="shared" si="111"/>
        <v>4.0589598837408099E-2</v>
      </c>
    </row>
    <row r="79" spans="1:73" x14ac:dyDescent="0.3">
      <c r="A79" s="2">
        <v>44391</v>
      </c>
      <c r="B79" s="1">
        <v>78</v>
      </c>
      <c r="C79" s="3">
        <v>149.13999999999999</v>
      </c>
      <c r="D79">
        <v>653.38</v>
      </c>
      <c r="K79" s="13">
        <f t="shared" si="64"/>
        <v>140.75674770533166</v>
      </c>
      <c r="L79" s="12">
        <f t="shared" si="65"/>
        <v>8.3832522946683241</v>
      </c>
      <c r="M79" s="11">
        <f t="shared" si="66"/>
        <v>5.6210622868903881E-2</v>
      </c>
      <c r="N79" s="12">
        <f t="shared" si="67"/>
        <v>0.82442638922888445</v>
      </c>
      <c r="O79" s="14">
        <f t="shared" si="56"/>
        <v>141.58117409456054</v>
      </c>
      <c r="P79" s="12">
        <f t="shared" si="68"/>
        <v>7.5588259054394484</v>
      </c>
      <c r="Q79" s="11">
        <f t="shared" si="69"/>
        <v>5.0682753824858852E-2</v>
      </c>
      <c r="S79" s="18">
        <f t="shared" si="70"/>
        <v>662.51588258471759</v>
      </c>
      <c r="T79" s="20">
        <f t="shared" si="71"/>
        <v>9.1358825847175922</v>
      </c>
      <c r="U79" s="20">
        <f t="shared" si="72"/>
        <v>1.3982495002475729E-2</v>
      </c>
      <c r="V79" s="20">
        <f t="shared" si="73"/>
        <v>1.9497131835097556</v>
      </c>
      <c r="W79" s="21">
        <f t="shared" si="57"/>
        <v>664.46559576822733</v>
      </c>
      <c r="X79" s="20">
        <f t="shared" si="74"/>
        <v>11.085595768227336</v>
      </c>
      <c r="Y79" s="20">
        <f t="shared" si="75"/>
        <v>1.6966536729357089E-2</v>
      </c>
      <c r="AA79" s="13">
        <f t="shared" si="76"/>
        <v>143.16224125773059</v>
      </c>
      <c r="AB79" s="12">
        <f t="shared" si="77"/>
        <v>5.9777587422694012</v>
      </c>
      <c r="AC79" s="11">
        <f t="shared" si="78"/>
        <v>4.0081525695785179E-2</v>
      </c>
      <c r="AD79" s="12">
        <f t="shared" si="79"/>
        <v>0.82357273511630402</v>
      </c>
      <c r="AE79" s="14">
        <f t="shared" si="58"/>
        <v>143.98581399284689</v>
      </c>
      <c r="AF79" s="12">
        <f t="shared" si="80"/>
        <v>5.1541860071531005</v>
      </c>
      <c r="AG79" s="11">
        <f t="shared" si="81"/>
        <v>3.4559380495863622E-2</v>
      </c>
      <c r="AH79" s="24"/>
      <c r="AI79" s="18">
        <f t="shared" si="82"/>
        <v>666.74000727990176</v>
      </c>
      <c r="AJ79" s="20">
        <f t="shared" si="83"/>
        <v>13.360007279901765</v>
      </c>
      <c r="AK79" s="20">
        <f t="shared" si="84"/>
        <v>2.0447530196672326E-2</v>
      </c>
      <c r="AL79" s="20">
        <f t="shared" si="85"/>
        <v>1.5780785275789269</v>
      </c>
      <c r="AM79" s="21">
        <f t="shared" si="59"/>
        <v>668.31808580748066</v>
      </c>
      <c r="AN79" s="20">
        <f t="shared" si="86"/>
        <v>14.938085807480661</v>
      </c>
      <c r="AO79" s="20">
        <f t="shared" si="87"/>
        <v>2.2862783996266584E-2</v>
      </c>
      <c r="AQ79" s="13">
        <f t="shared" si="88"/>
        <v>145.35843521804071</v>
      </c>
      <c r="AR79" s="12">
        <f t="shared" si="89"/>
        <v>3.7815647819592755</v>
      </c>
      <c r="AS79" s="11">
        <f t="shared" si="90"/>
        <v>2.5355805162661095E-2</v>
      </c>
      <c r="AT79" s="12">
        <f t="shared" si="91"/>
        <v>0.82357273511629892</v>
      </c>
      <c r="AU79" s="14">
        <f t="shared" si="60"/>
        <v>146.18200795315701</v>
      </c>
      <c r="AV79" s="12">
        <f t="shared" si="92"/>
        <v>2.9579920468429748</v>
      </c>
      <c r="AW79" s="11">
        <f t="shared" si="93"/>
        <v>1.9833659962739541E-2</v>
      </c>
      <c r="AX79" s="24"/>
      <c r="AY79" s="18">
        <f t="shared" si="94"/>
        <v>670.94821668677889</v>
      </c>
      <c r="AZ79" s="20">
        <f t="shared" si="95"/>
        <v>17.568216686778896</v>
      </c>
      <c r="BA79" s="20">
        <f t="shared" si="96"/>
        <v>2.6888206995590462E-2</v>
      </c>
      <c r="BB79" s="20">
        <f t="shared" si="97"/>
        <v>1.5780785275789322</v>
      </c>
      <c r="BC79" s="21">
        <f t="shared" si="61"/>
        <v>672.52629521435779</v>
      </c>
      <c r="BD79" s="20">
        <f t="shared" si="98"/>
        <v>19.146295214357792</v>
      </c>
      <c r="BE79" s="20">
        <f t="shared" si="99"/>
        <v>2.930346079518472E-2</v>
      </c>
      <c r="BG79" s="13">
        <f t="shared" si="100"/>
        <v>145.35843521804071</v>
      </c>
      <c r="BH79" s="12">
        <f t="shared" si="101"/>
        <v>3.7815647819592755</v>
      </c>
      <c r="BI79" s="11">
        <f t="shared" si="102"/>
        <v>2.5355805162661095E-2</v>
      </c>
      <c r="BJ79" s="12">
        <f t="shared" si="103"/>
        <v>0.65209835224980051</v>
      </c>
      <c r="BK79" s="14">
        <f t="shared" si="62"/>
        <v>146.01053357029051</v>
      </c>
      <c r="BL79" s="12">
        <f t="shared" si="104"/>
        <v>3.1294664297094812</v>
      </c>
      <c r="BM79" s="11">
        <f t="shared" si="105"/>
        <v>2.098341444085746E-2</v>
      </c>
      <c r="BN79" s="24"/>
      <c r="BO79" s="18">
        <f t="shared" si="106"/>
        <v>670.94821668677889</v>
      </c>
      <c r="BP79" s="20">
        <f t="shared" si="107"/>
        <v>17.568216686778896</v>
      </c>
      <c r="BQ79" s="20">
        <f t="shared" si="108"/>
        <v>2.6888206995590462E-2</v>
      </c>
      <c r="BR79" s="20">
        <f t="shared" si="109"/>
        <v>-1.0753631043383836</v>
      </c>
      <c r="BS79" s="21">
        <f t="shared" si="63"/>
        <v>669.87285358244048</v>
      </c>
      <c r="BT79" s="20">
        <f t="shared" si="110"/>
        <v>16.492853582440489</v>
      </c>
      <c r="BU79" s="20">
        <f t="shared" si="111"/>
        <v>2.5242360620833956E-2</v>
      </c>
    </row>
    <row r="80" spans="1:73" x14ac:dyDescent="0.3">
      <c r="A80" s="2">
        <v>44392</v>
      </c>
      <c r="B80" s="1">
        <v>79</v>
      </c>
      <c r="C80" s="3">
        <v>148.47</v>
      </c>
      <c r="D80">
        <v>650.59</v>
      </c>
      <c r="K80" s="13">
        <f t="shared" si="64"/>
        <v>142.01423554953192</v>
      </c>
      <c r="L80" s="12">
        <f t="shared" si="65"/>
        <v>6.4557644504680809</v>
      </c>
      <c r="M80" s="11">
        <f t="shared" si="66"/>
        <v>4.3481945514030312E-2</v>
      </c>
      <c r="N80" s="12">
        <f t="shared" si="67"/>
        <v>0.88938560747459017</v>
      </c>
      <c r="O80" s="14">
        <f t="shared" si="56"/>
        <v>142.90362115700651</v>
      </c>
      <c r="P80" s="12">
        <f t="shared" si="68"/>
        <v>5.5663788429934868</v>
      </c>
      <c r="Q80" s="11">
        <f t="shared" si="69"/>
        <v>3.749160667470524E-2</v>
      </c>
      <c r="S80" s="18">
        <f t="shared" si="70"/>
        <v>661.14550019700994</v>
      </c>
      <c r="T80" s="20">
        <f t="shared" si="71"/>
        <v>10.555500197009906</v>
      </c>
      <c r="U80" s="20">
        <f t="shared" si="72"/>
        <v>1.6224504214651169E-2</v>
      </c>
      <c r="V80" s="20">
        <f t="shared" si="73"/>
        <v>1.4516988478271446</v>
      </c>
      <c r="W80" s="21">
        <f t="shared" si="57"/>
        <v>662.59719904483711</v>
      </c>
      <c r="X80" s="20">
        <f t="shared" si="74"/>
        <v>12.00719904483708</v>
      </c>
      <c r="Y80" s="20">
        <f t="shared" si="75"/>
        <v>1.8455861671462948E-2</v>
      </c>
      <c r="AA80" s="13">
        <f t="shared" si="76"/>
        <v>144.65668094329794</v>
      </c>
      <c r="AB80" s="12">
        <f t="shared" si="77"/>
        <v>3.8133190567020563</v>
      </c>
      <c r="AC80" s="11">
        <f t="shared" si="78"/>
        <v>2.5684104914811452E-2</v>
      </c>
      <c r="AD80" s="12">
        <f t="shared" si="79"/>
        <v>1.3267229479545941</v>
      </c>
      <c r="AE80" s="14">
        <f t="shared" si="58"/>
        <v>145.98340389125255</v>
      </c>
      <c r="AF80" s="12">
        <f t="shared" si="80"/>
        <v>2.4865961087474489</v>
      </c>
      <c r="AG80" s="11">
        <f t="shared" si="81"/>
        <v>1.674813840336397E-2</v>
      </c>
      <c r="AH80" s="24"/>
      <c r="AI80" s="18">
        <f t="shared" si="82"/>
        <v>663.40000545992632</v>
      </c>
      <c r="AJ80" s="20">
        <f t="shared" si="83"/>
        <v>12.810005459926288</v>
      </c>
      <c r="AK80" s="20">
        <f t="shared" si="84"/>
        <v>1.9689828401798809E-2</v>
      </c>
      <c r="AL80" s="20">
        <f t="shared" si="85"/>
        <v>-2.1104817330868491</v>
      </c>
      <c r="AM80" s="21">
        <f t="shared" si="59"/>
        <v>661.28952372683943</v>
      </c>
      <c r="AN80" s="20">
        <f t="shared" si="86"/>
        <v>10.699523726839402</v>
      </c>
      <c r="AO80" s="20">
        <f t="shared" si="87"/>
        <v>1.6445877936702689E-2</v>
      </c>
      <c r="AQ80" s="13">
        <f t="shared" si="88"/>
        <v>148.19460880451015</v>
      </c>
      <c r="AR80" s="12">
        <f t="shared" si="89"/>
        <v>0.27539119548984559</v>
      </c>
      <c r="AS80" s="11">
        <f t="shared" si="90"/>
        <v>1.8548608842853477E-3</v>
      </c>
      <c r="AT80" s="12">
        <f t="shared" si="91"/>
        <v>1.3267229479545848</v>
      </c>
      <c r="AU80" s="14">
        <f t="shared" si="60"/>
        <v>149.52133175246473</v>
      </c>
      <c r="AV80" s="12">
        <f t="shared" si="92"/>
        <v>1.0513317524647334</v>
      </c>
      <c r="AW80" s="11">
        <f t="shared" si="93"/>
        <v>7.0811056271619412E-3</v>
      </c>
      <c r="AX80" s="24"/>
      <c r="AY80" s="18">
        <f t="shared" si="94"/>
        <v>657.77205417169466</v>
      </c>
      <c r="AZ80" s="20">
        <f t="shared" si="95"/>
        <v>7.1820541716946309</v>
      </c>
      <c r="BA80" s="20">
        <f t="shared" si="96"/>
        <v>1.1039293828209212E-2</v>
      </c>
      <c r="BB80" s="20">
        <f t="shared" si="97"/>
        <v>-2.1104817330868579</v>
      </c>
      <c r="BC80" s="21">
        <f t="shared" si="61"/>
        <v>655.66157243860778</v>
      </c>
      <c r="BD80" s="20">
        <f t="shared" si="98"/>
        <v>5.0715724386077454</v>
      </c>
      <c r="BE80" s="20">
        <f t="shared" si="99"/>
        <v>7.7953433631130897E-3</v>
      </c>
      <c r="BG80" s="13">
        <f t="shared" si="100"/>
        <v>148.19460880451015</v>
      </c>
      <c r="BH80" s="12">
        <f t="shared" si="101"/>
        <v>0.27539119548984559</v>
      </c>
      <c r="BI80" s="11">
        <f t="shared" si="102"/>
        <v>1.8548608842853477E-3</v>
      </c>
      <c r="BJ80" s="12">
        <f t="shared" si="103"/>
        <v>2.2901547779145321</v>
      </c>
      <c r="BK80" s="14">
        <f t="shared" si="62"/>
        <v>150.48476358242468</v>
      </c>
      <c r="BL80" s="12">
        <f t="shared" si="104"/>
        <v>2.0147635824246777</v>
      </c>
      <c r="BM80" s="11">
        <f t="shared" si="105"/>
        <v>1.3570172980566295E-2</v>
      </c>
      <c r="BN80" s="24"/>
      <c r="BO80" s="18">
        <f t="shared" si="106"/>
        <v>657.77205417169466</v>
      </c>
      <c r="BP80" s="20">
        <f t="shared" si="107"/>
        <v>7.1820541716946309</v>
      </c>
      <c r="BQ80" s="20">
        <f t="shared" si="108"/>
        <v>1.1039293828209212E-2</v>
      </c>
      <c r="BR80" s="20">
        <f t="shared" si="109"/>
        <v>-10.150962662397768</v>
      </c>
      <c r="BS80" s="21">
        <f t="shared" si="63"/>
        <v>647.62109150929689</v>
      </c>
      <c r="BT80" s="20">
        <f t="shared" si="110"/>
        <v>2.9689084907031429</v>
      </c>
      <c r="BU80" s="20">
        <f t="shared" si="111"/>
        <v>4.5634093525924822E-3</v>
      </c>
    </row>
    <row r="81" spans="1:73" x14ac:dyDescent="0.3">
      <c r="A81" s="2">
        <v>44393</v>
      </c>
      <c r="B81" s="1">
        <v>80</v>
      </c>
      <c r="C81" s="3">
        <v>146.38</v>
      </c>
      <c r="D81">
        <v>644.21</v>
      </c>
      <c r="K81" s="13">
        <f t="shared" si="64"/>
        <v>142.98260021710212</v>
      </c>
      <c r="L81" s="12">
        <f t="shared" si="65"/>
        <v>3.3973997828978781</v>
      </c>
      <c r="M81" s="11">
        <f t="shared" si="66"/>
        <v>2.3209453360417256E-2</v>
      </c>
      <c r="N81" s="12">
        <f t="shared" si="67"/>
        <v>0.90123246648893152</v>
      </c>
      <c r="O81" s="14">
        <f t="shared" si="56"/>
        <v>143.88383268359104</v>
      </c>
      <c r="P81" s="12">
        <f t="shared" si="68"/>
        <v>2.4961673164089575</v>
      </c>
      <c r="Q81" s="11">
        <f t="shared" si="69"/>
        <v>1.7052652796891363E-2</v>
      </c>
      <c r="S81" s="18">
        <f t="shared" si="70"/>
        <v>659.56217516745835</v>
      </c>
      <c r="T81" s="20">
        <f t="shared" si="71"/>
        <v>15.352175167458313</v>
      </c>
      <c r="U81" s="20">
        <f t="shared" si="72"/>
        <v>2.3831010334298307E-2</v>
      </c>
      <c r="V81" s="20">
        <f t="shared" si="73"/>
        <v>0.99644526622033469</v>
      </c>
      <c r="W81" s="21">
        <f t="shared" si="57"/>
        <v>660.5586204336787</v>
      </c>
      <c r="X81" s="20">
        <f t="shared" si="74"/>
        <v>16.348620433678661</v>
      </c>
      <c r="Y81" s="20">
        <f t="shared" si="75"/>
        <v>2.5377781210596948E-2</v>
      </c>
      <c r="AA81" s="13">
        <f t="shared" si="76"/>
        <v>145.61001070747346</v>
      </c>
      <c r="AB81" s="12">
        <f t="shared" si="77"/>
        <v>0.7699892925265317</v>
      </c>
      <c r="AC81" s="11">
        <f t="shared" si="78"/>
        <v>5.2602083107428045E-3</v>
      </c>
      <c r="AD81" s="12">
        <f t="shared" si="79"/>
        <v>1.0466780601202894</v>
      </c>
      <c r="AE81" s="14">
        <f t="shared" si="58"/>
        <v>146.65668876759375</v>
      </c>
      <c r="AF81" s="12">
        <f t="shared" si="80"/>
        <v>0.27668876759375394</v>
      </c>
      <c r="AG81" s="11">
        <f t="shared" si="81"/>
        <v>1.8902088235671127E-3</v>
      </c>
      <c r="AH81" s="24"/>
      <c r="AI81" s="18">
        <f t="shared" si="82"/>
        <v>660.19750409494475</v>
      </c>
      <c r="AJ81" s="20">
        <f t="shared" si="83"/>
        <v>15.987504094944711</v>
      </c>
      <c r="AK81" s="20">
        <f t="shared" si="84"/>
        <v>2.4817224344460206E-2</v>
      </c>
      <c r="AL81" s="20">
        <f t="shared" si="85"/>
        <v>-2.9294964570078914</v>
      </c>
      <c r="AM81" s="21">
        <f t="shared" si="59"/>
        <v>657.26800763793688</v>
      </c>
      <c r="AN81" s="20">
        <f t="shared" si="86"/>
        <v>13.058007637936839</v>
      </c>
      <c r="AO81" s="20">
        <f t="shared" si="87"/>
        <v>2.0269799658398407E-2</v>
      </c>
      <c r="AQ81" s="13">
        <f t="shared" si="88"/>
        <v>148.40115220112753</v>
      </c>
      <c r="AR81" s="12">
        <f t="shared" si="89"/>
        <v>2.0211522011275349</v>
      </c>
      <c r="AS81" s="11">
        <f t="shared" si="90"/>
        <v>1.3807570714083447E-2</v>
      </c>
      <c r="AT81" s="12">
        <f t="shared" si="91"/>
        <v>1.046678060120283</v>
      </c>
      <c r="AU81" s="14">
        <f t="shared" si="60"/>
        <v>149.44783026124782</v>
      </c>
      <c r="AV81" s="12">
        <f t="shared" si="92"/>
        <v>3.0678302612478205</v>
      </c>
      <c r="AW81" s="11">
        <f t="shared" si="93"/>
        <v>2.0957987848393363E-2</v>
      </c>
      <c r="AX81" s="24"/>
      <c r="AY81" s="18">
        <f t="shared" si="94"/>
        <v>652.38551354292372</v>
      </c>
      <c r="AZ81" s="20">
        <f t="shared" si="95"/>
        <v>8.1755135429236816</v>
      </c>
      <c r="BA81" s="20">
        <f t="shared" si="96"/>
        <v>1.2690758514962017E-2</v>
      </c>
      <c r="BB81" s="20">
        <f t="shared" si="97"/>
        <v>-2.9294964570078799</v>
      </c>
      <c r="BC81" s="21">
        <f t="shared" si="61"/>
        <v>649.45601708591585</v>
      </c>
      <c r="BD81" s="20">
        <f t="shared" si="98"/>
        <v>5.2460170859158097</v>
      </c>
      <c r="BE81" s="20">
        <f t="shared" si="99"/>
        <v>8.1433338289002184E-3</v>
      </c>
      <c r="BG81" s="13">
        <f t="shared" si="100"/>
        <v>148.40115220112753</v>
      </c>
      <c r="BH81" s="12">
        <f t="shared" si="101"/>
        <v>2.0211522011275349</v>
      </c>
      <c r="BI81" s="11">
        <f t="shared" si="102"/>
        <v>1.3807570714083447E-2</v>
      </c>
      <c r="BJ81" s="12">
        <f t="shared" si="103"/>
        <v>0.72744624194166585</v>
      </c>
      <c r="BK81" s="14">
        <f t="shared" si="62"/>
        <v>149.12859844306919</v>
      </c>
      <c r="BL81" s="12">
        <f t="shared" si="104"/>
        <v>2.7485984430691985</v>
      </c>
      <c r="BM81" s="11">
        <f t="shared" si="105"/>
        <v>1.8777144712865138E-2</v>
      </c>
      <c r="BN81" s="24"/>
      <c r="BO81" s="18">
        <f t="shared" si="106"/>
        <v>652.38551354292372</v>
      </c>
      <c r="BP81" s="20">
        <f t="shared" si="107"/>
        <v>8.1755135429236816</v>
      </c>
      <c r="BQ81" s="20">
        <f t="shared" si="108"/>
        <v>1.2690758514962017E-2</v>
      </c>
      <c r="BR81" s="20">
        <f t="shared" si="109"/>
        <v>-6.5776461371776502</v>
      </c>
      <c r="BS81" s="21">
        <f t="shared" si="63"/>
        <v>645.80786740574604</v>
      </c>
      <c r="BT81" s="20">
        <f t="shared" si="110"/>
        <v>1.5978674057460012</v>
      </c>
      <c r="BU81" s="20">
        <f t="shared" si="111"/>
        <v>2.480351757572843E-3</v>
      </c>
    </row>
    <row r="82" spans="1:73" x14ac:dyDescent="0.3">
      <c r="A82" s="2">
        <v>44396</v>
      </c>
      <c r="B82" s="1">
        <v>81</v>
      </c>
      <c r="C82" s="3">
        <v>142.44</v>
      </c>
      <c r="D82">
        <v>646.21</v>
      </c>
      <c r="K82" s="13">
        <f t="shared" si="64"/>
        <v>143.49221018453679</v>
      </c>
      <c r="L82" s="12">
        <f t="shared" si="65"/>
        <v>1.0522101845367899</v>
      </c>
      <c r="M82" s="11">
        <f t="shared" si="66"/>
        <v>7.3870414527997044E-3</v>
      </c>
      <c r="N82" s="12">
        <f t="shared" si="67"/>
        <v>0.84248909163079233</v>
      </c>
      <c r="O82" s="14">
        <f t="shared" si="56"/>
        <v>144.33469927616758</v>
      </c>
      <c r="P82" s="12">
        <f t="shared" si="68"/>
        <v>1.8946992761675858</v>
      </c>
      <c r="Q82" s="11">
        <f t="shared" si="69"/>
        <v>1.3301736002299816E-2</v>
      </c>
      <c r="S82" s="18">
        <f t="shared" si="70"/>
        <v>657.25934889233952</v>
      </c>
      <c r="T82" s="20">
        <f t="shared" si="71"/>
        <v>11.049348892339481</v>
      </c>
      <c r="U82" s="20">
        <f t="shared" si="72"/>
        <v>1.7098696851394254E-2</v>
      </c>
      <c r="V82" s="20">
        <f t="shared" si="73"/>
        <v>0.50155453501945968</v>
      </c>
      <c r="W82" s="21">
        <f t="shared" si="57"/>
        <v>657.76090342735893</v>
      </c>
      <c r="X82" s="20">
        <f t="shared" si="74"/>
        <v>11.55090342735889</v>
      </c>
      <c r="Y82" s="20">
        <f t="shared" si="75"/>
        <v>1.7874844752261476E-2</v>
      </c>
      <c r="AA82" s="13">
        <f t="shared" si="76"/>
        <v>145.80250803060511</v>
      </c>
      <c r="AB82" s="12">
        <f t="shared" si="77"/>
        <v>3.3625080306051132</v>
      </c>
      <c r="AC82" s="11">
        <f t="shared" si="78"/>
        <v>2.3606487156733455E-2</v>
      </c>
      <c r="AD82" s="12">
        <f t="shared" si="79"/>
        <v>0.4060425073788077</v>
      </c>
      <c r="AE82" s="14">
        <f t="shared" si="58"/>
        <v>146.20855053798391</v>
      </c>
      <c r="AF82" s="12">
        <f t="shared" si="80"/>
        <v>3.7685505379839128</v>
      </c>
      <c r="AG82" s="11">
        <f t="shared" si="81"/>
        <v>2.645710852277389E-2</v>
      </c>
      <c r="AH82" s="24"/>
      <c r="AI82" s="18">
        <f t="shared" si="82"/>
        <v>656.2006280712086</v>
      </c>
      <c r="AJ82" s="20">
        <f t="shared" si="83"/>
        <v>9.9906280712085618</v>
      </c>
      <c r="AK82" s="20">
        <f t="shared" si="84"/>
        <v>1.5460342723276585E-2</v>
      </c>
      <c r="AL82" s="20">
        <f t="shared" si="85"/>
        <v>-3.7300311320540849</v>
      </c>
      <c r="AM82" s="21">
        <f t="shared" si="59"/>
        <v>652.47059693915446</v>
      </c>
      <c r="AN82" s="20">
        <f t="shared" si="86"/>
        <v>6.2605969391544249</v>
      </c>
      <c r="AO82" s="20">
        <f t="shared" si="87"/>
        <v>9.6881771237746616E-3</v>
      </c>
      <c r="AQ82" s="13">
        <f t="shared" si="88"/>
        <v>146.88528805028187</v>
      </c>
      <c r="AR82" s="12">
        <f t="shared" si="89"/>
        <v>4.4452880502818743</v>
      </c>
      <c r="AS82" s="11">
        <f t="shared" si="90"/>
        <v>3.1208144132841016E-2</v>
      </c>
      <c r="AT82" s="12">
        <f t="shared" si="91"/>
        <v>0.40604250737879766</v>
      </c>
      <c r="AU82" s="14">
        <f t="shared" si="60"/>
        <v>147.29133055766067</v>
      </c>
      <c r="AV82" s="12">
        <f t="shared" si="92"/>
        <v>4.851330557660674</v>
      </c>
      <c r="AW82" s="11">
        <f t="shared" si="93"/>
        <v>3.4058765498881455E-2</v>
      </c>
      <c r="AX82" s="24"/>
      <c r="AY82" s="18">
        <f t="shared" si="94"/>
        <v>646.25387838573101</v>
      </c>
      <c r="AZ82" s="20">
        <f t="shared" si="95"/>
        <v>4.3878385730977243E-2</v>
      </c>
      <c r="BA82" s="20">
        <f t="shared" si="96"/>
        <v>6.790112460496934E-5</v>
      </c>
      <c r="BB82" s="20">
        <f t="shared" si="97"/>
        <v>-3.7300311320540862</v>
      </c>
      <c r="BC82" s="21">
        <f t="shared" si="61"/>
        <v>642.52384725367688</v>
      </c>
      <c r="BD82" s="20">
        <f t="shared" si="98"/>
        <v>3.6861527463231596</v>
      </c>
      <c r="BE82" s="20">
        <f t="shared" si="99"/>
        <v>5.7042644748969522E-3</v>
      </c>
      <c r="BG82" s="13">
        <f t="shared" si="100"/>
        <v>146.88528805028187</v>
      </c>
      <c r="BH82" s="12">
        <f t="shared" si="101"/>
        <v>4.4452880502818743</v>
      </c>
      <c r="BI82" s="11">
        <f t="shared" si="102"/>
        <v>3.1208144132841016E-2</v>
      </c>
      <c r="BJ82" s="12">
        <f t="shared" si="103"/>
        <v>-0.95503655264882725</v>
      </c>
      <c r="BK82" s="14">
        <f t="shared" si="62"/>
        <v>145.93025149763304</v>
      </c>
      <c r="BL82" s="12">
        <f t="shared" si="104"/>
        <v>3.4902514976330394</v>
      </c>
      <c r="BM82" s="11">
        <f t="shared" si="105"/>
        <v>2.4503310149066551E-2</v>
      </c>
      <c r="BN82" s="24"/>
      <c r="BO82" s="18">
        <f t="shared" si="106"/>
        <v>646.25387838573101</v>
      </c>
      <c r="BP82" s="20">
        <f t="shared" si="107"/>
        <v>4.3878385730977243E-2</v>
      </c>
      <c r="BQ82" s="20">
        <f t="shared" si="108"/>
        <v>6.790112460496934E-5</v>
      </c>
      <c r="BR82" s="20">
        <f t="shared" si="109"/>
        <v>-6.2431379021889413</v>
      </c>
      <c r="BS82" s="21">
        <f t="shared" si="63"/>
        <v>640.01074048354212</v>
      </c>
      <c r="BT82" s="20">
        <f t="shared" si="110"/>
        <v>6.1992595164579143</v>
      </c>
      <c r="BU82" s="20">
        <f t="shared" si="111"/>
        <v>9.5932584089659916E-3</v>
      </c>
    </row>
    <row r="83" spans="1:73" x14ac:dyDescent="0.3">
      <c r="A83" s="2">
        <v>44397</v>
      </c>
      <c r="B83" s="1">
        <v>82</v>
      </c>
      <c r="C83" s="3">
        <v>146.13999999999999</v>
      </c>
      <c r="D83">
        <v>660.5</v>
      </c>
      <c r="K83" s="13">
        <f t="shared" si="64"/>
        <v>143.33437865685625</v>
      </c>
      <c r="L83" s="12">
        <f t="shared" si="65"/>
        <v>2.8056213431437413</v>
      </c>
      <c r="M83" s="11">
        <f t="shared" si="66"/>
        <v>1.9198175332857136E-2</v>
      </c>
      <c r="N83" s="12">
        <f t="shared" si="67"/>
        <v>0.69244099873409215</v>
      </c>
      <c r="O83" s="14">
        <f t="shared" si="56"/>
        <v>144.02681965559034</v>
      </c>
      <c r="P83" s="12">
        <f t="shared" si="68"/>
        <v>2.113180344409642</v>
      </c>
      <c r="Q83" s="11">
        <f t="shared" si="69"/>
        <v>1.4459972248594787E-2</v>
      </c>
      <c r="S83" s="18">
        <f t="shared" si="70"/>
        <v>655.60194655848863</v>
      </c>
      <c r="T83" s="20">
        <f t="shared" si="71"/>
        <v>4.8980534415113652</v>
      </c>
      <c r="U83" s="20">
        <f t="shared" si="72"/>
        <v>7.4156751574736791E-3</v>
      </c>
      <c r="V83" s="20">
        <f t="shared" si="73"/>
        <v>0.17771100468890838</v>
      </c>
      <c r="W83" s="21">
        <f t="shared" si="57"/>
        <v>655.77965756317758</v>
      </c>
      <c r="X83" s="20">
        <f t="shared" si="74"/>
        <v>4.7203424368224205</v>
      </c>
      <c r="Y83" s="20">
        <f t="shared" si="75"/>
        <v>7.1466198892088124E-3</v>
      </c>
      <c r="AA83" s="13">
        <f t="shared" si="76"/>
        <v>144.96188102295383</v>
      </c>
      <c r="AB83" s="12">
        <f t="shared" si="77"/>
        <v>1.1781189770461538</v>
      </c>
      <c r="AC83" s="11">
        <f t="shared" si="78"/>
        <v>8.0615777818951271E-3</v>
      </c>
      <c r="AD83" s="12">
        <f t="shared" si="79"/>
        <v>-0.52895962889375681</v>
      </c>
      <c r="AE83" s="14">
        <f t="shared" si="58"/>
        <v>144.43292139406009</v>
      </c>
      <c r="AF83" s="12">
        <f t="shared" si="80"/>
        <v>1.7070786059398984</v>
      </c>
      <c r="AG83" s="11">
        <f t="shared" si="81"/>
        <v>1.1681118146571086E-2</v>
      </c>
      <c r="AH83" s="24"/>
      <c r="AI83" s="18">
        <f t="shared" si="82"/>
        <v>653.70297105340649</v>
      </c>
      <c r="AJ83" s="20">
        <f t="shared" si="83"/>
        <v>6.7970289465935139</v>
      </c>
      <c r="AK83" s="20">
        <f t="shared" si="84"/>
        <v>1.0290732697340672E-2</v>
      </c>
      <c r="AL83" s="20">
        <f t="shared" si="85"/>
        <v>-2.8057505463651053</v>
      </c>
      <c r="AM83" s="21">
        <f t="shared" si="59"/>
        <v>650.89722050704142</v>
      </c>
      <c r="AN83" s="20">
        <f t="shared" si="86"/>
        <v>9.6027794929585752</v>
      </c>
      <c r="AO83" s="20">
        <f t="shared" si="87"/>
        <v>1.4538651768294587E-2</v>
      </c>
      <c r="AQ83" s="13">
        <f t="shared" si="88"/>
        <v>143.55132201257047</v>
      </c>
      <c r="AR83" s="12">
        <f t="shared" si="89"/>
        <v>2.58867798742952</v>
      </c>
      <c r="AS83" s="11">
        <f t="shared" si="90"/>
        <v>1.7713685421031342E-2</v>
      </c>
      <c r="AT83" s="12">
        <f t="shared" si="91"/>
        <v>-0.52895962889375325</v>
      </c>
      <c r="AU83" s="14">
        <f t="shared" si="60"/>
        <v>143.02236238367672</v>
      </c>
      <c r="AV83" s="12">
        <f t="shared" si="92"/>
        <v>3.1176376163232646</v>
      </c>
      <c r="AW83" s="11">
        <f t="shared" si="93"/>
        <v>2.1333225785707302E-2</v>
      </c>
      <c r="AX83" s="24"/>
      <c r="AY83" s="18">
        <f t="shared" si="94"/>
        <v>646.22096959643272</v>
      </c>
      <c r="AZ83" s="20">
        <f t="shared" si="95"/>
        <v>14.279030403567276</v>
      </c>
      <c r="BA83" s="20">
        <f t="shared" si="96"/>
        <v>2.1618516886551517E-2</v>
      </c>
      <c r="BB83" s="20">
        <f t="shared" si="97"/>
        <v>-2.8057505463651369</v>
      </c>
      <c r="BC83" s="21">
        <f t="shared" si="61"/>
        <v>643.41521905006755</v>
      </c>
      <c r="BD83" s="20">
        <f t="shared" si="98"/>
        <v>17.084780949932451</v>
      </c>
      <c r="BE83" s="20">
        <f t="shared" si="99"/>
        <v>2.5866435957505603E-2</v>
      </c>
      <c r="BG83" s="13">
        <f t="shared" si="100"/>
        <v>143.55132201257047</v>
      </c>
      <c r="BH83" s="12">
        <f t="shared" si="101"/>
        <v>2.58867798742952</v>
      </c>
      <c r="BI83" s="11">
        <f t="shared" si="102"/>
        <v>1.7713685421031342E-2</v>
      </c>
      <c r="BJ83" s="12">
        <f t="shared" si="103"/>
        <v>-2.7392336664457613</v>
      </c>
      <c r="BK83" s="14">
        <f t="shared" si="62"/>
        <v>140.81208834612471</v>
      </c>
      <c r="BL83" s="12">
        <f t="shared" si="104"/>
        <v>5.327911653875276</v>
      </c>
      <c r="BM83" s="11">
        <f t="shared" si="105"/>
        <v>3.6457586245211962E-2</v>
      </c>
      <c r="BN83" s="24"/>
      <c r="BO83" s="18">
        <f t="shared" si="106"/>
        <v>646.22096959643272</v>
      </c>
      <c r="BP83" s="20">
        <f t="shared" si="107"/>
        <v>14.279030403567276</v>
      </c>
      <c r="BQ83" s="20">
        <f t="shared" si="108"/>
        <v>2.1618516886551517E-2</v>
      </c>
      <c r="BR83" s="20">
        <f t="shared" si="109"/>
        <v>-1.5854660675209526</v>
      </c>
      <c r="BS83" s="21">
        <f t="shared" si="63"/>
        <v>644.63550352891173</v>
      </c>
      <c r="BT83" s="20">
        <f t="shared" si="110"/>
        <v>15.864496471088273</v>
      </c>
      <c r="BU83" s="20">
        <f t="shared" si="111"/>
        <v>2.4018919713986786E-2</v>
      </c>
    </row>
    <row r="84" spans="1:73" x14ac:dyDescent="0.3">
      <c r="A84" s="2">
        <v>44398</v>
      </c>
      <c r="B84" s="1">
        <v>83</v>
      </c>
      <c r="C84" s="3">
        <v>145.38999999999999</v>
      </c>
      <c r="D84">
        <v>655.28</v>
      </c>
      <c r="K84" s="13">
        <f t="shared" si="64"/>
        <v>143.75522185832781</v>
      </c>
      <c r="L84" s="12">
        <f t="shared" si="65"/>
        <v>1.6347781416721716</v>
      </c>
      <c r="M84" s="11">
        <f t="shared" si="66"/>
        <v>1.1244089288618005E-2</v>
      </c>
      <c r="N84" s="12">
        <f t="shared" si="67"/>
        <v>0.65170132914471368</v>
      </c>
      <c r="O84" s="14">
        <f t="shared" si="56"/>
        <v>144.40692318747253</v>
      </c>
      <c r="P84" s="12">
        <f t="shared" si="68"/>
        <v>0.98307681252745738</v>
      </c>
      <c r="Q84" s="11">
        <f t="shared" si="69"/>
        <v>6.7616535698979121E-3</v>
      </c>
      <c r="S84" s="18">
        <f t="shared" si="70"/>
        <v>656.33665457471534</v>
      </c>
      <c r="T84" s="20">
        <f t="shared" si="71"/>
        <v>1.0566545747153668</v>
      </c>
      <c r="U84" s="20">
        <f t="shared" si="72"/>
        <v>1.6125237680310201E-3</v>
      </c>
      <c r="V84" s="20">
        <f t="shared" si="73"/>
        <v>0.26126055641957785</v>
      </c>
      <c r="W84" s="21">
        <f t="shared" si="57"/>
        <v>656.59791513113487</v>
      </c>
      <c r="X84" s="20">
        <f t="shared" si="74"/>
        <v>1.317915131134896</v>
      </c>
      <c r="Y84" s="20">
        <f t="shared" si="75"/>
        <v>2.0112244096186305E-3</v>
      </c>
      <c r="AA84" s="13">
        <f t="shared" si="76"/>
        <v>145.25641076721536</v>
      </c>
      <c r="AB84" s="12">
        <f t="shared" si="77"/>
        <v>0.13358923278462953</v>
      </c>
      <c r="AC84" s="11">
        <f t="shared" si="78"/>
        <v>9.1883370785218754E-4</v>
      </c>
      <c r="AD84" s="12">
        <f t="shared" si="79"/>
        <v>8.865740097270397E-2</v>
      </c>
      <c r="AE84" s="14">
        <f t="shared" si="58"/>
        <v>145.34506816818805</v>
      </c>
      <c r="AF84" s="12">
        <f t="shared" si="80"/>
        <v>4.4931831811936718E-2</v>
      </c>
      <c r="AG84" s="11">
        <f t="shared" si="81"/>
        <v>3.0904348175209243E-4</v>
      </c>
      <c r="AH84" s="24"/>
      <c r="AI84" s="18">
        <f t="shared" si="82"/>
        <v>655.40222829005484</v>
      </c>
      <c r="AJ84" s="20">
        <f t="shared" si="83"/>
        <v>0.12222829005486346</v>
      </c>
      <c r="AK84" s="20">
        <f t="shared" si="84"/>
        <v>1.8652833911436863E-4</v>
      </c>
      <c r="AL84" s="20">
        <f t="shared" si="85"/>
        <v>0.5730052908949862</v>
      </c>
      <c r="AM84" s="21">
        <f t="shared" si="59"/>
        <v>655.97523358094986</v>
      </c>
      <c r="AN84" s="20">
        <f t="shared" si="86"/>
        <v>0.69523358094988907</v>
      </c>
      <c r="AO84" s="20">
        <f t="shared" si="87"/>
        <v>1.0609717692435128E-3</v>
      </c>
      <c r="AQ84" s="13">
        <f t="shared" si="88"/>
        <v>145.49283050314261</v>
      </c>
      <c r="AR84" s="12">
        <f t="shared" si="89"/>
        <v>0.10283050314262709</v>
      </c>
      <c r="AS84" s="11">
        <f t="shared" si="90"/>
        <v>7.0727356174858722E-4</v>
      </c>
      <c r="AT84" s="12">
        <f t="shared" si="91"/>
        <v>8.8657400972721845E-2</v>
      </c>
      <c r="AU84" s="14">
        <f t="shared" si="60"/>
        <v>145.58148790411533</v>
      </c>
      <c r="AV84" s="12">
        <f t="shared" si="92"/>
        <v>0.19148790411534833</v>
      </c>
      <c r="AW84" s="11">
        <f t="shared" si="93"/>
        <v>1.3170637878488778E-3</v>
      </c>
      <c r="AX84" s="24"/>
      <c r="AY84" s="18">
        <f t="shared" si="94"/>
        <v>656.93024239910824</v>
      </c>
      <c r="AZ84" s="20">
        <f t="shared" si="95"/>
        <v>1.6502423991082651</v>
      </c>
      <c r="BA84" s="20">
        <f t="shared" si="96"/>
        <v>2.5183774861254199E-3</v>
      </c>
      <c r="BB84" s="20">
        <f t="shared" si="97"/>
        <v>0.57300529089502561</v>
      </c>
      <c r="BC84" s="21">
        <f t="shared" si="61"/>
        <v>657.50324769000326</v>
      </c>
      <c r="BD84" s="20">
        <f t="shared" si="98"/>
        <v>2.2232476900032907</v>
      </c>
      <c r="BE84" s="20">
        <f t="shared" si="99"/>
        <v>3.3928209162545644E-3</v>
      </c>
      <c r="BG84" s="13">
        <f t="shared" si="100"/>
        <v>145.49283050314261</v>
      </c>
      <c r="BH84" s="12">
        <f t="shared" si="101"/>
        <v>0.10283050314262709</v>
      </c>
      <c r="BI84" s="11">
        <f t="shared" si="102"/>
        <v>7.0727356174858722E-4</v>
      </c>
      <c r="BJ84" s="12">
        <f t="shared" si="103"/>
        <v>0.77132295131767004</v>
      </c>
      <c r="BK84" s="14">
        <f t="shared" si="62"/>
        <v>146.26415345446028</v>
      </c>
      <c r="BL84" s="12">
        <f t="shared" si="104"/>
        <v>0.87415345446029846</v>
      </c>
      <c r="BM84" s="11">
        <f t="shared" si="105"/>
        <v>6.0124730343235335E-3</v>
      </c>
      <c r="BN84" s="24"/>
      <c r="BO84" s="18">
        <f t="shared" si="106"/>
        <v>656.93024239910824</v>
      </c>
      <c r="BP84" s="20">
        <f t="shared" si="107"/>
        <v>1.6502423991082651</v>
      </c>
      <c r="BQ84" s="20">
        <f t="shared" si="108"/>
        <v>2.5183774861254199E-3</v>
      </c>
      <c r="BR84" s="20">
        <f t="shared" si="109"/>
        <v>7.6355880851263969</v>
      </c>
      <c r="BS84" s="21">
        <f t="shared" si="63"/>
        <v>664.56583048423465</v>
      </c>
      <c r="BT84" s="20">
        <f t="shared" si="110"/>
        <v>9.2858304842346797</v>
      </c>
      <c r="BU84" s="20">
        <f t="shared" si="111"/>
        <v>1.4170782694778844E-2</v>
      </c>
    </row>
    <row r="85" spans="1:73" x14ac:dyDescent="0.3">
      <c r="A85" s="2">
        <v>44399</v>
      </c>
      <c r="B85" s="1">
        <v>84</v>
      </c>
      <c r="C85" s="3">
        <v>146.80000000000001</v>
      </c>
      <c r="D85">
        <v>649.26</v>
      </c>
      <c r="K85" s="13">
        <f t="shared" si="64"/>
        <v>144.00043857957863</v>
      </c>
      <c r="L85" s="12">
        <f t="shared" si="65"/>
        <v>2.7995614204213837</v>
      </c>
      <c r="M85" s="11">
        <f t="shared" si="66"/>
        <v>1.907058188297945E-2</v>
      </c>
      <c r="N85" s="12">
        <f t="shared" si="67"/>
        <v>0.59072863796062858</v>
      </c>
      <c r="O85" s="14">
        <f t="shared" si="56"/>
        <v>144.59116721753927</v>
      </c>
      <c r="P85" s="12">
        <f t="shared" si="68"/>
        <v>2.2088327824607461</v>
      </c>
      <c r="Q85" s="11">
        <f t="shared" si="69"/>
        <v>1.5046544839650858E-2</v>
      </c>
      <c r="S85" s="18">
        <f t="shared" si="70"/>
        <v>656.178156388508</v>
      </c>
      <c r="T85" s="20">
        <f t="shared" si="71"/>
        <v>6.9181563885080095</v>
      </c>
      <c r="U85" s="20">
        <f t="shared" si="72"/>
        <v>1.0655448338890443E-2</v>
      </c>
      <c r="V85" s="20">
        <f t="shared" si="73"/>
        <v>0.19829674502554032</v>
      </c>
      <c r="W85" s="21">
        <f t="shared" si="57"/>
        <v>656.37645313353357</v>
      </c>
      <c r="X85" s="20">
        <f t="shared" si="74"/>
        <v>7.1164531335335823</v>
      </c>
      <c r="Y85" s="20">
        <f t="shared" si="75"/>
        <v>1.0960867962809324E-2</v>
      </c>
      <c r="AA85" s="13">
        <f t="shared" si="76"/>
        <v>145.28980807541151</v>
      </c>
      <c r="AB85" s="12">
        <f t="shared" si="77"/>
        <v>1.5101919245884972</v>
      </c>
      <c r="AC85" s="11">
        <f t="shared" si="78"/>
        <v>1.0287410930439353E-2</v>
      </c>
      <c r="AD85" s="12">
        <f t="shared" si="79"/>
        <v>4.7212331390294029E-2</v>
      </c>
      <c r="AE85" s="14">
        <f t="shared" si="58"/>
        <v>145.3370204068018</v>
      </c>
      <c r="AF85" s="12">
        <f t="shared" si="80"/>
        <v>1.462979593198213</v>
      </c>
      <c r="AG85" s="11">
        <f t="shared" si="81"/>
        <v>9.9658010435845559E-3</v>
      </c>
      <c r="AH85" s="24"/>
      <c r="AI85" s="18">
        <f t="shared" si="82"/>
        <v>655.37167121754112</v>
      </c>
      <c r="AJ85" s="20">
        <f t="shared" si="83"/>
        <v>6.1116712175411294</v>
      </c>
      <c r="AK85" s="20">
        <f t="shared" si="84"/>
        <v>9.4132877699860291E-3</v>
      </c>
      <c r="AL85" s="20">
        <f t="shared" si="85"/>
        <v>0.12033351833845965</v>
      </c>
      <c r="AM85" s="21">
        <f t="shared" si="59"/>
        <v>655.49200473587962</v>
      </c>
      <c r="AN85" s="20">
        <f t="shared" si="86"/>
        <v>6.2320047358796273</v>
      </c>
      <c r="AO85" s="20">
        <f t="shared" si="87"/>
        <v>9.5986272616203488E-3</v>
      </c>
      <c r="AQ85" s="13">
        <f t="shared" si="88"/>
        <v>145.41570762578564</v>
      </c>
      <c r="AR85" s="12">
        <f t="shared" si="89"/>
        <v>1.3842923742143682</v>
      </c>
      <c r="AS85" s="11">
        <f t="shared" si="90"/>
        <v>9.4297845654929702E-3</v>
      </c>
      <c r="AT85" s="12">
        <f t="shared" si="91"/>
        <v>4.7212331390298803E-2</v>
      </c>
      <c r="AU85" s="14">
        <f t="shared" si="60"/>
        <v>145.46291995717596</v>
      </c>
      <c r="AV85" s="12">
        <f t="shared" si="92"/>
        <v>1.3370800428240557</v>
      </c>
      <c r="AW85" s="11">
        <f t="shared" si="93"/>
        <v>9.108174678637981E-3</v>
      </c>
      <c r="AX85" s="24"/>
      <c r="AY85" s="18">
        <f t="shared" si="94"/>
        <v>655.69256059977704</v>
      </c>
      <c r="AZ85" s="20">
        <f t="shared" si="95"/>
        <v>6.4325605997770481</v>
      </c>
      <c r="BA85" s="20">
        <f t="shared" si="96"/>
        <v>9.9075264143440971E-3</v>
      </c>
      <c r="BB85" s="20">
        <f t="shared" si="97"/>
        <v>0.1203335183384695</v>
      </c>
      <c r="BC85" s="21">
        <f t="shared" si="61"/>
        <v>655.81289411811554</v>
      </c>
      <c r="BD85" s="20">
        <f t="shared" si="98"/>
        <v>6.552894118115546</v>
      </c>
      <c r="BE85" s="20">
        <f t="shared" si="99"/>
        <v>1.0092865905978415E-2</v>
      </c>
      <c r="BG85" s="13">
        <f t="shared" si="100"/>
        <v>145.41570762578564</v>
      </c>
      <c r="BH85" s="12">
        <f t="shared" si="101"/>
        <v>1.3842923742143682</v>
      </c>
      <c r="BI85" s="11">
        <f t="shared" si="102"/>
        <v>9.4297845654929702E-3</v>
      </c>
      <c r="BJ85" s="12">
        <f t="shared" si="103"/>
        <v>0.13498857981168977</v>
      </c>
      <c r="BK85" s="14">
        <f t="shared" si="62"/>
        <v>145.55069620559732</v>
      </c>
      <c r="BL85" s="12">
        <f t="shared" si="104"/>
        <v>1.2493037944026923</v>
      </c>
      <c r="BM85" s="11">
        <f t="shared" si="105"/>
        <v>8.5102438310810102E-3</v>
      </c>
      <c r="BN85" s="24"/>
      <c r="BO85" s="18">
        <f t="shared" si="106"/>
        <v>655.69256059977704</v>
      </c>
      <c r="BP85" s="20">
        <f t="shared" si="107"/>
        <v>6.4325605997770481</v>
      </c>
      <c r="BQ85" s="20">
        <f t="shared" si="108"/>
        <v>9.9075264143440971E-3</v>
      </c>
      <c r="BR85" s="20">
        <f t="shared" si="109"/>
        <v>0.9806356717832001</v>
      </c>
      <c r="BS85" s="21">
        <f t="shared" si="63"/>
        <v>656.67319627156019</v>
      </c>
      <c r="BT85" s="20">
        <f t="shared" si="110"/>
        <v>7.4131962715601958</v>
      </c>
      <c r="BU85" s="20">
        <f t="shared" si="111"/>
        <v>1.1417916199304124E-2</v>
      </c>
    </row>
    <row r="86" spans="1:73" x14ac:dyDescent="0.3">
      <c r="A86" s="2">
        <v>44400</v>
      </c>
      <c r="B86" s="1">
        <v>85</v>
      </c>
      <c r="C86" s="3">
        <v>148.55000000000001</v>
      </c>
      <c r="D86">
        <v>643.38</v>
      </c>
      <c r="K86" s="13">
        <f t="shared" si="64"/>
        <v>144.42037279264184</v>
      </c>
      <c r="L86" s="12">
        <f t="shared" si="65"/>
        <v>4.129627207358169</v>
      </c>
      <c r="M86" s="11">
        <f t="shared" si="66"/>
        <v>2.7799577296251557E-2</v>
      </c>
      <c r="N86" s="12">
        <f t="shared" si="67"/>
        <v>0.56510947422601654</v>
      </c>
      <c r="O86" s="14">
        <f t="shared" si="56"/>
        <v>144.98548226686785</v>
      </c>
      <c r="P86" s="12">
        <f t="shared" si="68"/>
        <v>3.5645177331321634</v>
      </c>
      <c r="Q86" s="11">
        <f t="shared" si="69"/>
        <v>2.3995407156729473E-2</v>
      </c>
      <c r="S86" s="18">
        <f t="shared" si="70"/>
        <v>655.14043293023178</v>
      </c>
      <c r="T86" s="20">
        <f t="shared" si="71"/>
        <v>11.760432930231786</v>
      </c>
      <c r="U86" s="20">
        <f t="shared" si="72"/>
        <v>1.8279139746699907E-2</v>
      </c>
      <c r="V86" s="20">
        <f t="shared" si="73"/>
        <v>1.289371453027649E-2</v>
      </c>
      <c r="W86" s="21">
        <f t="shared" si="57"/>
        <v>655.15332664476205</v>
      </c>
      <c r="X86" s="20">
        <f t="shared" si="74"/>
        <v>11.773326644762051</v>
      </c>
      <c r="Y86" s="20">
        <f t="shared" si="75"/>
        <v>1.8299180336289675E-2</v>
      </c>
      <c r="AA86" s="13">
        <f t="shared" si="76"/>
        <v>145.66735605655862</v>
      </c>
      <c r="AB86" s="12">
        <f t="shared" si="77"/>
        <v>2.8826439434413942</v>
      </c>
      <c r="AC86" s="11">
        <f t="shared" si="78"/>
        <v>1.9405209986141998E-2</v>
      </c>
      <c r="AD86" s="12">
        <f t="shared" si="79"/>
        <v>0.29496406870790076</v>
      </c>
      <c r="AE86" s="14">
        <f t="shared" si="58"/>
        <v>145.96232012526653</v>
      </c>
      <c r="AF86" s="12">
        <f t="shared" si="80"/>
        <v>2.5876798747334817</v>
      </c>
      <c r="AG86" s="11">
        <f t="shared" si="81"/>
        <v>1.7419588520588902E-2</v>
      </c>
      <c r="AH86" s="24"/>
      <c r="AI86" s="18">
        <f t="shared" si="82"/>
        <v>653.84375341315581</v>
      </c>
      <c r="AJ86" s="20">
        <f t="shared" si="83"/>
        <v>10.463753413155814</v>
      </c>
      <c r="AK86" s="20">
        <f t="shared" si="84"/>
        <v>1.626372192663094E-2</v>
      </c>
      <c r="AL86" s="20">
        <f t="shared" si="85"/>
        <v>-1.1158549737043681</v>
      </c>
      <c r="AM86" s="21">
        <f t="shared" si="59"/>
        <v>652.72789843945145</v>
      </c>
      <c r="AN86" s="20">
        <f t="shared" si="86"/>
        <v>9.3478984394514555</v>
      </c>
      <c r="AO86" s="20">
        <f t="shared" si="87"/>
        <v>1.4529358138971457E-2</v>
      </c>
      <c r="AQ86" s="13">
        <f t="shared" si="88"/>
        <v>146.45392690644641</v>
      </c>
      <c r="AR86" s="12">
        <f t="shared" si="89"/>
        <v>2.0960730935535992</v>
      </c>
      <c r="AS86" s="11">
        <f t="shared" si="90"/>
        <v>1.4110219411333551E-2</v>
      </c>
      <c r="AT86" s="12">
        <f t="shared" si="91"/>
        <v>0.29496406870791636</v>
      </c>
      <c r="AU86" s="14">
        <f t="shared" si="60"/>
        <v>146.74889097515432</v>
      </c>
      <c r="AV86" s="12">
        <f t="shared" si="92"/>
        <v>1.8011090248456867</v>
      </c>
      <c r="AW86" s="11">
        <f t="shared" si="93"/>
        <v>1.2124597945780455E-2</v>
      </c>
      <c r="AX86" s="24"/>
      <c r="AY86" s="18">
        <f t="shared" si="94"/>
        <v>650.86814014994422</v>
      </c>
      <c r="AZ86" s="20">
        <f t="shared" si="95"/>
        <v>7.4881401499442291</v>
      </c>
      <c r="BA86" s="20">
        <f t="shared" si="96"/>
        <v>1.1638751826205709E-2</v>
      </c>
      <c r="BB86" s="20">
        <f t="shared" si="97"/>
        <v>-1.1158549737043515</v>
      </c>
      <c r="BC86" s="21">
        <f t="shared" si="61"/>
        <v>649.75228517623987</v>
      </c>
      <c r="BD86" s="20">
        <f t="shared" si="98"/>
        <v>6.3722851762398705</v>
      </c>
      <c r="BE86" s="20">
        <f t="shared" si="99"/>
        <v>9.9043880385462253E-3</v>
      </c>
      <c r="BG86" s="13">
        <f t="shared" si="100"/>
        <v>146.45392690644641</v>
      </c>
      <c r="BH86" s="12">
        <f t="shared" si="101"/>
        <v>2.0960730935535992</v>
      </c>
      <c r="BI86" s="11">
        <f t="shared" si="102"/>
        <v>1.4110219411333551E-2</v>
      </c>
      <c r="BJ86" s="12">
        <f t="shared" si="103"/>
        <v>0.81241160544849922</v>
      </c>
      <c r="BK86" s="14">
        <f t="shared" si="62"/>
        <v>147.2663385118949</v>
      </c>
      <c r="BL86" s="12">
        <f t="shared" si="104"/>
        <v>1.2836614881051105</v>
      </c>
      <c r="BM86" s="11">
        <f t="shared" si="105"/>
        <v>8.6412755846860343E-3</v>
      </c>
      <c r="BN86" s="24"/>
      <c r="BO86" s="18">
        <f t="shared" si="106"/>
        <v>650.86814014994422</v>
      </c>
      <c r="BP86" s="20">
        <f t="shared" si="107"/>
        <v>7.4881401499442291</v>
      </c>
      <c r="BQ86" s="20">
        <f t="shared" si="108"/>
        <v>1.1638751826205709E-2</v>
      </c>
      <c r="BR86" s="20">
        <f t="shared" si="109"/>
        <v>-3.3731564194288106</v>
      </c>
      <c r="BS86" s="21">
        <f t="shared" si="63"/>
        <v>647.4949837305154</v>
      </c>
      <c r="BT86" s="20">
        <f t="shared" si="110"/>
        <v>4.1149837305154051</v>
      </c>
      <c r="BU86" s="20">
        <f t="shared" si="111"/>
        <v>6.3958838175190479E-3</v>
      </c>
    </row>
    <row r="87" spans="1:73" x14ac:dyDescent="0.3">
      <c r="A87" s="2">
        <v>44403</v>
      </c>
      <c r="B87" s="1">
        <v>86</v>
      </c>
      <c r="C87" s="3">
        <v>148.99</v>
      </c>
      <c r="D87">
        <v>657.61</v>
      </c>
      <c r="K87" s="13">
        <f t="shared" si="64"/>
        <v>145.03981687374556</v>
      </c>
      <c r="L87" s="12">
        <f t="shared" si="65"/>
        <v>3.9501831262544442</v>
      </c>
      <c r="M87" s="11">
        <f t="shared" si="66"/>
        <v>2.6513075550402335E-2</v>
      </c>
      <c r="N87" s="12">
        <f t="shared" si="67"/>
        <v>0.57325966525767247</v>
      </c>
      <c r="O87" s="14">
        <f t="shared" si="56"/>
        <v>145.61307653900323</v>
      </c>
      <c r="P87" s="12">
        <f t="shared" si="68"/>
        <v>3.3769234609967782</v>
      </c>
      <c r="Q87" s="11">
        <f t="shared" si="69"/>
        <v>2.2665437015885481E-2</v>
      </c>
      <c r="S87" s="18">
        <f t="shared" si="70"/>
        <v>653.37636799069696</v>
      </c>
      <c r="T87" s="20">
        <f t="shared" si="71"/>
        <v>4.2336320093030508</v>
      </c>
      <c r="U87" s="20">
        <f t="shared" si="72"/>
        <v>6.4379069802817032E-3</v>
      </c>
      <c r="V87" s="20">
        <f t="shared" si="73"/>
        <v>-0.25365008357948787</v>
      </c>
      <c r="W87" s="21">
        <f t="shared" si="57"/>
        <v>653.12271790711748</v>
      </c>
      <c r="X87" s="20">
        <f t="shared" si="74"/>
        <v>4.4872820928825377</v>
      </c>
      <c r="Y87" s="20">
        <f t="shared" si="75"/>
        <v>6.8236220448024479E-3</v>
      </c>
      <c r="AA87" s="13">
        <f t="shared" si="76"/>
        <v>146.38801704241897</v>
      </c>
      <c r="AB87" s="12">
        <f t="shared" si="77"/>
        <v>2.6019829575810434</v>
      </c>
      <c r="AC87" s="11">
        <f t="shared" si="78"/>
        <v>1.74641449599372E-2</v>
      </c>
      <c r="AD87" s="12">
        <f t="shared" si="79"/>
        <v>0.61423675657223664</v>
      </c>
      <c r="AE87" s="14">
        <f t="shared" si="58"/>
        <v>147.00225379899121</v>
      </c>
      <c r="AF87" s="12">
        <f t="shared" si="80"/>
        <v>1.9877462010088038</v>
      </c>
      <c r="AG87" s="11">
        <f t="shared" si="81"/>
        <v>1.3341473931195407E-2</v>
      </c>
      <c r="AH87" s="24"/>
      <c r="AI87" s="18">
        <f t="shared" si="82"/>
        <v>651.22781505986688</v>
      </c>
      <c r="AJ87" s="20">
        <f t="shared" si="83"/>
        <v>6.3821849401331292</v>
      </c>
      <c r="AK87" s="20">
        <f t="shared" si="84"/>
        <v>9.7051214855813153E-3</v>
      </c>
      <c r="AL87" s="20">
        <f t="shared" si="85"/>
        <v>-2.2409175083927857</v>
      </c>
      <c r="AM87" s="21">
        <f t="shared" si="59"/>
        <v>648.98689755147404</v>
      </c>
      <c r="AN87" s="20">
        <f t="shared" si="86"/>
        <v>8.6231024485259695</v>
      </c>
      <c r="AO87" s="20">
        <f t="shared" si="87"/>
        <v>1.31127909376773E-2</v>
      </c>
      <c r="AQ87" s="13">
        <f t="shared" si="88"/>
        <v>148.0259817266116</v>
      </c>
      <c r="AR87" s="12">
        <f t="shared" si="89"/>
        <v>0.96401827338840462</v>
      </c>
      <c r="AS87" s="11">
        <f t="shared" si="90"/>
        <v>6.4703555499590884E-3</v>
      </c>
      <c r="AT87" s="12">
        <f t="shared" si="91"/>
        <v>0.61423675657223531</v>
      </c>
      <c r="AU87" s="14">
        <f t="shared" si="60"/>
        <v>148.64021848318384</v>
      </c>
      <c r="AV87" s="12">
        <f t="shared" si="92"/>
        <v>0.34978151681616509</v>
      </c>
      <c r="AW87" s="11">
        <f t="shared" si="93"/>
        <v>2.3476845212172968E-3</v>
      </c>
      <c r="AX87" s="24"/>
      <c r="AY87" s="18">
        <f t="shared" si="94"/>
        <v>645.25203503748605</v>
      </c>
      <c r="AZ87" s="20">
        <f t="shared" si="95"/>
        <v>12.357964962513961</v>
      </c>
      <c r="BA87" s="20">
        <f t="shared" si="96"/>
        <v>1.8792240024503824E-2</v>
      </c>
      <c r="BB87" s="20">
        <f t="shared" si="97"/>
        <v>-2.2409175083928066</v>
      </c>
      <c r="BC87" s="21">
        <f t="shared" si="61"/>
        <v>643.01111752909321</v>
      </c>
      <c r="BD87" s="20">
        <f t="shared" si="98"/>
        <v>14.598882470906801</v>
      </c>
      <c r="BE87" s="20">
        <f t="shared" si="99"/>
        <v>2.2199909476599809E-2</v>
      </c>
      <c r="BG87" s="13">
        <f t="shared" si="100"/>
        <v>148.0259817266116</v>
      </c>
      <c r="BH87" s="12">
        <f t="shared" si="101"/>
        <v>0.96401827338840462</v>
      </c>
      <c r="BI87" s="11">
        <f t="shared" si="102"/>
        <v>6.4703555499590884E-3</v>
      </c>
      <c r="BJ87" s="12">
        <f t="shared" si="103"/>
        <v>1.382144016486019</v>
      </c>
      <c r="BK87" s="14">
        <f t="shared" si="62"/>
        <v>149.40812574309763</v>
      </c>
      <c r="BL87" s="12">
        <f t="shared" si="104"/>
        <v>0.41812574309761885</v>
      </c>
      <c r="BM87" s="11">
        <f t="shared" si="105"/>
        <v>2.8064013900101943E-3</v>
      </c>
      <c r="BN87" s="24"/>
      <c r="BO87" s="18">
        <f t="shared" si="106"/>
        <v>645.25203503748605</v>
      </c>
      <c r="BP87" s="20">
        <f t="shared" si="107"/>
        <v>12.357964962513961</v>
      </c>
      <c r="BQ87" s="20">
        <f t="shared" si="108"/>
        <v>1.8792240024503824E-2</v>
      </c>
      <c r="BR87" s="20">
        <f t="shared" si="109"/>
        <v>-5.0553679392008313</v>
      </c>
      <c r="BS87" s="21">
        <f t="shared" si="63"/>
        <v>640.19666709828527</v>
      </c>
      <c r="BT87" s="20">
        <f t="shared" si="110"/>
        <v>17.413332901714739</v>
      </c>
      <c r="BU87" s="20">
        <f t="shared" si="111"/>
        <v>2.6479726436207992E-2</v>
      </c>
    </row>
    <row r="88" spans="1:73" x14ac:dyDescent="0.3">
      <c r="A88" s="2">
        <v>44404</v>
      </c>
      <c r="B88" s="1">
        <v>87</v>
      </c>
      <c r="C88" s="3">
        <v>146.77000000000001</v>
      </c>
      <c r="D88">
        <v>644.78</v>
      </c>
      <c r="K88" s="13">
        <f t="shared" si="64"/>
        <v>145.63234434268372</v>
      </c>
      <c r="L88" s="12">
        <f t="shared" si="65"/>
        <v>1.1376556573162873</v>
      </c>
      <c r="M88" s="11">
        <f t="shared" si="66"/>
        <v>7.7512819875743492E-3</v>
      </c>
      <c r="N88" s="12">
        <f t="shared" si="67"/>
        <v>0.57614983580974533</v>
      </c>
      <c r="O88" s="14">
        <f t="shared" si="56"/>
        <v>146.20849417849348</v>
      </c>
      <c r="P88" s="12">
        <f t="shared" si="68"/>
        <v>0.56150582150652895</v>
      </c>
      <c r="Q88" s="11">
        <f t="shared" si="69"/>
        <v>3.8257533658549356E-3</v>
      </c>
      <c r="S88" s="18">
        <f t="shared" si="70"/>
        <v>654.0114127920923</v>
      </c>
      <c r="T88" s="20">
        <f t="shared" si="71"/>
        <v>9.2314127920923283</v>
      </c>
      <c r="U88" s="20">
        <f t="shared" si="72"/>
        <v>1.4317151264140217E-2</v>
      </c>
      <c r="V88" s="20">
        <f t="shared" si="73"/>
        <v>-0.12034585083326396</v>
      </c>
      <c r="W88" s="21">
        <f t="shared" si="57"/>
        <v>653.89106694125906</v>
      </c>
      <c r="X88" s="20">
        <f t="shared" si="74"/>
        <v>9.1110669412590823</v>
      </c>
      <c r="Y88" s="20">
        <f t="shared" si="75"/>
        <v>1.4130504887339997E-2</v>
      </c>
      <c r="AA88" s="13">
        <f t="shared" si="76"/>
        <v>147.03851278181423</v>
      </c>
      <c r="AB88" s="12">
        <f t="shared" si="77"/>
        <v>0.26851278181422344</v>
      </c>
      <c r="AC88" s="11">
        <f t="shared" si="78"/>
        <v>1.8294800150863489E-3</v>
      </c>
      <c r="AD88" s="12">
        <f t="shared" si="79"/>
        <v>0.64143099368951018</v>
      </c>
      <c r="AE88" s="14">
        <f t="shared" si="58"/>
        <v>147.67994377550374</v>
      </c>
      <c r="AF88" s="12">
        <f t="shared" si="80"/>
        <v>0.90994377550373429</v>
      </c>
      <c r="AG88" s="11">
        <f t="shared" si="81"/>
        <v>6.1997940689768631E-3</v>
      </c>
      <c r="AH88" s="24"/>
      <c r="AI88" s="18">
        <f t="shared" si="82"/>
        <v>652.82336129490022</v>
      </c>
      <c r="AJ88" s="20">
        <f t="shared" si="83"/>
        <v>8.0433612949002509</v>
      </c>
      <c r="AK88" s="20">
        <f t="shared" si="84"/>
        <v>1.2474582485344228E-2</v>
      </c>
      <c r="AL88" s="20">
        <f t="shared" si="85"/>
        <v>0.63643029917680793</v>
      </c>
      <c r="AM88" s="21">
        <f t="shared" si="59"/>
        <v>653.45979159407705</v>
      </c>
      <c r="AN88" s="20">
        <f t="shared" si="86"/>
        <v>8.6797915940770736</v>
      </c>
      <c r="AO88" s="20">
        <f t="shared" si="87"/>
        <v>1.3461632795801783E-2</v>
      </c>
      <c r="AQ88" s="13">
        <f t="shared" si="88"/>
        <v>148.7489954316529</v>
      </c>
      <c r="AR88" s="12">
        <f t="shared" si="89"/>
        <v>1.9789954316528906</v>
      </c>
      <c r="AS88" s="11">
        <f t="shared" si="90"/>
        <v>1.3483650825460861E-2</v>
      </c>
      <c r="AT88" s="12">
        <f t="shared" si="91"/>
        <v>0.64143099368950063</v>
      </c>
      <c r="AU88" s="14">
        <f t="shared" si="60"/>
        <v>149.39042642534241</v>
      </c>
      <c r="AV88" s="12">
        <f t="shared" si="92"/>
        <v>2.6204264253424014</v>
      </c>
      <c r="AW88" s="11">
        <f t="shared" si="93"/>
        <v>1.7853964879351376E-2</v>
      </c>
      <c r="AX88" s="24"/>
      <c r="AY88" s="18">
        <f t="shared" si="94"/>
        <v>654.52050875937152</v>
      </c>
      <c r="AZ88" s="20">
        <f t="shared" si="95"/>
        <v>9.7405087593715507</v>
      </c>
      <c r="BA88" s="20">
        <f t="shared" si="96"/>
        <v>1.5106716646564024E-2</v>
      </c>
      <c r="BB88" s="20">
        <f t="shared" si="97"/>
        <v>0.63643029917676275</v>
      </c>
      <c r="BC88" s="21">
        <f t="shared" si="61"/>
        <v>655.15693905854823</v>
      </c>
      <c r="BD88" s="20">
        <f t="shared" si="98"/>
        <v>10.37693905854826</v>
      </c>
      <c r="BE88" s="20">
        <f t="shared" si="99"/>
        <v>1.6093766957021402E-2</v>
      </c>
      <c r="BG88" s="13">
        <f t="shared" si="100"/>
        <v>148.7489954316529</v>
      </c>
      <c r="BH88" s="12">
        <f t="shared" si="101"/>
        <v>1.9789954316528906</v>
      </c>
      <c r="BI88" s="11">
        <f t="shared" si="102"/>
        <v>1.3483650825460861E-2</v>
      </c>
      <c r="BJ88" s="12">
        <f t="shared" si="103"/>
        <v>0.88779628290247703</v>
      </c>
      <c r="BK88" s="14">
        <f t="shared" si="62"/>
        <v>149.63679171455539</v>
      </c>
      <c r="BL88" s="12">
        <f t="shared" si="104"/>
        <v>2.8667917145553758</v>
      </c>
      <c r="BM88" s="11">
        <f t="shared" si="105"/>
        <v>1.9532545578492714E-2</v>
      </c>
      <c r="BN88" s="24"/>
      <c r="BO88" s="18">
        <f t="shared" si="106"/>
        <v>654.52050875937152</v>
      </c>
      <c r="BP88" s="20">
        <f t="shared" si="107"/>
        <v>9.7405087593715507</v>
      </c>
      <c r="BQ88" s="20">
        <f t="shared" si="108"/>
        <v>1.5106716646564024E-2</v>
      </c>
      <c r="BR88" s="20">
        <f t="shared" si="109"/>
        <v>5.6875133066138952</v>
      </c>
      <c r="BS88" s="21">
        <f t="shared" si="63"/>
        <v>660.20802206598546</v>
      </c>
      <c r="BT88" s="20">
        <f t="shared" si="110"/>
        <v>15.428022065985488</v>
      </c>
      <c r="BU88" s="20">
        <f t="shared" si="111"/>
        <v>2.3927575399338517E-2</v>
      </c>
    </row>
    <row r="89" spans="1:73" x14ac:dyDescent="0.3">
      <c r="A89" s="2">
        <v>44405</v>
      </c>
      <c r="B89" s="1">
        <v>88</v>
      </c>
      <c r="C89" s="3">
        <v>144.97</v>
      </c>
      <c r="D89">
        <v>646.97</v>
      </c>
      <c r="K89" s="13">
        <f t="shared" si="64"/>
        <v>145.80299269128116</v>
      </c>
      <c r="L89" s="12">
        <f t="shared" si="65"/>
        <v>0.83299269128116293</v>
      </c>
      <c r="M89" s="11">
        <f t="shared" si="66"/>
        <v>5.7459660018014964E-3</v>
      </c>
      <c r="N89" s="12">
        <f t="shared" si="67"/>
        <v>0.51532461272789931</v>
      </c>
      <c r="O89" s="14">
        <f t="shared" si="56"/>
        <v>146.31831730400907</v>
      </c>
      <c r="P89" s="12">
        <f t="shared" si="68"/>
        <v>1.3483173040090719</v>
      </c>
      <c r="Q89" s="11">
        <f t="shared" si="69"/>
        <v>9.3006643030218109E-3</v>
      </c>
      <c r="S89" s="18">
        <f t="shared" si="70"/>
        <v>652.62670087327842</v>
      </c>
      <c r="T89" s="20">
        <f t="shared" si="71"/>
        <v>5.6567008732783961</v>
      </c>
      <c r="U89" s="20">
        <f t="shared" si="72"/>
        <v>8.7433743037210309E-3</v>
      </c>
      <c r="V89" s="20">
        <f t="shared" si="73"/>
        <v>-0.31000076103035601</v>
      </c>
      <c r="W89" s="21">
        <f t="shared" si="57"/>
        <v>652.3167001122481</v>
      </c>
      <c r="X89" s="20">
        <f t="shared" si="74"/>
        <v>5.3467001122480724</v>
      </c>
      <c r="Y89" s="20">
        <f t="shared" si="75"/>
        <v>8.2642164431860395E-3</v>
      </c>
      <c r="AA89" s="13">
        <f t="shared" si="76"/>
        <v>146.97138458636067</v>
      </c>
      <c r="AB89" s="12">
        <f t="shared" si="77"/>
        <v>2.0013845863606718</v>
      </c>
      <c r="AC89" s="11">
        <f t="shared" si="78"/>
        <v>1.3805508631859502E-2</v>
      </c>
      <c r="AD89" s="12">
        <f t="shared" si="79"/>
        <v>0.11001160183220532</v>
      </c>
      <c r="AE89" s="14">
        <f t="shared" si="58"/>
        <v>147.08139618819288</v>
      </c>
      <c r="AF89" s="12">
        <f t="shared" si="80"/>
        <v>2.1113961881928844</v>
      </c>
      <c r="AG89" s="11">
        <f t="shared" si="81"/>
        <v>1.4564366339193519E-2</v>
      </c>
      <c r="AH89" s="24"/>
      <c r="AI89" s="18">
        <f t="shared" si="82"/>
        <v>650.81252097117522</v>
      </c>
      <c r="AJ89" s="20">
        <f t="shared" si="83"/>
        <v>3.8425209711751904</v>
      </c>
      <c r="AK89" s="20">
        <f t="shared" si="84"/>
        <v>5.9392567988858684E-3</v>
      </c>
      <c r="AL89" s="20">
        <f t="shared" si="85"/>
        <v>-1.3490226679995525</v>
      </c>
      <c r="AM89" s="21">
        <f t="shared" si="59"/>
        <v>649.4634983031757</v>
      </c>
      <c r="AN89" s="20">
        <f t="shared" si="86"/>
        <v>2.4934983031756701</v>
      </c>
      <c r="AO89" s="20">
        <f t="shared" si="87"/>
        <v>3.8541173519261633E-3</v>
      </c>
      <c r="AQ89" s="13">
        <f t="shared" si="88"/>
        <v>147.26474885791325</v>
      </c>
      <c r="AR89" s="12">
        <f t="shared" si="89"/>
        <v>2.2947488579132482</v>
      </c>
      <c r="AS89" s="11">
        <f t="shared" si="90"/>
        <v>1.5829129184750282E-2</v>
      </c>
      <c r="AT89" s="12">
        <f t="shared" si="91"/>
        <v>0.11001160183221204</v>
      </c>
      <c r="AU89" s="14">
        <f t="shared" si="60"/>
        <v>147.37476045974546</v>
      </c>
      <c r="AV89" s="12">
        <f t="shared" si="92"/>
        <v>2.4047604597454608</v>
      </c>
      <c r="AW89" s="11">
        <f t="shared" si="93"/>
        <v>1.6587986892084298E-2</v>
      </c>
      <c r="AX89" s="24"/>
      <c r="AY89" s="18">
        <f t="shared" si="94"/>
        <v>647.21512718984286</v>
      </c>
      <c r="AZ89" s="20">
        <f t="shared" si="95"/>
        <v>0.2451271898428331</v>
      </c>
      <c r="BA89" s="20">
        <f t="shared" si="96"/>
        <v>3.7888494032618683E-4</v>
      </c>
      <c r="BB89" s="20">
        <f t="shared" si="97"/>
        <v>-1.3490226679995936</v>
      </c>
      <c r="BC89" s="21">
        <f t="shared" si="61"/>
        <v>645.86610452184323</v>
      </c>
      <c r="BD89" s="20">
        <f t="shared" si="98"/>
        <v>1.1038954781568009</v>
      </c>
      <c r="BE89" s="20">
        <f t="shared" si="99"/>
        <v>1.7062545066336937E-3</v>
      </c>
      <c r="BG89" s="13">
        <f t="shared" si="100"/>
        <v>147.26474885791325</v>
      </c>
      <c r="BH89" s="12">
        <f t="shared" si="101"/>
        <v>2.2947488579132482</v>
      </c>
      <c r="BI89" s="11">
        <f t="shared" si="102"/>
        <v>1.5829129184750282E-2</v>
      </c>
      <c r="BJ89" s="12">
        <f t="shared" si="103"/>
        <v>-0.89123585957912099</v>
      </c>
      <c r="BK89" s="14">
        <f t="shared" si="62"/>
        <v>146.37351299833412</v>
      </c>
      <c r="BL89" s="12">
        <f t="shared" si="104"/>
        <v>1.4035129983341221</v>
      </c>
      <c r="BM89" s="11">
        <f t="shared" si="105"/>
        <v>9.6814030374154803E-3</v>
      </c>
      <c r="BN89" s="24"/>
      <c r="BO89" s="18">
        <f t="shared" si="106"/>
        <v>647.21512718984286</v>
      </c>
      <c r="BP89" s="20">
        <f t="shared" si="107"/>
        <v>0.2451271898428331</v>
      </c>
      <c r="BQ89" s="20">
        <f t="shared" si="108"/>
        <v>3.7888494032618683E-4</v>
      </c>
      <c r="BR89" s="20">
        <f t="shared" si="109"/>
        <v>-4.0571578504930237</v>
      </c>
      <c r="BS89" s="21">
        <f t="shared" si="63"/>
        <v>643.15796933934985</v>
      </c>
      <c r="BT89" s="20">
        <f t="shared" si="110"/>
        <v>3.8120306606501799</v>
      </c>
      <c r="BU89" s="20">
        <f t="shared" si="111"/>
        <v>5.8921289405230223E-3</v>
      </c>
    </row>
    <row r="90" spans="1:73" x14ac:dyDescent="0.3">
      <c r="A90" s="2">
        <v>44406</v>
      </c>
      <c r="B90" s="1">
        <v>89</v>
      </c>
      <c r="C90" s="3">
        <v>145.63</v>
      </c>
      <c r="D90">
        <v>677.34</v>
      </c>
      <c r="K90" s="13">
        <f t="shared" si="64"/>
        <v>145.67804378758899</v>
      </c>
      <c r="L90" s="12">
        <f t="shared" si="65"/>
        <v>4.8043787588994746E-2</v>
      </c>
      <c r="M90" s="11">
        <f t="shared" si="66"/>
        <v>3.299030940671204E-4</v>
      </c>
      <c r="N90" s="12">
        <f t="shared" si="67"/>
        <v>0.41928358526488863</v>
      </c>
      <c r="O90" s="14">
        <f t="shared" si="56"/>
        <v>146.09732737285387</v>
      </c>
      <c r="P90" s="12">
        <f t="shared" si="68"/>
        <v>0.46732737285387316</v>
      </c>
      <c r="Q90" s="11">
        <f t="shared" si="69"/>
        <v>3.2090048262986555E-3</v>
      </c>
      <c r="S90" s="18">
        <f t="shared" si="70"/>
        <v>651.7781957422867</v>
      </c>
      <c r="T90" s="20">
        <f t="shared" si="71"/>
        <v>25.561804257713334</v>
      </c>
      <c r="U90" s="20">
        <f t="shared" si="72"/>
        <v>3.7738512796694913E-2</v>
      </c>
      <c r="V90" s="20">
        <f t="shared" si="73"/>
        <v>-0.39077641652456141</v>
      </c>
      <c r="W90" s="21">
        <f t="shared" si="57"/>
        <v>651.38741932576215</v>
      </c>
      <c r="X90" s="20">
        <f t="shared" si="74"/>
        <v>25.952580674237879</v>
      </c>
      <c r="Y90" s="20">
        <f t="shared" si="75"/>
        <v>3.8315440804083438E-2</v>
      </c>
      <c r="AA90" s="13">
        <f t="shared" si="76"/>
        <v>146.4710384397705</v>
      </c>
      <c r="AB90" s="12">
        <f t="shared" si="77"/>
        <v>0.84103843977050019</v>
      </c>
      <c r="AC90" s="11">
        <f t="shared" si="78"/>
        <v>5.7751729710258893E-3</v>
      </c>
      <c r="AD90" s="12">
        <f t="shared" si="79"/>
        <v>-0.34775670948457998</v>
      </c>
      <c r="AE90" s="14">
        <f t="shared" si="58"/>
        <v>146.12328173028592</v>
      </c>
      <c r="AF90" s="12">
        <f t="shared" si="80"/>
        <v>0.49328173028592914</v>
      </c>
      <c r="AG90" s="11">
        <f t="shared" si="81"/>
        <v>3.3872260542877784E-3</v>
      </c>
      <c r="AH90" s="24"/>
      <c r="AI90" s="18">
        <f t="shared" si="82"/>
        <v>649.85189072838148</v>
      </c>
      <c r="AJ90" s="20">
        <f t="shared" si="83"/>
        <v>27.488109271618555</v>
      </c>
      <c r="AK90" s="20">
        <f t="shared" si="84"/>
        <v>4.0582439058107531E-2</v>
      </c>
      <c r="AL90" s="20">
        <f t="shared" si="85"/>
        <v>-1.0577283490951936</v>
      </c>
      <c r="AM90" s="21">
        <f t="shared" si="59"/>
        <v>648.79416237928626</v>
      </c>
      <c r="AN90" s="20">
        <f t="shared" si="86"/>
        <v>28.545837620713769</v>
      </c>
      <c r="AO90" s="20">
        <f t="shared" si="87"/>
        <v>4.2144030502722071E-2</v>
      </c>
      <c r="AQ90" s="13">
        <f t="shared" si="88"/>
        <v>145.5436872144783</v>
      </c>
      <c r="AR90" s="12">
        <f t="shared" si="89"/>
        <v>8.6312785521698743E-2</v>
      </c>
      <c r="AS90" s="11">
        <f t="shared" si="90"/>
        <v>5.9268547360913782E-4</v>
      </c>
      <c r="AT90" s="12">
        <f t="shared" si="91"/>
        <v>-0.3477567094845786</v>
      </c>
      <c r="AU90" s="14">
        <f t="shared" si="60"/>
        <v>145.19593050499373</v>
      </c>
      <c r="AV90" s="12">
        <f t="shared" si="92"/>
        <v>0.43406949500626979</v>
      </c>
      <c r="AW90" s="11">
        <f t="shared" si="93"/>
        <v>2.9806323903472484E-3</v>
      </c>
      <c r="AX90" s="24"/>
      <c r="AY90" s="18">
        <f t="shared" si="94"/>
        <v>647.03128179746068</v>
      </c>
      <c r="AZ90" s="20">
        <f t="shared" si="95"/>
        <v>30.308718202539353</v>
      </c>
      <c r="BA90" s="20">
        <f t="shared" si="96"/>
        <v>4.474668291041331E-2</v>
      </c>
      <c r="BB90" s="20">
        <f t="shared" si="97"/>
        <v>-1.0577283490952407</v>
      </c>
      <c r="BC90" s="21">
        <f t="shared" si="61"/>
        <v>645.97355344836546</v>
      </c>
      <c r="BD90" s="20">
        <f t="shared" si="98"/>
        <v>31.366446551634567</v>
      </c>
      <c r="BE90" s="20">
        <f t="shared" si="99"/>
        <v>4.6308274355027851E-2</v>
      </c>
      <c r="BG90" s="13">
        <f t="shared" si="100"/>
        <v>145.5436872144783</v>
      </c>
      <c r="BH90" s="12">
        <f t="shared" si="101"/>
        <v>8.6312785521698743E-2</v>
      </c>
      <c r="BI90" s="11">
        <f t="shared" si="102"/>
        <v>5.9268547360913782E-4</v>
      </c>
      <c r="BJ90" s="12">
        <f t="shared" si="103"/>
        <v>-1.513605197470993</v>
      </c>
      <c r="BK90" s="14">
        <f t="shared" si="62"/>
        <v>144.03008201700732</v>
      </c>
      <c r="BL90" s="12">
        <f t="shared" si="104"/>
        <v>1.5999179829926788</v>
      </c>
      <c r="BM90" s="11">
        <f t="shared" si="105"/>
        <v>1.0986184048566085E-2</v>
      </c>
      <c r="BN90" s="24"/>
      <c r="BO90" s="18">
        <f t="shared" si="106"/>
        <v>647.03128179746068</v>
      </c>
      <c r="BP90" s="20">
        <f t="shared" si="107"/>
        <v>30.308718202539353</v>
      </c>
      <c r="BQ90" s="20">
        <f t="shared" si="108"/>
        <v>4.474668291041331E-2</v>
      </c>
      <c r="BR90" s="20">
        <f t="shared" si="109"/>
        <v>-1.1521735069098922</v>
      </c>
      <c r="BS90" s="21">
        <f t="shared" si="63"/>
        <v>645.87910829055079</v>
      </c>
      <c r="BT90" s="20">
        <f t="shared" si="110"/>
        <v>31.460891709449243</v>
      </c>
      <c r="BU90" s="20">
        <f t="shared" si="111"/>
        <v>4.6447709731374555E-2</v>
      </c>
    </row>
    <row r="91" spans="1:73" x14ac:dyDescent="0.3">
      <c r="A91" s="2">
        <v>44407</v>
      </c>
      <c r="B91" s="1">
        <v>90</v>
      </c>
      <c r="C91" s="3">
        <v>145.86000000000001</v>
      </c>
      <c r="D91">
        <v>687.2</v>
      </c>
      <c r="K91" s="13">
        <f t="shared" si="64"/>
        <v>145.67083721945065</v>
      </c>
      <c r="L91" s="12">
        <f t="shared" si="65"/>
        <v>0.18916278054936697</v>
      </c>
      <c r="M91" s="11">
        <f t="shared" si="66"/>
        <v>1.2968790658807552E-3</v>
      </c>
      <c r="N91" s="12">
        <f t="shared" si="67"/>
        <v>0.35531006225440381</v>
      </c>
      <c r="O91" s="14">
        <f t="shared" si="56"/>
        <v>146.02614728170505</v>
      </c>
      <c r="P91" s="12">
        <f t="shared" si="68"/>
        <v>0.16614728170503668</v>
      </c>
      <c r="Q91" s="11">
        <f t="shared" si="69"/>
        <v>1.1390873557180629E-3</v>
      </c>
      <c r="S91" s="18">
        <f t="shared" si="70"/>
        <v>655.61246638094372</v>
      </c>
      <c r="T91" s="20">
        <f t="shared" si="71"/>
        <v>31.58753361905633</v>
      </c>
      <c r="U91" s="20">
        <f t="shared" si="72"/>
        <v>4.5965561145308975E-2</v>
      </c>
      <c r="V91" s="20">
        <f t="shared" si="73"/>
        <v>0.24298064175267542</v>
      </c>
      <c r="W91" s="21">
        <f t="shared" si="57"/>
        <v>655.85544702269635</v>
      </c>
      <c r="X91" s="20">
        <f t="shared" si="74"/>
        <v>31.344552977303692</v>
      </c>
      <c r="Y91" s="20">
        <f t="shared" si="75"/>
        <v>4.5611980467554845E-2</v>
      </c>
      <c r="AA91" s="13">
        <f t="shared" si="76"/>
        <v>146.26077882982787</v>
      </c>
      <c r="AB91" s="12">
        <f t="shared" si="77"/>
        <v>0.40077882982785695</v>
      </c>
      <c r="AC91" s="11">
        <f t="shared" si="78"/>
        <v>2.7476952545444737E-3</v>
      </c>
      <c r="AD91" s="12">
        <f t="shared" si="79"/>
        <v>-0.24463388482811377</v>
      </c>
      <c r="AE91" s="14">
        <f t="shared" si="58"/>
        <v>146.01614494499975</v>
      </c>
      <c r="AF91" s="12">
        <f t="shared" si="80"/>
        <v>0.1561449449997383</v>
      </c>
      <c r="AG91" s="11">
        <f t="shared" si="81"/>
        <v>1.0705124434371197E-3</v>
      </c>
      <c r="AH91" s="24"/>
      <c r="AI91" s="18">
        <f t="shared" si="82"/>
        <v>656.72391804628614</v>
      </c>
      <c r="AJ91" s="20">
        <f t="shared" si="83"/>
        <v>30.476081953713901</v>
      </c>
      <c r="AK91" s="20">
        <f t="shared" si="84"/>
        <v>4.434819841925771E-2</v>
      </c>
      <c r="AL91" s="20">
        <f t="shared" si="85"/>
        <v>4.8895884011547022</v>
      </c>
      <c r="AM91" s="21">
        <f t="shared" si="59"/>
        <v>661.61350644744084</v>
      </c>
      <c r="AN91" s="20">
        <f t="shared" si="86"/>
        <v>25.586493552559205</v>
      </c>
      <c r="AO91" s="20">
        <f t="shared" si="87"/>
        <v>3.7232965006634464E-2</v>
      </c>
      <c r="AQ91" s="13">
        <f t="shared" si="88"/>
        <v>145.60842180361956</v>
      </c>
      <c r="AR91" s="12">
        <f t="shared" si="89"/>
        <v>0.25157819638044998</v>
      </c>
      <c r="AS91" s="11">
        <f t="shared" si="90"/>
        <v>1.7247922417417383E-3</v>
      </c>
      <c r="AT91" s="12">
        <f t="shared" si="91"/>
        <v>-0.24463388482811721</v>
      </c>
      <c r="AU91" s="14">
        <f t="shared" si="60"/>
        <v>145.36378791879145</v>
      </c>
      <c r="AV91" s="12">
        <f t="shared" si="92"/>
        <v>0.49621208120856863</v>
      </c>
      <c r="AW91" s="11">
        <f t="shared" si="93"/>
        <v>3.4019750528490921E-3</v>
      </c>
      <c r="AX91" s="24"/>
      <c r="AY91" s="18">
        <f t="shared" si="94"/>
        <v>669.76282044936511</v>
      </c>
      <c r="AZ91" s="20">
        <f t="shared" si="95"/>
        <v>17.437179550634937</v>
      </c>
      <c r="BA91" s="20">
        <f t="shared" si="96"/>
        <v>2.5374242652262711E-2</v>
      </c>
      <c r="BB91" s="20">
        <f t="shared" si="97"/>
        <v>4.8895884011546773</v>
      </c>
      <c r="BC91" s="21">
        <f t="shared" si="61"/>
        <v>674.65240885051981</v>
      </c>
      <c r="BD91" s="20">
        <f t="shared" si="98"/>
        <v>12.54759114948024</v>
      </c>
      <c r="BE91" s="20">
        <f t="shared" si="99"/>
        <v>1.8259009239639464E-2</v>
      </c>
      <c r="BG91" s="13">
        <f t="shared" si="100"/>
        <v>145.60842180361956</v>
      </c>
      <c r="BH91" s="12">
        <f t="shared" si="101"/>
        <v>0.25157819638044998</v>
      </c>
      <c r="BI91" s="11">
        <f t="shared" si="102"/>
        <v>1.7247922417417383E-3</v>
      </c>
      <c r="BJ91" s="12">
        <f t="shared" si="103"/>
        <v>-0.32985035751179803</v>
      </c>
      <c r="BK91" s="14">
        <f t="shared" si="62"/>
        <v>145.27857144610778</v>
      </c>
      <c r="BL91" s="12">
        <f t="shared" si="104"/>
        <v>0.58142855389223769</v>
      </c>
      <c r="BM91" s="11">
        <f t="shared" si="105"/>
        <v>3.9862097483356479E-3</v>
      </c>
      <c r="BN91" s="24"/>
      <c r="BO91" s="18">
        <f t="shared" si="106"/>
        <v>669.76282044936511</v>
      </c>
      <c r="BP91" s="20">
        <f t="shared" si="107"/>
        <v>17.437179550634937</v>
      </c>
      <c r="BQ91" s="20">
        <f t="shared" si="108"/>
        <v>2.5374242652262711E-2</v>
      </c>
      <c r="BR91" s="20">
        <f t="shared" si="109"/>
        <v>16.76061061220085</v>
      </c>
      <c r="BS91" s="21">
        <f t="shared" si="63"/>
        <v>686.52343106156593</v>
      </c>
      <c r="BT91" s="20">
        <f t="shared" si="110"/>
        <v>0.67656893843411581</v>
      </c>
      <c r="BU91" s="20">
        <f t="shared" si="111"/>
        <v>9.8452988712764223E-4</v>
      </c>
    </row>
    <row r="92" spans="1:73" x14ac:dyDescent="0.3">
      <c r="A92" s="2">
        <v>44410</v>
      </c>
      <c r="B92" s="1">
        <v>91</v>
      </c>
      <c r="C92" s="3">
        <v>145.52000000000001</v>
      </c>
      <c r="D92">
        <v>709.66</v>
      </c>
      <c r="K92" s="13">
        <f t="shared" si="64"/>
        <v>145.69921163653305</v>
      </c>
      <c r="L92" s="12">
        <f t="shared" si="65"/>
        <v>0.17921163653304006</v>
      </c>
      <c r="M92" s="11">
        <f t="shared" si="66"/>
        <v>1.2315258145481037E-3</v>
      </c>
      <c r="N92" s="12">
        <f t="shared" si="67"/>
        <v>0.30626971547860377</v>
      </c>
      <c r="O92" s="14">
        <f t="shared" si="56"/>
        <v>146.00548135201166</v>
      </c>
      <c r="P92" s="12">
        <f t="shared" si="68"/>
        <v>0.48548135201164655</v>
      </c>
      <c r="Q92" s="11">
        <f t="shared" si="69"/>
        <v>3.3361830127243437E-3</v>
      </c>
      <c r="S92" s="18">
        <f t="shared" si="70"/>
        <v>660.35059642380213</v>
      </c>
      <c r="T92" s="20">
        <f t="shared" si="71"/>
        <v>49.309403576197838</v>
      </c>
      <c r="U92" s="20">
        <f t="shared" si="72"/>
        <v>6.9483137807115861E-2</v>
      </c>
      <c r="V92" s="20">
        <f t="shared" si="73"/>
        <v>0.91725305191853634</v>
      </c>
      <c r="W92" s="21">
        <f t="shared" si="57"/>
        <v>661.26784947572071</v>
      </c>
      <c r="X92" s="20">
        <f t="shared" si="74"/>
        <v>48.392150524279259</v>
      </c>
      <c r="Y92" s="20">
        <f t="shared" si="75"/>
        <v>6.8190613144716153E-2</v>
      </c>
      <c r="AA92" s="13">
        <f t="shared" si="76"/>
        <v>146.16058412237089</v>
      </c>
      <c r="AB92" s="12">
        <f t="shared" si="77"/>
        <v>0.64058412237088191</v>
      </c>
      <c r="AC92" s="11">
        <f t="shared" si="78"/>
        <v>4.4020349255833001E-3</v>
      </c>
      <c r="AD92" s="12">
        <f t="shared" si="79"/>
        <v>-0.13630450179976228</v>
      </c>
      <c r="AE92" s="14">
        <f t="shared" si="58"/>
        <v>146.02427962057112</v>
      </c>
      <c r="AF92" s="12">
        <f t="shared" si="80"/>
        <v>0.50427962057111131</v>
      </c>
      <c r="AG92" s="11">
        <f t="shared" si="81"/>
        <v>3.4653629780862514E-3</v>
      </c>
      <c r="AH92" s="24"/>
      <c r="AI92" s="18">
        <f t="shared" si="82"/>
        <v>664.34293853471468</v>
      </c>
      <c r="AJ92" s="20">
        <f t="shared" si="83"/>
        <v>45.317061465285292</v>
      </c>
      <c r="AK92" s="20">
        <f t="shared" si="84"/>
        <v>6.3857426747013071E-2</v>
      </c>
      <c r="AL92" s="20">
        <f t="shared" si="85"/>
        <v>6.9366624666100751</v>
      </c>
      <c r="AM92" s="21">
        <f t="shared" si="59"/>
        <v>671.27960100132475</v>
      </c>
      <c r="AN92" s="20">
        <f t="shared" si="86"/>
        <v>38.380398998675219</v>
      </c>
      <c r="AO92" s="20">
        <f t="shared" si="87"/>
        <v>5.4082798803194797E-2</v>
      </c>
      <c r="AQ92" s="13">
        <f t="shared" si="88"/>
        <v>145.79710545090489</v>
      </c>
      <c r="AR92" s="12">
        <f t="shared" si="89"/>
        <v>0.27710545090488381</v>
      </c>
      <c r="AS92" s="11">
        <f t="shared" si="90"/>
        <v>1.9042430655915599E-3</v>
      </c>
      <c r="AT92" s="12">
        <f t="shared" si="91"/>
        <v>-0.13630450179975531</v>
      </c>
      <c r="AU92" s="14">
        <f t="shared" si="60"/>
        <v>145.66080094910515</v>
      </c>
      <c r="AV92" s="12">
        <f t="shared" si="92"/>
        <v>0.14080094910514163</v>
      </c>
      <c r="AW92" s="11">
        <f t="shared" si="93"/>
        <v>9.6757111809470597E-4</v>
      </c>
      <c r="AX92" s="24"/>
      <c r="AY92" s="18">
        <f t="shared" si="94"/>
        <v>682.84070511234131</v>
      </c>
      <c r="AZ92" s="20">
        <f t="shared" si="95"/>
        <v>26.819294887658657</v>
      </c>
      <c r="BA92" s="20">
        <f t="shared" si="96"/>
        <v>3.779175223016467E-2</v>
      </c>
      <c r="BB92" s="20">
        <f t="shared" si="97"/>
        <v>6.9366624666100591</v>
      </c>
      <c r="BC92" s="21">
        <f t="shared" si="61"/>
        <v>689.77736757895138</v>
      </c>
      <c r="BD92" s="20">
        <f t="shared" si="98"/>
        <v>19.882632421048584</v>
      </c>
      <c r="BE92" s="20">
        <f t="shared" si="99"/>
        <v>2.8017124286346399E-2</v>
      </c>
      <c r="BG92" s="13">
        <f t="shared" si="100"/>
        <v>145.79710545090489</v>
      </c>
      <c r="BH92" s="12">
        <f t="shared" si="101"/>
        <v>0.27710545090488381</v>
      </c>
      <c r="BI92" s="11">
        <f t="shared" si="102"/>
        <v>1.9042430655915599E-3</v>
      </c>
      <c r="BJ92" s="12">
        <f t="shared" si="103"/>
        <v>5.9050146086048277E-2</v>
      </c>
      <c r="BK92" s="14">
        <f t="shared" si="62"/>
        <v>145.85615559699093</v>
      </c>
      <c r="BL92" s="12">
        <f t="shared" si="104"/>
        <v>0.33615559699092046</v>
      </c>
      <c r="BM92" s="11">
        <f t="shared" si="105"/>
        <v>2.310030215715506E-3</v>
      </c>
      <c r="BN92" s="24"/>
      <c r="BO92" s="18">
        <f t="shared" si="106"/>
        <v>682.84070511234131</v>
      </c>
      <c r="BP92" s="20">
        <f t="shared" si="107"/>
        <v>26.819294887658657</v>
      </c>
      <c r="BQ92" s="20">
        <f t="shared" si="108"/>
        <v>3.779175223016467E-2</v>
      </c>
      <c r="BR92" s="20">
        <f t="shared" si="109"/>
        <v>13.998566150282365</v>
      </c>
      <c r="BS92" s="21">
        <f t="shared" si="63"/>
        <v>696.8392712626237</v>
      </c>
      <c r="BT92" s="20">
        <f t="shared" si="110"/>
        <v>12.820728737376271</v>
      </c>
      <c r="BU92" s="20">
        <f t="shared" si="111"/>
        <v>1.8066015750325889E-2</v>
      </c>
    </row>
    <row r="93" spans="1:73" x14ac:dyDescent="0.3">
      <c r="A93" s="2">
        <v>44411</v>
      </c>
      <c r="B93" s="1">
        <v>92</v>
      </c>
      <c r="C93" s="3">
        <v>147.36000000000001</v>
      </c>
      <c r="D93">
        <v>709.73</v>
      </c>
      <c r="K93" s="13">
        <f t="shared" si="64"/>
        <v>145.6723298910531</v>
      </c>
      <c r="L93" s="12">
        <f t="shared" si="65"/>
        <v>1.6876701089469179</v>
      </c>
      <c r="M93" s="11">
        <f t="shared" si="66"/>
        <v>1.1452701607945967E-2</v>
      </c>
      <c r="N93" s="12">
        <f t="shared" si="67"/>
        <v>0.25629699633482</v>
      </c>
      <c r="O93" s="14">
        <f t="shared" si="56"/>
        <v>145.92862688738791</v>
      </c>
      <c r="P93" s="12">
        <f t="shared" si="68"/>
        <v>1.431373112612107</v>
      </c>
      <c r="Q93" s="11">
        <f t="shared" si="69"/>
        <v>9.7134440323840034E-3</v>
      </c>
      <c r="S93" s="18">
        <f t="shared" si="70"/>
        <v>667.74700696023172</v>
      </c>
      <c r="T93" s="20">
        <f t="shared" si="71"/>
        <v>41.982993039768303</v>
      </c>
      <c r="U93" s="20">
        <f t="shared" si="72"/>
        <v>5.9153471094315166E-2</v>
      </c>
      <c r="V93" s="20">
        <f t="shared" si="73"/>
        <v>1.8891266745951936</v>
      </c>
      <c r="W93" s="21">
        <f t="shared" si="57"/>
        <v>669.63613363482693</v>
      </c>
      <c r="X93" s="20">
        <f t="shared" si="74"/>
        <v>40.093866365173085</v>
      </c>
      <c r="Y93" s="20">
        <f t="shared" si="75"/>
        <v>5.6491717082796392E-2</v>
      </c>
      <c r="AA93" s="13">
        <f t="shared" si="76"/>
        <v>146.00043809177816</v>
      </c>
      <c r="AB93" s="12">
        <f t="shared" si="77"/>
        <v>1.3595619082218491</v>
      </c>
      <c r="AC93" s="11">
        <f t="shared" si="78"/>
        <v>9.2261258701265541E-3</v>
      </c>
      <c r="AD93" s="12">
        <f t="shared" si="79"/>
        <v>-0.15418564839448626</v>
      </c>
      <c r="AE93" s="14">
        <f t="shared" si="58"/>
        <v>145.84625244338369</v>
      </c>
      <c r="AF93" s="12">
        <f t="shared" si="80"/>
        <v>1.5137475566163232</v>
      </c>
      <c r="AG93" s="11">
        <f t="shared" si="81"/>
        <v>1.0272445416777437E-2</v>
      </c>
      <c r="AH93" s="24"/>
      <c r="AI93" s="18">
        <f t="shared" si="82"/>
        <v>675.67220390103603</v>
      </c>
      <c r="AJ93" s="20">
        <f t="shared" si="83"/>
        <v>34.057796098963991</v>
      </c>
      <c r="AK93" s="20">
        <f t="shared" si="84"/>
        <v>4.798697546808503E-2</v>
      </c>
      <c r="AL93" s="20">
        <f t="shared" si="85"/>
        <v>10.231114641393532</v>
      </c>
      <c r="AM93" s="21">
        <f t="shared" si="59"/>
        <v>685.90331854242959</v>
      </c>
      <c r="AN93" s="20">
        <f t="shared" si="86"/>
        <v>23.82668145757043</v>
      </c>
      <c r="AO93" s="20">
        <f t="shared" si="87"/>
        <v>3.3571472894721135E-2</v>
      </c>
      <c r="AQ93" s="13">
        <f t="shared" si="88"/>
        <v>145.58927636272625</v>
      </c>
      <c r="AR93" s="12">
        <f t="shared" si="89"/>
        <v>1.7707236372737611</v>
      </c>
      <c r="AS93" s="11">
        <f t="shared" si="90"/>
        <v>1.2016311327862112E-2</v>
      </c>
      <c r="AT93" s="12">
        <f t="shared" si="91"/>
        <v>-0.15418564839447688</v>
      </c>
      <c r="AU93" s="14">
        <f t="shared" si="60"/>
        <v>145.43509071433178</v>
      </c>
      <c r="AV93" s="12">
        <f t="shared" si="92"/>
        <v>1.9249092856682353</v>
      </c>
      <c r="AW93" s="11">
        <f t="shared" si="93"/>
        <v>1.3062630874512995E-2</v>
      </c>
      <c r="AX93" s="24"/>
      <c r="AY93" s="18">
        <f t="shared" si="94"/>
        <v>702.95517627808533</v>
      </c>
      <c r="AZ93" s="20">
        <f t="shared" si="95"/>
        <v>6.7748237219146858</v>
      </c>
      <c r="BA93" s="20">
        <f t="shared" si="96"/>
        <v>9.5456352724482343E-3</v>
      </c>
      <c r="BB93" s="20">
        <f t="shared" si="97"/>
        <v>10.23111464139355</v>
      </c>
      <c r="BC93" s="21">
        <f t="shared" si="61"/>
        <v>713.18629091947889</v>
      </c>
      <c r="BD93" s="20">
        <f t="shared" si="98"/>
        <v>3.4562909194788745</v>
      </c>
      <c r="BE93" s="20">
        <f t="shared" si="99"/>
        <v>4.8698673009156639E-3</v>
      </c>
      <c r="BG93" s="13">
        <f t="shared" si="100"/>
        <v>145.58927636272625</v>
      </c>
      <c r="BH93" s="12">
        <f t="shared" si="101"/>
        <v>1.7707236372737611</v>
      </c>
      <c r="BI93" s="11">
        <f t="shared" si="102"/>
        <v>1.2016311327862112E-2</v>
      </c>
      <c r="BJ93" s="12">
        <f t="shared" si="103"/>
        <v>-0.14110927961246908</v>
      </c>
      <c r="BK93" s="14">
        <f t="shared" si="62"/>
        <v>145.44816708311379</v>
      </c>
      <c r="BL93" s="12">
        <f t="shared" si="104"/>
        <v>1.911832916886226</v>
      </c>
      <c r="BM93" s="11">
        <f t="shared" si="105"/>
        <v>1.2973893301345182E-2</v>
      </c>
      <c r="BN93" s="24"/>
      <c r="BO93" s="18">
        <f t="shared" si="106"/>
        <v>702.95517627808533</v>
      </c>
      <c r="BP93" s="20">
        <f t="shared" si="107"/>
        <v>6.7748237219146858</v>
      </c>
      <c r="BQ93" s="20">
        <f t="shared" si="108"/>
        <v>9.5456352724482343E-3</v>
      </c>
      <c r="BR93" s="20">
        <f t="shared" si="109"/>
        <v>18.585494911878605</v>
      </c>
      <c r="BS93" s="21">
        <f t="shared" si="63"/>
        <v>721.54067118996397</v>
      </c>
      <c r="BT93" s="20">
        <f t="shared" si="110"/>
        <v>11.810671189963955</v>
      </c>
      <c r="BU93" s="20">
        <f t="shared" si="111"/>
        <v>1.664107645155757E-2</v>
      </c>
    </row>
    <row r="94" spans="1:73" x14ac:dyDescent="0.3">
      <c r="A94" s="2">
        <v>44412</v>
      </c>
      <c r="B94" s="1">
        <v>93</v>
      </c>
      <c r="C94" s="3">
        <v>146.94</v>
      </c>
      <c r="D94">
        <v>710.91</v>
      </c>
      <c r="K94" s="13">
        <f t="shared" si="64"/>
        <v>145.92548040739513</v>
      </c>
      <c r="L94" s="12">
        <f t="shared" si="65"/>
        <v>1.01451959260487</v>
      </c>
      <c r="M94" s="11">
        <f t="shared" si="66"/>
        <v>6.9043119137394172E-3</v>
      </c>
      <c r="N94" s="12">
        <f t="shared" si="67"/>
        <v>0.25582502433590176</v>
      </c>
      <c r="O94" s="14">
        <f t="shared" si="56"/>
        <v>146.18130543173103</v>
      </c>
      <c r="P94" s="12">
        <f t="shared" si="68"/>
        <v>0.75869456826896453</v>
      </c>
      <c r="Q94" s="11">
        <f t="shared" si="69"/>
        <v>5.1632950065942868E-3</v>
      </c>
      <c r="S94" s="18">
        <f t="shared" si="70"/>
        <v>674.04445591619697</v>
      </c>
      <c r="T94" s="20">
        <f t="shared" si="71"/>
        <v>36.865544083803002</v>
      </c>
      <c r="U94" s="20">
        <f t="shared" si="72"/>
        <v>5.1856837129598689E-2</v>
      </c>
      <c r="V94" s="20">
        <f t="shared" si="73"/>
        <v>2.550375016800702</v>
      </c>
      <c r="W94" s="21">
        <f t="shared" si="57"/>
        <v>676.59483093299764</v>
      </c>
      <c r="X94" s="20">
        <f t="shared" si="74"/>
        <v>34.31516906700233</v>
      </c>
      <c r="Y94" s="20">
        <f t="shared" si="75"/>
        <v>4.8269357678190392E-2</v>
      </c>
      <c r="AA94" s="13">
        <f t="shared" si="76"/>
        <v>146.34032856883363</v>
      </c>
      <c r="AB94" s="12">
        <f t="shared" si="77"/>
        <v>0.59967143116637089</v>
      </c>
      <c r="AC94" s="11">
        <f t="shared" si="78"/>
        <v>4.0810632310219882E-3</v>
      </c>
      <c r="AD94" s="12">
        <f t="shared" si="79"/>
        <v>0.21637144569297515</v>
      </c>
      <c r="AE94" s="14">
        <f t="shared" si="58"/>
        <v>146.5567000145266</v>
      </c>
      <c r="AF94" s="12">
        <f t="shared" si="80"/>
        <v>0.38329998547339983</v>
      </c>
      <c r="AG94" s="11">
        <f t="shared" si="81"/>
        <v>2.6085476076861294E-3</v>
      </c>
      <c r="AH94" s="24"/>
      <c r="AI94" s="18">
        <f t="shared" si="82"/>
        <v>684.18665292577703</v>
      </c>
      <c r="AJ94" s="20">
        <f t="shared" si="83"/>
        <v>26.723347074222943</v>
      </c>
      <c r="AK94" s="20">
        <f t="shared" si="84"/>
        <v>3.7590337840546544E-2</v>
      </c>
      <c r="AL94" s="20">
        <f t="shared" si="85"/>
        <v>8.9436154289041312</v>
      </c>
      <c r="AM94" s="21">
        <f t="shared" si="59"/>
        <v>693.13026835468111</v>
      </c>
      <c r="AN94" s="20">
        <f t="shared" si="86"/>
        <v>17.779731645318861</v>
      </c>
      <c r="AO94" s="20">
        <f t="shared" si="87"/>
        <v>2.5009820716150936E-2</v>
      </c>
      <c r="AQ94" s="13">
        <f t="shared" si="88"/>
        <v>146.91731909068159</v>
      </c>
      <c r="AR94" s="12">
        <f t="shared" si="89"/>
        <v>2.2680909318410158E-2</v>
      </c>
      <c r="AS94" s="11">
        <f t="shared" si="90"/>
        <v>1.5435490212610696E-4</v>
      </c>
      <c r="AT94" s="12">
        <f t="shared" si="91"/>
        <v>0.21637144569297612</v>
      </c>
      <c r="AU94" s="14">
        <f t="shared" si="60"/>
        <v>147.13369053637456</v>
      </c>
      <c r="AV94" s="12">
        <f t="shared" si="92"/>
        <v>0.19369053637456091</v>
      </c>
      <c r="AW94" s="11">
        <f t="shared" si="93"/>
        <v>1.3181607212097517E-3</v>
      </c>
      <c r="AX94" s="24"/>
      <c r="AY94" s="18">
        <f t="shared" si="94"/>
        <v>708.03629406952132</v>
      </c>
      <c r="AZ94" s="20">
        <f t="shared" si="95"/>
        <v>2.8737059304786499</v>
      </c>
      <c r="BA94" s="20">
        <f t="shared" si="96"/>
        <v>4.0422921754914827E-3</v>
      </c>
      <c r="BB94" s="20">
        <f t="shared" si="97"/>
        <v>8.9436154289041596</v>
      </c>
      <c r="BC94" s="21">
        <f t="shared" si="61"/>
        <v>716.97990949842551</v>
      </c>
      <c r="BD94" s="20">
        <f t="shared" si="98"/>
        <v>6.0699094984255453</v>
      </c>
      <c r="BE94" s="20">
        <f t="shared" si="99"/>
        <v>8.5382249489042855E-3</v>
      </c>
      <c r="BG94" s="13">
        <f t="shared" si="100"/>
        <v>146.91731909068159</v>
      </c>
      <c r="BH94" s="12">
        <f t="shared" si="101"/>
        <v>2.2680909318410158E-2</v>
      </c>
      <c r="BI94" s="11">
        <f t="shared" si="102"/>
        <v>1.5435490212610696E-4</v>
      </c>
      <c r="BJ94" s="12">
        <f t="shared" si="103"/>
        <v>0.96075472606338408</v>
      </c>
      <c r="BK94" s="14">
        <f t="shared" si="62"/>
        <v>147.87807381674497</v>
      </c>
      <c r="BL94" s="12">
        <f t="shared" si="104"/>
        <v>0.93807381674497492</v>
      </c>
      <c r="BM94" s="11">
        <f t="shared" si="105"/>
        <v>6.3840602745676807E-3</v>
      </c>
      <c r="BN94" s="24"/>
      <c r="BO94" s="18">
        <f t="shared" si="106"/>
        <v>708.03629406952132</v>
      </c>
      <c r="BP94" s="20">
        <f t="shared" si="107"/>
        <v>2.8737059304786499</v>
      </c>
      <c r="BQ94" s="20">
        <f t="shared" si="108"/>
        <v>4.0422921754914827E-3</v>
      </c>
      <c r="BR94" s="20">
        <f t="shared" si="109"/>
        <v>8.4572120715466408</v>
      </c>
      <c r="BS94" s="21">
        <f t="shared" si="63"/>
        <v>716.493506141068</v>
      </c>
      <c r="BT94" s="20">
        <f t="shared" si="110"/>
        <v>5.5835061410680282</v>
      </c>
      <c r="BU94" s="20">
        <f t="shared" si="111"/>
        <v>7.8540267278108741E-3</v>
      </c>
    </row>
    <row r="95" spans="1:73" x14ac:dyDescent="0.3">
      <c r="A95" s="2">
        <v>44413</v>
      </c>
      <c r="B95" s="1">
        <v>94</v>
      </c>
      <c r="C95" s="3">
        <v>147.05000000000001</v>
      </c>
      <c r="D95">
        <v>714.63</v>
      </c>
      <c r="K95" s="13">
        <f t="shared" si="64"/>
        <v>146.07765834628586</v>
      </c>
      <c r="L95" s="12">
        <f t="shared" si="65"/>
        <v>0.97234165371415315</v>
      </c>
      <c r="M95" s="11">
        <f t="shared" si="66"/>
        <v>6.6123199844553083E-3</v>
      </c>
      <c r="N95" s="12">
        <f t="shared" si="67"/>
        <v>0.24027796151912606</v>
      </c>
      <c r="O95" s="14">
        <f t="shared" si="56"/>
        <v>146.31793630780498</v>
      </c>
      <c r="P95" s="12">
        <f t="shared" si="68"/>
        <v>0.73206369219502676</v>
      </c>
      <c r="Q95" s="11">
        <f t="shared" si="69"/>
        <v>4.9783318068345921E-3</v>
      </c>
      <c r="S95" s="18">
        <f t="shared" si="70"/>
        <v>679.5742875287674</v>
      </c>
      <c r="T95" s="20">
        <f t="shared" si="71"/>
        <v>35.055712471232596</v>
      </c>
      <c r="U95" s="20">
        <f t="shared" si="72"/>
        <v>4.9054353261453611E-2</v>
      </c>
      <c r="V95" s="20">
        <f t="shared" si="73"/>
        <v>2.9972935061661614</v>
      </c>
      <c r="W95" s="21">
        <f t="shared" si="57"/>
        <v>682.57158103493362</v>
      </c>
      <c r="X95" s="20">
        <f t="shared" si="74"/>
        <v>32.05841896506638</v>
      </c>
      <c r="Y95" s="20">
        <f t="shared" si="75"/>
        <v>4.4860163952068037E-2</v>
      </c>
      <c r="AA95" s="13">
        <f t="shared" si="76"/>
        <v>146.49024642662522</v>
      </c>
      <c r="AB95" s="12">
        <f t="shared" si="77"/>
        <v>0.55975357337479181</v>
      </c>
      <c r="AC95" s="11">
        <f t="shared" si="78"/>
        <v>3.8065526921101105E-3</v>
      </c>
      <c r="AD95" s="12">
        <f t="shared" si="79"/>
        <v>0.16653125476693834</v>
      </c>
      <c r="AE95" s="14">
        <f t="shared" si="58"/>
        <v>146.65677768139216</v>
      </c>
      <c r="AF95" s="12">
        <f t="shared" si="80"/>
        <v>0.3932223186078545</v>
      </c>
      <c r="AG95" s="11">
        <f t="shared" si="81"/>
        <v>2.6740722108660625E-3</v>
      </c>
      <c r="AH95" s="24"/>
      <c r="AI95" s="18">
        <f t="shared" si="82"/>
        <v>690.86748969433279</v>
      </c>
      <c r="AJ95" s="20">
        <f t="shared" si="83"/>
        <v>23.762510305667206</v>
      </c>
      <c r="AK95" s="20">
        <f t="shared" si="84"/>
        <v>3.3251487211098336E-2</v>
      </c>
      <c r="AL95" s="20">
        <f t="shared" si="85"/>
        <v>7.2465314336428559</v>
      </c>
      <c r="AM95" s="21">
        <f t="shared" si="59"/>
        <v>698.11402112797566</v>
      </c>
      <c r="AN95" s="20">
        <f t="shared" si="86"/>
        <v>16.515978872024334</v>
      </c>
      <c r="AO95" s="20">
        <f t="shared" si="87"/>
        <v>2.3111230807584811E-2</v>
      </c>
      <c r="AQ95" s="13">
        <f t="shared" si="88"/>
        <v>146.9343297726704</v>
      </c>
      <c r="AR95" s="12">
        <f t="shared" si="89"/>
        <v>0.11567022732961618</v>
      </c>
      <c r="AS95" s="11">
        <f t="shared" si="90"/>
        <v>7.8660474212591757E-4</v>
      </c>
      <c r="AT95" s="12">
        <f t="shared" si="91"/>
        <v>0.16653125476693398</v>
      </c>
      <c r="AU95" s="14">
        <f t="shared" si="60"/>
        <v>147.10086102743733</v>
      </c>
      <c r="AV95" s="12">
        <f t="shared" si="92"/>
        <v>5.0861027437321127E-2</v>
      </c>
      <c r="AW95" s="11">
        <f t="shared" si="93"/>
        <v>3.4587573911813073E-4</v>
      </c>
      <c r="AX95" s="24"/>
      <c r="AY95" s="18">
        <f t="shared" si="94"/>
        <v>710.19157351738033</v>
      </c>
      <c r="AZ95" s="20">
        <f t="shared" si="95"/>
        <v>4.4384264826196613</v>
      </c>
      <c r="BA95" s="20">
        <f t="shared" si="96"/>
        <v>6.2108034683957588E-3</v>
      </c>
      <c r="BB95" s="20">
        <f t="shared" si="97"/>
        <v>7.2465314336428737</v>
      </c>
      <c r="BC95" s="21">
        <f t="shared" si="61"/>
        <v>717.43810495102321</v>
      </c>
      <c r="BD95" s="20">
        <f t="shared" si="98"/>
        <v>2.8081049510232106</v>
      </c>
      <c r="BE95" s="20">
        <f t="shared" si="99"/>
        <v>3.9294529351177679E-3</v>
      </c>
      <c r="BG95" s="13">
        <f t="shared" si="100"/>
        <v>146.9343297726704</v>
      </c>
      <c r="BH95" s="12">
        <f t="shared" si="101"/>
        <v>0.11567022732961618</v>
      </c>
      <c r="BI95" s="11">
        <f t="shared" si="102"/>
        <v>7.8660474212591757E-4</v>
      </c>
      <c r="BJ95" s="12">
        <f t="shared" si="103"/>
        <v>0.25294669300745176</v>
      </c>
      <c r="BK95" s="14">
        <f t="shared" si="62"/>
        <v>147.18727646567785</v>
      </c>
      <c r="BL95" s="12">
        <f t="shared" si="104"/>
        <v>0.13727646567784291</v>
      </c>
      <c r="BM95" s="11">
        <f t="shared" si="105"/>
        <v>9.335359787680578E-4</v>
      </c>
      <c r="BN95" s="24"/>
      <c r="BO95" s="18">
        <f t="shared" si="106"/>
        <v>710.19157351738033</v>
      </c>
      <c r="BP95" s="20">
        <f t="shared" si="107"/>
        <v>4.4384264826196613</v>
      </c>
      <c r="BQ95" s="20">
        <f t="shared" si="108"/>
        <v>6.2108034683957588E-3</v>
      </c>
      <c r="BR95" s="20">
        <f t="shared" si="109"/>
        <v>3.7307626037809221</v>
      </c>
      <c r="BS95" s="21">
        <f t="shared" si="63"/>
        <v>713.92233612116127</v>
      </c>
      <c r="BT95" s="20">
        <f t="shared" si="110"/>
        <v>0.70766387883872994</v>
      </c>
      <c r="BU95" s="20">
        <f t="shared" si="111"/>
        <v>9.9025212884811713E-4</v>
      </c>
    </row>
    <row r="96" spans="1:73" x14ac:dyDescent="0.3">
      <c r="A96" s="2">
        <v>44414</v>
      </c>
      <c r="B96" s="1">
        <v>95</v>
      </c>
      <c r="C96" s="3">
        <v>146.13</v>
      </c>
      <c r="D96">
        <v>699.09</v>
      </c>
      <c r="K96" s="13">
        <f t="shared" si="64"/>
        <v>146.22350959434297</v>
      </c>
      <c r="L96" s="12">
        <f t="shared" si="65"/>
        <v>9.3509594342975788E-2</v>
      </c>
      <c r="M96" s="11">
        <f t="shared" si="66"/>
        <v>6.399068934714008E-4</v>
      </c>
      <c r="N96" s="12">
        <f t="shared" si="67"/>
        <v>0.2261139544998241</v>
      </c>
      <c r="O96" s="14">
        <f t="shared" si="56"/>
        <v>146.44962354884279</v>
      </c>
      <c r="P96" s="12">
        <f t="shared" si="68"/>
        <v>0.31962354884279875</v>
      </c>
      <c r="Q96" s="11">
        <f t="shared" si="69"/>
        <v>2.1872548336604311E-3</v>
      </c>
      <c r="S96" s="18">
        <f t="shared" si="70"/>
        <v>684.83264439945219</v>
      </c>
      <c r="T96" s="20">
        <f t="shared" si="71"/>
        <v>14.257355600547839</v>
      </c>
      <c r="U96" s="20">
        <f t="shared" si="72"/>
        <v>2.0394163270176714E-2</v>
      </c>
      <c r="V96" s="20">
        <f t="shared" si="73"/>
        <v>3.3364530108439561</v>
      </c>
      <c r="W96" s="21">
        <f t="shared" si="57"/>
        <v>688.1690974102961</v>
      </c>
      <c r="X96" s="20">
        <f t="shared" si="74"/>
        <v>10.920902589703928</v>
      </c>
      <c r="Y96" s="20">
        <f t="shared" si="75"/>
        <v>1.5621597490600535E-2</v>
      </c>
      <c r="AA96" s="13">
        <f t="shared" si="76"/>
        <v>146.63018481996892</v>
      </c>
      <c r="AB96" s="12">
        <f t="shared" si="77"/>
        <v>0.50018481996892206</v>
      </c>
      <c r="AC96" s="11">
        <f t="shared" si="78"/>
        <v>3.4228756584474239E-3</v>
      </c>
      <c r="AD96" s="12">
        <f t="shared" si="79"/>
        <v>0.14658660869950804</v>
      </c>
      <c r="AE96" s="14">
        <f t="shared" si="58"/>
        <v>146.77677142866844</v>
      </c>
      <c r="AF96" s="12">
        <f t="shared" si="80"/>
        <v>0.64677142866844406</v>
      </c>
      <c r="AG96" s="11">
        <f t="shared" si="81"/>
        <v>4.4260003330489567E-3</v>
      </c>
      <c r="AH96" s="24"/>
      <c r="AI96" s="18">
        <f t="shared" si="82"/>
        <v>696.80811727074956</v>
      </c>
      <c r="AJ96" s="20">
        <f t="shared" si="83"/>
        <v>2.2818827292504693</v>
      </c>
      <c r="AK96" s="20">
        <f t="shared" si="84"/>
        <v>3.2640757688573276E-3</v>
      </c>
      <c r="AL96" s="20">
        <f t="shared" si="85"/>
        <v>6.2671035407232942</v>
      </c>
      <c r="AM96" s="21">
        <f t="shared" si="59"/>
        <v>703.07522081147283</v>
      </c>
      <c r="AN96" s="20">
        <f t="shared" si="86"/>
        <v>3.9852208114728001</v>
      </c>
      <c r="AO96" s="20">
        <f t="shared" si="87"/>
        <v>5.7005833461683045E-3</v>
      </c>
      <c r="AQ96" s="13">
        <f t="shared" si="88"/>
        <v>147.02108244316761</v>
      </c>
      <c r="AR96" s="12">
        <f t="shared" si="89"/>
        <v>0.89108244316761898</v>
      </c>
      <c r="AS96" s="11">
        <f t="shared" si="90"/>
        <v>6.0978747907179838E-3</v>
      </c>
      <c r="AT96" s="12">
        <f t="shared" si="91"/>
        <v>0.14658660869950529</v>
      </c>
      <c r="AU96" s="14">
        <f t="shared" si="60"/>
        <v>147.16766905186711</v>
      </c>
      <c r="AV96" s="12">
        <f t="shared" si="92"/>
        <v>1.0376690518671126</v>
      </c>
      <c r="AW96" s="11">
        <f t="shared" si="93"/>
        <v>7.1009994653193223E-3</v>
      </c>
      <c r="AX96" s="24"/>
      <c r="AY96" s="18">
        <f t="shared" si="94"/>
        <v>713.52039337934502</v>
      </c>
      <c r="AZ96" s="20">
        <f t="shared" si="95"/>
        <v>14.430393379344991</v>
      </c>
      <c r="BA96" s="20">
        <f t="shared" si="96"/>
        <v>2.0641681871211133E-2</v>
      </c>
      <c r="BB96" s="20">
        <f t="shared" si="97"/>
        <v>6.267103540723328</v>
      </c>
      <c r="BC96" s="21">
        <f t="shared" si="61"/>
        <v>719.78749692006841</v>
      </c>
      <c r="BD96" s="20">
        <f t="shared" si="98"/>
        <v>20.697496920068374</v>
      </c>
      <c r="BE96" s="20">
        <f t="shared" si="99"/>
        <v>2.9606340986236927E-2</v>
      </c>
      <c r="BG96" s="13">
        <f t="shared" si="100"/>
        <v>147.02108244316761</v>
      </c>
      <c r="BH96" s="12">
        <f t="shared" si="101"/>
        <v>0.89108244316761898</v>
      </c>
      <c r="BI96" s="11">
        <f t="shared" si="102"/>
        <v>6.0978747907179838E-3</v>
      </c>
      <c r="BJ96" s="12">
        <f t="shared" si="103"/>
        <v>0.12830117612477737</v>
      </c>
      <c r="BK96" s="14">
        <f t="shared" si="62"/>
        <v>147.14938361929239</v>
      </c>
      <c r="BL96" s="12">
        <f t="shared" si="104"/>
        <v>1.0193836192923982</v>
      </c>
      <c r="BM96" s="11">
        <f t="shared" si="105"/>
        <v>6.9758681947060712E-3</v>
      </c>
      <c r="BN96" s="24"/>
      <c r="BO96" s="18">
        <f t="shared" si="106"/>
        <v>713.52039337934502</v>
      </c>
      <c r="BP96" s="20">
        <f t="shared" si="107"/>
        <v>14.430393379344991</v>
      </c>
      <c r="BQ96" s="20">
        <f t="shared" si="108"/>
        <v>2.0641681871211133E-2</v>
      </c>
      <c r="BR96" s="20">
        <f t="shared" si="109"/>
        <v>3.4293055474187475</v>
      </c>
      <c r="BS96" s="21">
        <f t="shared" si="63"/>
        <v>716.94969892676374</v>
      </c>
      <c r="BT96" s="20">
        <f t="shared" si="110"/>
        <v>17.859698926763713</v>
      </c>
      <c r="BU96" s="20">
        <f t="shared" si="111"/>
        <v>2.5547066796497892E-2</v>
      </c>
    </row>
    <row r="97" spans="1:73" x14ac:dyDescent="0.3">
      <c r="A97" s="2">
        <v>44417</v>
      </c>
      <c r="B97" s="1">
        <v>96</v>
      </c>
      <c r="C97" s="3">
        <v>146.08000000000001</v>
      </c>
      <c r="D97">
        <v>713.76</v>
      </c>
      <c r="K97" s="13">
        <f t="shared" si="64"/>
        <v>146.20948315519152</v>
      </c>
      <c r="L97" s="12">
        <f t="shared" si="65"/>
        <v>0.1294831551915081</v>
      </c>
      <c r="M97" s="11">
        <f t="shared" si="66"/>
        <v>8.8638523542927227E-4</v>
      </c>
      <c r="N97" s="12">
        <f t="shared" si="67"/>
        <v>0.19009289545213287</v>
      </c>
      <c r="O97" s="14">
        <f t="shared" si="56"/>
        <v>146.39957605064365</v>
      </c>
      <c r="P97" s="12">
        <f t="shared" si="68"/>
        <v>0.31957605064363293</v>
      </c>
      <c r="Q97" s="11">
        <f t="shared" si="69"/>
        <v>2.1876783313501706E-3</v>
      </c>
      <c r="S97" s="18">
        <f t="shared" si="70"/>
        <v>686.97124773953442</v>
      </c>
      <c r="T97" s="20">
        <f t="shared" si="71"/>
        <v>26.788752260465571</v>
      </c>
      <c r="U97" s="20">
        <f t="shared" si="72"/>
        <v>3.7531876625848427E-2</v>
      </c>
      <c r="V97" s="20">
        <f t="shared" si="73"/>
        <v>3.1567755602296965</v>
      </c>
      <c r="W97" s="21">
        <f t="shared" si="57"/>
        <v>690.1280232997641</v>
      </c>
      <c r="X97" s="20">
        <f t="shared" si="74"/>
        <v>23.631976700235896</v>
      </c>
      <c r="Y97" s="20">
        <f t="shared" si="75"/>
        <v>3.310913570420855E-2</v>
      </c>
      <c r="AA97" s="13">
        <f t="shared" si="76"/>
        <v>146.50513861497669</v>
      </c>
      <c r="AB97" s="12">
        <f t="shared" si="77"/>
        <v>0.42513861497667449</v>
      </c>
      <c r="AC97" s="11">
        <f t="shared" si="78"/>
        <v>2.9103136293583956E-3</v>
      </c>
      <c r="AD97" s="12">
        <f t="shared" si="79"/>
        <v>-5.7138001569295875E-2</v>
      </c>
      <c r="AE97" s="14">
        <f t="shared" si="58"/>
        <v>146.4480006134074</v>
      </c>
      <c r="AF97" s="12">
        <f t="shared" si="80"/>
        <v>0.36800061340738921</v>
      </c>
      <c r="AG97" s="11">
        <f t="shared" si="81"/>
        <v>2.5191717785281297E-3</v>
      </c>
      <c r="AH97" s="24"/>
      <c r="AI97" s="18">
        <f t="shared" si="82"/>
        <v>697.37858795306215</v>
      </c>
      <c r="AJ97" s="20">
        <f t="shared" si="83"/>
        <v>16.381412046937839</v>
      </c>
      <c r="AK97" s="20">
        <f t="shared" si="84"/>
        <v>2.2950868705079914E-2</v>
      </c>
      <c r="AL97" s="20">
        <f t="shared" si="85"/>
        <v>1.9946288969152652</v>
      </c>
      <c r="AM97" s="21">
        <f t="shared" si="59"/>
        <v>699.37321684997744</v>
      </c>
      <c r="AN97" s="20">
        <f t="shared" si="86"/>
        <v>14.386783150022552</v>
      </c>
      <c r="AO97" s="20">
        <f t="shared" si="87"/>
        <v>2.0156331469993488E-2</v>
      </c>
      <c r="AQ97" s="13">
        <f t="shared" si="88"/>
        <v>146.35277061079191</v>
      </c>
      <c r="AR97" s="12">
        <f t="shared" si="89"/>
        <v>0.2727706107918948</v>
      </c>
      <c r="AS97" s="11">
        <f t="shared" si="90"/>
        <v>1.8672686938108897E-3</v>
      </c>
      <c r="AT97" s="12">
        <f t="shared" si="91"/>
        <v>-5.7138001569297811E-2</v>
      </c>
      <c r="AU97" s="14">
        <f t="shared" si="60"/>
        <v>146.29563260922262</v>
      </c>
      <c r="AV97" s="12">
        <f t="shared" si="92"/>
        <v>0.21563260922260952</v>
      </c>
      <c r="AW97" s="11">
        <f t="shared" si="93"/>
        <v>1.4761268429806236E-3</v>
      </c>
      <c r="AX97" s="24"/>
      <c r="AY97" s="18">
        <f t="shared" si="94"/>
        <v>702.69759834483625</v>
      </c>
      <c r="AZ97" s="20">
        <f t="shared" si="95"/>
        <v>11.06240165516374</v>
      </c>
      <c r="BA97" s="20">
        <f t="shared" si="96"/>
        <v>1.5498769411516112E-2</v>
      </c>
      <c r="BB97" s="20">
        <f t="shared" si="97"/>
        <v>1.9946288969153034</v>
      </c>
      <c r="BC97" s="21">
        <f t="shared" si="61"/>
        <v>704.69222724175154</v>
      </c>
      <c r="BD97" s="20">
        <f t="shared" si="98"/>
        <v>9.0677727582484522</v>
      </c>
      <c r="BE97" s="20">
        <f t="shared" si="99"/>
        <v>1.2704232176429686E-2</v>
      </c>
      <c r="BG97" s="13">
        <f t="shared" si="100"/>
        <v>146.35277061079191</v>
      </c>
      <c r="BH97" s="12">
        <f t="shared" si="101"/>
        <v>0.2727706107918948</v>
      </c>
      <c r="BI97" s="11">
        <f t="shared" si="102"/>
        <v>1.8672686938108897E-3</v>
      </c>
      <c r="BJ97" s="12">
        <f t="shared" si="103"/>
        <v>-0.46915858025058599</v>
      </c>
      <c r="BK97" s="14">
        <f t="shared" si="62"/>
        <v>145.88361203054131</v>
      </c>
      <c r="BL97" s="12">
        <f t="shared" si="104"/>
        <v>0.19638796945869785</v>
      </c>
      <c r="BM97" s="11">
        <f t="shared" si="105"/>
        <v>1.3443864283864857E-3</v>
      </c>
      <c r="BN97" s="24"/>
      <c r="BO97" s="18">
        <f t="shared" si="106"/>
        <v>702.69759834483625</v>
      </c>
      <c r="BP97" s="20">
        <f t="shared" si="107"/>
        <v>11.06240165516374</v>
      </c>
      <c r="BQ97" s="20">
        <f t="shared" si="108"/>
        <v>1.5498769411516112E-2</v>
      </c>
      <c r="BR97" s="20">
        <f t="shared" si="109"/>
        <v>-7.2597698890268925</v>
      </c>
      <c r="BS97" s="21">
        <f t="shared" si="63"/>
        <v>695.43782845580938</v>
      </c>
      <c r="BT97" s="20">
        <f t="shared" si="110"/>
        <v>18.32217154419061</v>
      </c>
      <c r="BU97" s="20">
        <f t="shared" si="111"/>
        <v>2.5669933232726139E-2</v>
      </c>
    </row>
    <row r="98" spans="1:73" x14ac:dyDescent="0.3">
      <c r="A98" s="2">
        <v>44418</v>
      </c>
      <c r="B98" s="1">
        <v>97</v>
      </c>
      <c r="C98" s="3">
        <v>145.6</v>
      </c>
      <c r="D98">
        <v>709.98</v>
      </c>
      <c r="K98" s="13">
        <f t="shared" si="64"/>
        <v>146.1900606819128</v>
      </c>
      <c r="L98" s="12">
        <f t="shared" si="65"/>
        <v>0.59006068191280292</v>
      </c>
      <c r="M98" s="11">
        <f t="shared" si="66"/>
        <v>4.0526145735769433E-3</v>
      </c>
      <c r="N98" s="12">
        <f t="shared" si="67"/>
        <v>0.15866559014250445</v>
      </c>
      <c r="O98" s="14">
        <f t="shared" si="56"/>
        <v>146.3487262720553</v>
      </c>
      <c r="P98" s="12">
        <f t="shared" si="68"/>
        <v>0.74872627205530762</v>
      </c>
      <c r="Q98" s="11">
        <f t="shared" si="69"/>
        <v>5.1423507696106291E-3</v>
      </c>
      <c r="S98" s="18">
        <f t="shared" si="70"/>
        <v>690.98956057860426</v>
      </c>
      <c r="T98" s="20">
        <f t="shared" si="71"/>
        <v>18.990439421395763</v>
      </c>
      <c r="U98" s="20">
        <f t="shared" si="72"/>
        <v>2.6747851237211982E-2</v>
      </c>
      <c r="V98" s="20">
        <f t="shared" si="73"/>
        <v>3.2860061520557173</v>
      </c>
      <c r="W98" s="21">
        <f t="shared" si="57"/>
        <v>694.27556673065999</v>
      </c>
      <c r="X98" s="20">
        <f t="shared" si="74"/>
        <v>15.704433269340029</v>
      </c>
      <c r="Y98" s="20">
        <f t="shared" si="75"/>
        <v>2.2119543183385489E-2</v>
      </c>
      <c r="AA98" s="13">
        <f t="shared" si="76"/>
        <v>146.39885396123253</v>
      </c>
      <c r="AB98" s="12">
        <f t="shared" si="77"/>
        <v>0.79885396123253827</v>
      </c>
      <c r="AC98" s="11">
        <f t="shared" si="78"/>
        <v>5.4866343491245763E-3</v>
      </c>
      <c r="AD98" s="12">
        <f t="shared" si="79"/>
        <v>-9.3997990700439779E-2</v>
      </c>
      <c r="AE98" s="14">
        <f t="shared" si="58"/>
        <v>146.30485597053209</v>
      </c>
      <c r="AF98" s="12">
        <f t="shared" si="80"/>
        <v>0.70485597053209403</v>
      </c>
      <c r="AG98" s="11">
        <f t="shared" si="81"/>
        <v>4.8410437536544918E-3</v>
      </c>
      <c r="AH98" s="24"/>
      <c r="AI98" s="18">
        <f t="shared" si="82"/>
        <v>701.47394096479661</v>
      </c>
      <c r="AJ98" s="20">
        <f t="shared" si="83"/>
        <v>8.5060590352034069</v>
      </c>
      <c r="AK98" s="20">
        <f t="shared" si="84"/>
        <v>1.1980702322887133E-2</v>
      </c>
      <c r="AL98" s="20">
        <f t="shared" si="85"/>
        <v>3.5701719830296614</v>
      </c>
      <c r="AM98" s="21">
        <f t="shared" si="59"/>
        <v>705.04411294782631</v>
      </c>
      <c r="AN98" s="20">
        <f t="shared" si="86"/>
        <v>4.9358870521737117</v>
      </c>
      <c r="AO98" s="20">
        <f t="shared" si="87"/>
        <v>6.952149429806067E-3</v>
      </c>
      <c r="AQ98" s="13">
        <f t="shared" si="88"/>
        <v>146.14819265269799</v>
      </c>
      <c r="AR98" s="12">
        <f t="shared" si="89"/>
        <v>0.54819265269799189</v>
      </c>
      <c r="AS98" s="11">
        <f t="shared" si="90"/>
        <v>3.7650594278708237E-3</v>
      </c>
      <c r="AT98" s="12">
        <f t="shared" si="91"/>
        <v>-9.3997990700453629E-2</v>
      </c>
      <c r="AU98" s="14">
        <f t="shared" si="60"/>
        <v>146.05419466199754</v>
      </c>
      <c r="AV98" s="12">
        <f t="shared" si="92"/>
        <v>0.45419466199754766</v>
      </c>
      <c r="AW98" s="11">
        <f t="shared" si="93"/>
        <v>3.1194688324007397E-3</v>
      </c>
      <c r="AX98" s="24"/>
      <c r="AY98" s="18">
        <f t="shared" si="94"/>
        <v>710.99439958620906</v>
      </c>
      <c r="AZ98" s="20">
        <f t="shared" si="95"/>
        <v>1.0143995862090378</v>
      </c>
      <c r="BA98" s="20">
        <f t="shared" si="96"/>
        <v>1.4287720586622691E-3</v>
      </c>
      <c r="BB98" s="20">
        <f t="shared" si="97"/>
        <v>3.5701719830296788</v>
      </c>
      <c r="BC98" s="21">
        <f t="shared" si="61"/>
        <v>714.56457156923875</v>
      </c>
      <c r="BD98" s="20">
        <f t="shared" si="98"/>
        <v>4.584571569238733</v>
      </c>
      <c r="BE98" s="20">
        <f t="shared" si="99"/>
        <v>6.4573249517433347E-3</v>
      </c>
      <c r="BG98" s="13">
        <f t="shared" si="100"/>
        <v>146.14819265269799</v>
      </c>
      <c r="BH98" s="12">
        <f t="shared" si="101"/>
        <v>0.54819265269799189</v>
      </c>
      <c r="BI98" s="11">
        <f t="shared" si="102"/>
        <v>3.7650594278708237E-3</v>
      </c>
      <c r="BJ98" s="12">
        <f t="shared" si="103"/>
        <v>-0.27072311363308732</v>
      </c>
      <c r="BK98" s="14">
        <f t="shared" si="62"/>
        <v>145.87746953906489</v>
      </c>
      <c r="BL98" s="12">
        <f t="shared" si="104"/>
        <v>0.2774695390648958</v>
      </c>
      <c r="BM98" s="11">
        <f t="shared" si="105"/>
        <v>1.9056973836874712E-3</v>
      </c>
      <c r="BN98" s="24"/>
      <c r="BO98" s="18">
        <f t="shared" si="106"/>
        <v>710.99439958620906</v>
      </c>
      <c r="BP98" s="20">
        <f t="shared" si="107"/>
        <v>1.0143995862090378</v>
      </c>
      <c r="BQ98" s="20">
        <f t="shared" si="108"/>
        <v>1.4287720586622691E-3</v>
      </c>
      <c r="BR98" s="20">
        <f t="shared" si="109"/>
        <v>4.4076584587728806</v>
      </c>
      <c r="BS98" s="21">
        <f t="shared" si="63"/>
        <v>715.40205804498191</v>
      </c>
      <c r="BT98" s="20">
        <f t="shared" si="110"/>
        <v>5.4220580449818954</v>
      </c>
      <c r="BU98" s="20">
        <f t="shared" si="111"/>
        <v>7.6369165962166469E-3</v>
      </c>
    </row>
    <row r="99" spans="1:73" x14ac:dyDescent="0.3">
      <c r="A99" s="2">
        <v>44419</v>
      </c>
      <c r="B99" s="1">
        <v>98</v>
      </c>
      <c r="C99" s="3">
        <v>145.86000000000001</v>
      </c>
      <c r="D99">
        <v>707.82</v>
      </c>
      <c r="K99" s="13">
        <f t="shared" si="64"/>
        <v>146.10155157962586</v>
      </c>
      <c r="L99" s="12">
        <f t="shared" si="65"/>
        <v>0.24155157962584894</v>
      </c>
      <c r="M99" s="11">
        <f t="shared" si="66"/>
        <v>1.6560508681327912E-3</v>
      </c>
      <c r="N99" s="12">
        <f t="shared" si="67"/>
        <v>0.12158938627808857</v>
      </c>
      <c r="O99" s="14">
        <f t="shared" si="56"/>
        <v>146.22314096590395</v>
      </c>
      <c r="P99" s="12">
        <f t="shared" si="68"/>
        <v>0.36314096590393774</v>
      </c>
      <c r="Q99" s="11">
        <f t="shared" si="69"/>
        <v>2.4896542294250493E-3</v>
      </c>
      <c r="S99" s="18">
        <f t="shared" si="70"/>
        <v>693.83812649181357</v>
      </c>
      <c r="T99" s="20">
        <f t="shared" si="71"/>
        <v>13.981873508186482</v>
      </c>
      <c r="U99" s="20">
        <f t="shared" si="72"/>
        <v>1.9753430968588739E-2</v>
      </c>
      <c r="V99" s="20">
        <f t="shared" si="73"/>
        <v>3.2203901162287565</v>
      </c>
      <c r="W99" s="21">
        <f t="shared" si="57"/>
        <v>697.05851660804228</v>
      </c>
      <c r="X99" s="20">
        <f t="shared" si="74"/>
        <v>10.761483391957768</v>
      </c>
      <c r="Y99" s="20">
        <f t="shared" si="75"/>
        <v>1.5203700646997494E-2</v>
      </c>
      <c r="AA99" s="13">
        <f t="shared" si="76"/>
        <v>146.19914047092439</v>
      </c>
      <c r="AB99" s="12">
        <f t="shared" si="77"/>
        <v>0.33914047092437727</v>
      </c>
      <c r="AC99" s="11">
        <f t="shared" si="78"/>
        <v>2.3251094948880929E-3</v>
      </c>
      <c r="AD99" s="12">
        <f t="shared" si="79"/>
        <v>-0.1732846154062162</v>
      </c>
      <c r="AE99" s="14">
        <f t="shared" si="58"/>
        <v>146.02585585551819</v>
      </c>
      <c r="AF99" s="12">
        <f t="shared" si="80"/>
        <v>0.16585585551817417</v>
      </c>
      <c r="AG99" s="11">
        <f t="shared" si="81"/>
        <v>1.1370893700683817E-3</v>
      </c>
      <c r="AH99" s="24"/>
      <c r="AI99" s="18">
        <f t="shared" si="82"/>
        <v>703.60045572359752</v>
      </c>
      <c r="AJ99" s="20">
        <f t="shared" si="83"/>
        <v>4.2195442764025302</v>
      </c>
      <c r="AK99" s="20">
        <f t="shared" si="84"/>
        <v>5.9613238908232738E-3</v>
      </c>
      <c r="AL99" s="20">
        <f t="shared" si="85"/>
        <v>2.4874290648580968</v>
      </c>
      <c r="AM99" s="21">
        <f t="shared" si="59"/>
        <v>706.08788478845565</v>
      </c>
      <c r="AN99" s="20">
        <f t="shared" si="86"/>
        <v>1.7321152115443965</v>
      </c>
      <c r="AO99" s="20">
        <f t="shared" si="87"/>
        <v>2.4471125590466453E-3</v>
      </c>
      <c r="AQ99" s="13">
        <f t="shared" si="88"/>
        <v>145.73704816317448</v>
      </c>
      <c r="AR99" s="12">
        <f t="shared" si="89"/>
        <v>0.12295183682553557</v>
      </c>
      <c r="AS99" s="11">
        <f t="shared" si="90"/>
        <v>8.4294417129806361E-4</v>
      </c>
      <c r="AT99" s="12">
        <f t="shared" si="91"/>
        <v>-0.17328461540621726</v>
      </c>
      <c r="AU99" s="14">
        <f t="shared" si="60"/>
        <v>145.56376354776827</v>
      </c>
      <c r="AV99" s="12">
        <f t="shared" si="92"/>
        <v>0.29623645223173867</v>
      </c>
      <c r="AW99" s="11">
        <f t="shared" si="93"/>
        <v>2.030964296117775E-3</v>
      </c>
      <c r="AX99" s="24"/>
      <c r="AY99" s="18">
        <f t="shared" si="94"/>
        <v>710.23359989655228</v>
      </c>
      <c r="AZ99" s="20">
        <f t="shared" si="95"/>
        <v>2.4135998965522276</v>
      </c>
      <c r="BA99" s="20">
        <f t="shared" si="96"/>
        <v>3.4099063272473615E-3</v>
      </c>
      <c r="BB99" s="20">
        <f t="shared" si="97"/>
        <v>2.4874290648580644</v>
      </c>
      <c r="BC99" s="21">
        <f t="shared" si="61"/>
        <v>712.7210289614103</v>
      </c>
      <c r="BD99" s="20">
        <f t="shared" si="98"/>
        <v>4.9010289614102476</v>
      </c>
      <c r="BE99" s="20">
        <f t="shared" si="99"/>
        <v>6.9241176590238299E-3</v>
      </c>
      <c r="BG99" s="13">
        <f t="shared" si="100"/>
        <v>145.73704816317448</v>
      </c>
      <c r="BH99" s="12">
        <f t="shared" si="101"/>
        <v>0.12295183682553557</v>
      </c>
      <c r="BI99" s="11">
        <f t="shared" si="102"/>
        <v>8.4294417129806361E-4</v>
      </c>
      <c r="BJ99" s="12">
        <f t="shared" si="103"/>
        <v>-0.3760391455509029</v>
      </c>
      <c r="BK99" s="14">
        <f t="shared" si="62"/>
        <v>145.36100901762359</v>
      </c>
      <c r="BL99" s="12">
        <f t="shared" si="104"/>
        <v>0.49899098237642647</v>
      </c>
      <c r="BM99" s="11">
        <f t="shared" si="105"/>
        <v>3.4210268913782149E-3</v>
      </c>
      <c r="BN99" s="24"/>
      <c r="BO99" s="18">
        <f t="shared" si="106"/>
        <v>710.23359989655228</v>
      </c>
      <c r="BP99" s="20">
        <f t="shared" si="107"/>
        <v>2.4135998965522276</v>
      </c>
      <c r="BQ99" s="20">
        <f t="shared" si="108"/>
        <v>3.4099063272473615E-3</v>
      </c>
      <c r="BR99" s="20">
        <f t="shared" si="109"/>
        <v>0.5313148474506364</v>
      </c>
      <c r="BS99" s="21">
        <f t="shared" si="63"/>
        <v>710.76491474400291</v>
      </c>
      <c r="BT99" s="20">
        <f t="shared" si="110"/>
        <v>2.9449147440028582</v>
      </c>
      <c r="BU99" s="20">
        <f t="shared" si="111"/>
        <v>4.1605418665802861E-3</v>
      </c>
    </row>
    <row r="100" spans="1:73" x14ac:dyDescent="0.3">
      <c r="A100" s="2">
        <v>44420</v>
      </c>
      <c r="B100" s="1">
        <v>99</v>
      </c>
      <c r="C100" s="3">
        <v>148.88</v>
      </c>
      <c r="D100">
        <v>722.25</v>
      </c>
      <c r="K100" s="13">
        <f t="shared" si="64"/>
        <v>146.06531884268199</v>
      </c>
      <c r="L100" s="12">
        <f t="shared" si="65"/>
        <v>2.8146811573180059</v>
      </c>
      <c r="M100" s="11">
        <f t="shared" si="66"/>
        <v>1.8905703635935023E-2</v>
      </c>
      <c r="N100" s="12">
        <f t="shared" si="67"/>
        <v>9.7916067794794323E-2</v>
      </c>
      <c r="O100" s="14">
        <f t="shared" si="56"/>
        <v>146.16323491047677</v>
      </c>
      <c r="P100" s="12">
        <f t="shared" si="68"/>
        <v>2.7167650895232214</v>
      </c>
      <c r="Q100" s="11">
        <f t="shared" si="69"/>
        <v>1.824801913973147E-2</v>
      </c>
      <c r="S100" s="18">
        <f t="shared" si="70"/>
        <v>695.93540751804153</v>
      </c>
      <c r="T100" s="20">
        <f t="shared" si="71"/>
        <v>26.314592481958471</v>
      </c>
      <c r="U100" s="20">
        <f t="shared" si="72"/>
        <v>3.6434188275470361E-2</v>
      </c>
      <c r="V100" s="20">
        <f t="shared" si="73"/>
        <v>3.0519237527286371</v>
      </c>
      <c r="W100" s="21">
        <f t="shared" si="57"/>
        <v>698.98733127077014</v>
      </c>
      <c r="X100" s="20">
        <f t="shared" si="74"/>
        <v>23.262668729229858</v>
      </c>
      <c r="Y100" s="20">
        <f t="shared" si="75"/>
        <v>3.2208610217002227E-2</v>
      </c>
      <c r="AA100" s="13">
        <f t="shared" si="76"/>
        <v>146.1143553531933</v>
      </c>
      <c r="AB100" s="12">
        <f t="shared" si="77"/>
        <v>2.7656446468066918</v>
      </c>
      <c r="AC100" s="11">
        <f t="shared" si="78"/>
        <v>1.8576334274628504E-2</v>
      </c>
      <c r="AD100" s="12">
        <f t="shared" si="79"/>
        <v>-0.10690999214986946</v>
      </c>
      <c r="AE100" s="14">
        <f t="shared" si="58"/>
        <v>146.00744536104344</v>
      </c>
      <c r="AF100" s="12">
        <f t="shared" si="80"/>
        <v>2.8725546389565579</v>
      </c>
      <c r="AG100" s="11">
        <f t="shared" si="81"/>
        <v>1.9294429332056409E-2</v>
      </c>
      <c r="AH100" s="24"/>
      <c r="AI100" s="18">
        <f t="shared" si="82"/>
        <v>704.65534179269821</v>
      </c>
      <c r="AJ100" s="20">
        <f t="shared" si="83"/>
        <v>17.594658207301791</v>
      </c>
      <c r="AK100" s="20">
        <f t="shared" si="84"/>
        <v>2.4360897483283891E-2</v>
      </c>
      <c r="AL100" s="20">
        <f t="shared" si="85"/>
        <v>1.4130218180400411</v>
      </c>
      <c r="AM100" s="21">
        <f t="shared" si="59"/>
        <v>706.06836361073829</v>
      </c>
      <c r="AN100" s="20">
        <f t="shared" si="86"/>
        <v>16.181636389261712</v>
      </c>
      <c r="AO100" s="20">
        <f t="shared" si="87"/>
        <v>2.240448098201691E-2</v>
      </c>
      <c r="AQ100" s="13">
        <f t="shared" si="88"/>
        <v>145.82926204079362</v>
      </c>
      <c r="AR100" s="12">
        <f t="shared" si="89"/>
        <v>3.0507379592063728</v>
      </c>
      <c r="AS100" s="11">
        <f t="shared" si="90"/>
        <v>2.0491254427769834E-2</v>
      </c>
      <c r="AT100" s="12">
        <f t="shared" si="91"/>
        <v>-0.10690999214987679</v>
      </c>
      <c r="AU100" s="14">
        <f t="shared" si="60"/>
        <v>145.72235204864376</v>
      </c>
      <c r="AV100" s="12">
        <f t="shared" si="92"/>
        <v>3.157647951356239</v>
      </c>
      <c r="AW100" s="11">
        <f t="shared" si="93"/>
        <v>2.1209349485197738E-2</v>
      </c>
      <c r="AX100" s="24"/>
      <c r="AY100" s="18">
        <f t="shared" si="94"/>
        <v>708.42339997413808</v>
      </c>
      <c r="AZ100" s="20">
        <f t="shared" si="95"/>
        <v>13.826600025861921</v>
      </c>
      <c r="BA100" s="20">
        <f t="shared" si="96"/>
        <v>1.9143786813239073E-2</v>
      </c>
      <c r="BB100" s="20">
        <f t="shared" si="97"/>
        <v>1.4130218180399985</v>
      </c>
      <c r="BC100" s="21">
        <f t="shared" si="61"/>
        <v>709.83642179217804</v>
      </c>
      <c r="BD100" s="20">
        <f t="shared" si="98"/>
        <v>12.413578207821956</v>
      </c>
      <c r="BE100" s="20">
        <f t="shared" si="99"/>
        <v>1.7187370311972247E-2</v>
      </c>
      <c r="BG100" s="13">
        <f t="shared" si="100"/>
        <v>145.82926204079362</v>
      </c>
      <c r="BH100" s="12">
        <f t="shared" si="101"/>
        <v>3.0507379592063728</v>
      </c>
      <c r="BI100" s="11">
        <f t="shared" si="102"/>
        <v>2.0491254427769834E-2</v>
      </c>
      <c r="BJ100" s="12">
        <f t="shared" si="103"/>
        <v>-2.4849378173367298E-2</v>
      </c>
      <c r="BK100" s="14">
        <f t="shared" si="62"/>
        <v>145.80441266262025</v>
      </c>
      <c r="BL100" s="12">
        <f t="shared" si="104"/>
        <v>3.0755873373797442</v>
      </c>
      <c r="BM100" s="11">
        <f t="shared" si="105"/>
        <v>2.0658163201099842E-2</v>
      </c>
      <c r="BN100" s="24"/>
      <c r="BO100" s="18">
        <f t="shared" si="106"/>
        <v>708.42339997413808</v>
      </c>
      <c r="BP100" s="20">
        <f t="shared" si="107"/>
        <v>13.826600025861921</v>
      </c>
      <c r="BQ100" s="20">
        <f t="shared" si="108"/>
        <v>1.9143786813239073E-2</v>
      </c>
      <c r="BR100" s="20">
        <f t="shared" si="109"/>
        <v>-1.2248212299479904</v>
      </c>
      <c r="BS100" s="21">
        <f t="shared" si="63"/>
        <v>707.19857874419006</v>
      </c>
      <c r="BT100" s="20">
        <f t="shared" si="110"/>
        <v>15.051421255809942</v>
      </c>
      <c r="BU100" s="20">
        <f t="shared" si="111"/>
        <v>2.0839627906971189E-2</v>
      </c>
    </row>
    <row r="101" spans="1:73" x14ac:dyDescent="0.3">
      <c r="A101" s="2">
        <v>44421</v>
      </c>
      <c r="B101" s="1">
        <v>100</v>
      </c>
      <c r="C101" s="3">
        <v>149.1</v>
      </c>
      <c r="D101">
        <v>717.16</v>
      </c>
      <c r="K101" s="13">
        <f t="shared" si="64"/>
        <v>146.48752101627969</v>
      </c>
      <c r="L101" s="12">
        <f t="shared" si="65"/>
        <v>2.6124789837203082</v>
      </c>
      <c r="M101" s="11">
        <f t="shared" si="66"/>
        <v>1.7521656497118097E-2</v>
      </c>
      <c r="N101" s="12">
        <f t="shared" si="67"/>
        <v>0.14655898366522968</v>
      </c>
      <c r="O101" s="14">
        <f t="shared" si="56"/>
        <v>146.6340799999449</v>
      </c>
      <c r="P101" s="12">
        <f t="shared" si="68"/>
        <v>2.4659200000550925</v>
      </c>
      <c r="Q101" s="11">
        <f t="shared" si="69"/>
        <v>1.6538698860195121E-2</v>
      </c>
      <c r="S101" s="18">
        <f t="shared" si="70"/>
        <v>699.88259639033527</v>
      </c>
      <c r="T101" s="20">
        <f t="shared" si="71"/>
        <v>17.277403609664702</v>
      </c>
      <c r="U101" s="20">
        <f t="shared" si="72"/>
        <v>2.4091421174723498E-2</v>
      </c>
      <c r="V101" s="20">
        <f t="shared" si="73"/>
        <v>3.1862135206634021</v>
      </c>
      <c r="W101" s="21">
        <f t="shared" si="57"/>
        <v>703.06880991099865</v>
      </c>
      <c r="X101" s="20">
        <f t="shared" si="74"/>
        <v>14.091190089001316</v>
      </c>
      <c r="Y101" s="20">
        <f t="shared" si="75"/>
        <v>1.9648600157567791E-2</v>
      </c>
      <c r="AA101" s="13">
        <f t="shared" si="76"/>
        <v>146.80576651489497</v>
      </c>
      <c r="AB101" s="12">
        <f t="shared" si="77"/>
        <v>2.2942334851050248</v>
      </c>
      <c r="AC101" s="11">
        <f t="shared" si="78"/>
        <v>1.538721317977884E-2</v>
      </c>
      <c r="AD101" s="12">
        <f t="shared" si="79"/>
        <v>0.491830873238782</v>
      </c>
      <c r="AE101" s="14">
        <f t="shared" si="58"/>
        <v>147.29759738813374</v>
      </c>
      <c r="AF101" s="12">
        <f t="shared" si="80"/>
        <v>1.8024026118662562</v>
      </c>
      <c r="AG101" s="11">
        <f t="shared" si="81"/>
        <v>1.2088548704669726E-2</v>
      </c>
      <c r="AH101" s="24"/>
      <c r="AI101" s="18">
        <f t="shared" si="82"/>
        <v>709.05400634452371</v>
      </c>
      <c r="AJ101" s="20">
        <f t="shared" si="83"/>
        <v>8.1059936554762544</v>
      </c>
      <c r="AK101" s="20">
        <f t="shared" si="84"/>
        <v>1.1302908215009557E-2</v>
      </c>
      <c r="AL101" s="20">
        <f t="shared" si="85"/>
        <v>3.6522538683791388</v>
      </c>
      <c r="AM101" s="21">
        <f t="shared" si="59"/>
        <v>712.70626021290286</v>
      </c>
      <c r="AN101" s="20">
        <f t="shared" si="86"/>
        <v>4.4537397870971063</v>
      </c>
      <c r="AO101" s="20">
        <f t="shared" si="87"/>
        <v>6.2102456733464035E-3</v>
      </c>
      <c r="AQ101" s="13">
        <f t="shared" si="88"/>
        <v>148.11731551019841</v>
      </c>
      <c r="AR101" s="12">
        <f t="shared" si="89"/>
        <v>0.98268448980158496</v>
      </c>
      <c r="AS101" s="11">
        <f t="shared" si="90"/>
        <v>6.5907745794874916E-3</v>
      </c>
      <c r="AT101" s="12">
        <f t="shared" si="91"/>
        <v>0.4918308732387891</v>
      </c>
      <c r="AU101" s="14">
        <f t="shared" si="60"/>
        <v>148.60914638343721</v>
      </c>
      <c r="AV101" s="12">
        <f t="shared" si="92"/>
        <v>0.49085361656278792</v>
      </c>
      <c r="AW101" s="11">
        <f t="shared" si="93"/>
        <v>3.2921101043781888E-3</v>
      </c>
      <c r="AX101" s="24"/>
      <c r="AY101" s="18">
        <f t="shared" si="94"/>
        <v>718.79334999353455</v>
      </c>
      <c r="AZ101" s="20">
        <f t="shared" si="95"/>
        <v>1.6333499935345799</v>
      </c>
      <c r="BA101" s="20">
        <f t="shared" si="96"/>
        <v>2.2775252294252048E-3</v>
      </c>
      <c r="BB101" s="20">
        <f t="shared" si="97"/>
        <v>3.6522538683791161</v>
      </c>
      <c r="BC101" s="21">
        <f t="shared" si="61"/>
        <v>722.4456038619137</v>
      </c>
      <c r="BD101" s="20">
        <f t="shared" si="98"/>
        <v>5.285603861913728</v>
      </c>
      <c r="BE101" s="20">
        <f t="shared" si="99"/>
        <v>7.3701877710883601E-3</v>
      </c>
      <c r="BG101" s="13">
        <f t="shared" si="100"/>
        <v>148.11731551019841</v>
      </c>
      <c r="BH101" s="12">
        <f t="shared" si="101"/>
        <v>0.98268448980158496</v>
      </c>
      <c r="BI101" s="11">
        <f t="shared" si="102"/>
        <v>6.5907745794874916E-3</v>
      </c>
      <c r="BJ101" s="12">
        <f t="shared" si="103"/>
        <v>1.7098277575102483</v>
      </c>
      <c r="BK101" s="14">
        <f t="shared" si="62"/>
        <v>149.82714326770866</v>
      </c>
      <c r="BL101" s="12">
        <f t="shared" si="104"/>
        <v>0.72714326770866933</v>
      </c>
      <c r="BM101" s="11">
        <f t="shared" si="105"/>
        <v>4.8768830832238048E-3</v>
      </c>
      <c r="BN101" s="24"/>
      <c r="BO101" s="18">
        <f t="shared" si="106"/>
        <v>718.79334999353455</v>
      </c>
      <c r="BP101" s="20">
        <f t="shared" si="107"/>
        <v>1.6333499935345799</v>
      </c>
      <c r="BQ101" s="20">
        <f t="shared" si="108"/>
        <v>2.2775252294252048E-3</v>
      </c>
      <c r="BR101" s="20">
        <f t="shared" si="109"/>
        <v>7.4712572070603542</v>
      </c>
      <c r="BS101" s="21">
        <f t="shared" si="63"/>
        <v>726.26460720059492</v>
      </c>
      <c r="BT101" s="20">
        <f t="shared" si="110"/>
        <v>9.1046072005949554</v>
      </c>
      <c r="BU101" s="20">
        <f t="shared" si="111"/>
        <v>1.2695363936353054E-2</v>
      </c>
    </row>
    <row r="102" spans="1:73" x14ac:dyDescent="0.3">
      <c r="A102" s="2">
        <v>44424</v>
      </c>
      <c r="B102" s="1">
        <v>101</v>
      </c>
      <c r="C102" s="3">
        <v>151.11000000000001</v>
      </c>
      <c r="D102">
        <v>686.16</v>
      </c>
      <c r="K102" s="13">
        <f t="shared" si="64"/>
        <v>146.87939286383772</v>
      </c>
      <c r="L102" s="12">
        <f t="shared" si="65"/>
        <v>4.2306071361622912</v>
      </c>
      <c r="M102" s="11">
        <f t="shared" si="66"/>
        <v>2.7996870731005829E-2</v>
      </c>
      <c r="N102" s="12">
        <f t="shared" si="67"/>
        <v>0.18335591324915068</v>
      </c>
      <c r="O102" s="14">
        <f t="shared" si="56"/>
        <v>147.06274877708688</v>
      </c>
      <c r="P102" s="12">
        <f t="shared" si="68"/>
        <v>4.0472512229131326</v>
      </c>
      <c r="Q102" s="11">
        <f t="shared" si="69"/>
        <v>2.678347708896256E-2</v>
      </c>
      <c r="S102" s="18">
        <f t="shared" si="70"/>
        <v>702.47420693178492</v>
      </c>
      <c r="T102" s="20">
        <f t="shared" si="71"/>
        <v>16.314206931784952</v>
      </c>
      <c r="U102" s="20">
        <f t="shared" si="72"/>
        <v>2.377609731226675E-2</v>
      </c>
      <c r="V102" s="20">
        <f t="shared" si="73"/>
        <v>3.0970230737813398</v>
      </c>
      <c r="W102" s="21">
        <f t="shared" si="57"/>
        <v>705.57123000556624</v>
      </c>
      <c r="X102" s="20">
        <f t="shared" si="74"/>
        <v>19.411230005566267</v>
      </c>
      <c r="Y102" s="20">
        <f t="shared" si="75"/>
        <v>2.828965548205414E-2</v>
      </c>
      <c r="AA102" s="13">
        <f t="shared" si="76"/>
        <v>147.37932488617122</v>
      </c>
      <c r="AB102" s="12">
        <f t="shared" si="77"/>
        <v>3.730675113828795</v>
      </c>
      <c r="AC102" s="11">
        <f t="shared" si="78"/>
        <v>2.468847272734296E-2</v>
      </c>
      <c r="AD102" s="12">
        <f t="shared" si="79"/>
        <v>0.5531264967668823</v>
      </c>
      <c r="AE102" s="14">
        <f t="shared" si="58"/>
        <v>147.9324513829381</v>
      </c>
      <c r="AF102" s="12">
        <f t="shared" si="80"/>
        <v>3.177548617061916</v>
      </c>
      <c r="AG102" s="11">
        <f t="shared" si="81"/>
        <v>2.1028049877982367E-2</v>
      </c>
      <c r="AH102" s="24"/>
      <c r="AI102" s="18">
        <f t="shared" si="82"/>
        <v>711.08050475839275</v>
      </c>
      <c r="AJ102" s="20">
        <f t="shared" si="83"/>
        <v>24.920504758392781</v>
      </c>
      <c r="AK102" s="20">
        <f t="shared" si="84"/>
        <v>3.6318795555545035E-2</v>
      </c>
      <c r="AL102" s="20">
        <f t="shared" si="85"/>
        <v>2.4329372774965612</v>
      </c>
      <c r="AM102" s="21">
        <f t="shared" si="59"/>
        <v>713.51344203588928</v>
      </c>
      <c r="AN102" s="20">
        <f t="shared" si="86"/>
        <v>27.353442035889316</v>
      </c>
      <c r="AO102" s="20">
        <f t="shared" si="87"/>
        <v>3.986452436150361E-2</v>
      </c>
      <c r="AQ102" s="13">
        <f t="shared" si="88"/>
        <v>148.85432887754959</v>
      </c>
      <c r="AR102" s="12">
        <f t="shared" si="89"/>
        <v>2.2556711224504227</v>
      </c>
      <c r="AS102" s="11">
        <f t="shared" si="90"/>
        <v>1.4927345129047863E-2</v>
      </c>
      <c r="AT102" s="12">
        <f t="shared" si="91"/>
        <v>0.55312649676688719</v>
      </c>
      <c r="AU102" s="14">
        <f t="shared" si="60"/>
        <v>149.40745537431647</v>
      </c>
      <c r="AV102" s="12">
        <f t="shared" si="92"/>
        <v>1.7025446256835437</v>
      </c>
      <c r="AW102" s="11">
        <f t="shared" si="93"/>
        <v>1.1266922279687272E-2</v>
      </c>
      <c r="AX102" s="24"/>
      <c r="AY102" s="18">
        <f t="shared" si="94"/>
        <v>717.5683374983837</v>
      </c>
      <c r="AZ102" s="20">
        <f t="shared" si="95"/>
        <v>31.40833749838373</v>
      </c>
      <c r="BA102" s="20">
        <f t="shared" si="96"/>
        <v>4.577407237143484E-2</v>
      </c>
      <c r="BB102" s="20">
        <f t="shared" si="97"/>
        <v>2.4329372774966247</v>
      </c>
      <c r="BC102" s="21">
        <f t="shared" si="61"/>
        <v>720.00127477588035</v>
      </c>
      <c r="BD102" s="20">
        <f t="shared" si="98"/>
        <v>33.841274775880379</v>
      </c>
      <c r="BE102" s="20">
        <f t="shared" si="99"/>
        <v>4.9319801177393582E-2</v>
      </c>
      <c r="BG102" s="13">
        <f t="shared" si="100"/>
        <v>148.85432887754959</v>
      </c>
      <c r="BH102" s="12">
        <f t="shared" si="101"/>
        <v>2.2556711224504227</v>
      </c>
      <c r="BI102" s="11">
        <f t="shared" si="102"/>
        <v>1.4927345129047863E-2</v>
      </c>
      <c r="BJ102" s="12">
        <f t="shared" si="103"/>
        <v>0.98021696489094823</v>
      </c>
      <c r="BK102" s="14">
        <f t="shared" si="62"/>
        <v>149.83454584244055</v>
      </c>
      <c r="BL102" s="12">
        <f t="shared" si="104"/>
        <v>1.2754541575594658</v>
      </c>
      <c r="BM102" s="11">
        <f t="shared" si="105"/>
        <v>8.4405675174340916E-3</v>
      </c>
      <c r="BN102" s="24"/>
      <c r="BO102" s="18">
        <f t="shared" si="106"/>
        <v>717.5683374983837</v>
      </c>
      <c r="BP102" s="20">
        <f t="shared" si="107"/>
        <v>31.40833749838373</v>
      </c>
      <c r="BQ102" s="20">
        <f t="shared" si="108"/>
        <v>4.577407237143484E-2</v>
      </c>
      <c r="BR102" s="20">
        <f t="shared" si="109"/>
        <v>0.94905493040195132</v>
      </c>
      <c r="BS102" s="21">
        <f t="shared" si="63"/>
        <v>718.51739242878568</v>
      </c>
      <c r="BT102" s="20">
        <f t="shared" si="110"/>
        <v>32.357392428785715</v>
      </c>
      <c r="BU102" s="20">
        <f t="shared" si="111"/>
        <v>4.7157211770994689E-2</v>
      </c>
    </row>
    <row r="103" spans="1:73" x14ac:dyDescent="0.3">
      <c r="A103" s="2">
        <v>44425</v>
      </c>
      <c r="B103" s="1">
        <v>102</v>
      </c>
      <c r="C103" s="3">
        <v>150.19</v>
      </c>
      <c r="D103">
        <v>665.71</v>
      </c>
      <c r="K103" s="13">
        <f t="shared" si="64"/>
        <v>147.51398393426206</v>
      </c>
      <c r="L103" s="12">
        <f t="shared" si="65"/>
        <v>2.6760160657379402</v>
      </c>
      <c r="M103" s="11">
        <f t="shared" si="66"/>
        <v>1.7817538223170254E-2</v>
      </c>
      <c r="N103" s="12">
        <f t="shared" si="67"/>
        <v>0.25104118682542831</v>
      </c>
      <c r="O103" s="14">
        <f t="shared" si="56"/>
        <v>147.76502512108749</v>
      </c>
      <c r="P103" s="12">
        <f t="shared" si="68"/>
        <v>2.4249748789125078</v>
      </c>
      <c r="Q103" s="11">
        <f t="shared" si="69"/>
        <v>1.6146047532542167E-2</v>
      </c>
      <c r="S103" s="18">
        <f t="shared" si="70"/>
        <v>700.02707589201714</v>
      </c>
      <c r="T103" s="20">
        <f t="shared" si="71"/>
        <v>34.317075892017101</v>
      </c>
      <c r="U103" s="20">
        <f t="shared" si="72"/>
        <v>5.154958749608253E-2</v>
      </c>
      <c r="V103" s="20">
        <f t="shared" si="73"/>
        <v>2.2653999567489715</v>
      </c>
      <c r="W103" s="21">
        <f t="shared" si="57"/>
        <v>702.29247584876612</v>
      </c>
      <c r="X103" s="20">
        <f t="shared" si="74"/>
        <v>36.58247584876608</v>
      </c>
      <c r="Y103" s="20">
        <f t="shared" si="75"/>
        <v>5.4952570712121014E-2</v>
      </c>
      <c r="AA103" s="13">
        <f t="shared" si="76"/>
        <v>148.3119936646284</v>
      </c>
      <c r="AB103" s="12">
        <f t="shared" si="77"/>
        <v>1.8780063353715946</v>
      </c>
      <c r="AC103" s="11">
        <f t="shared" si="78"/>
        <v>1.2504203577945234E-2</v>
      </c>
      <c r="AD103" s="12">
        <f t="shared" si="79"/>
        <v>0.83778320803460904</v>
      </c>
      <c r="AE103" s="14">
        <f t="shared" si="58"/>
        <v>149.14977687266301</v>
      </c>
      <c r="AF103" s="12">
        <f t="shared" si="80"/>
        <v>1.0402231273369864</v>
      </c>
      <c r="AG103" s="11">
        <f t="shared" si="81"/>
        <v>6.9260478549636219E-3</v>
      </c>
      <c r="AH103" s="24"/>
      <c r="AI103" s="18">
        <f t="shared" si="82"/>
        <v>704.85037856879455</v>
      </c>
      <c r="AJ103" s="20">
        <f t="shared" si="83"/>
        <v>39.140378568794517</v>
      </c>
      <c r="AK103" s="20">
        <f t="shared" si="84"/>
        <v>5.879493859006852E-2</v>
      </c>
      <c r="AL103" s="20">
        <f t="shared" si="85"/>
        <v>-4.0643603228245064</v>
      </c>
      <c r="AM103" s="21">
        <f t="shared" si="59"/>
        <v>700.78601824597001</v>
      </c>
      <c r="AN103" s="20">
        <f t="shared" si="86"/>
        <v>35.076018245969976</v>
      </c>
      <c r="AO103" s="20">
        <f t="shared" si="87"/>
        <v>5.2689636998047157E-2</v>
      </c>
      <c r="AQ103" s="13">
        <f t="shared" si="88"/>
        <v>150.54608221938742</v>
      </c>
      <c r="AR103" s="12">
        <f t="shared" si="89"/>
        <v>0.35608221938741735</v>
      </c>
      <c r="AS103" s="11">
        <f t="shared" si="90"/>
        <v>2.3708783500061082E-3</v>
      </c>
      <c r="AT103" s="12">
        <f t="shared" si="91"/>
        <v>0.83778320803462147</v>
      </c>
      <c r="AU103" s="14">
        <f t="shared" si="60"/>
        <v>151.38386542742202</v>
      </c>
      <c r="AV103" s="12">
        <f t="shared" si="92"/>
        <v>1.1938654274220255</v>
      </c>
      <c r="AW103" s="11">
        <f t="shared" si="93"/>
        <v>7.949034072987719E-3</v>
      </c>
      <c r="AX103" s="24"/>
      <c r="AY103" s="18">
        <f t="shared" si="94"/>
        <v>694.01208437459593</v>
      </c>
      <c r="AZ103" s="20">
        <f t="shared" si="95"/>
        <v>28.302084374595893</v>
      </c>
      <c r="BA103" s="20">
        <f t="shared" si="96"/>
        <v>4.2514134344678448E-2</v>
      </c>
      <c r="BB103" s="20">
        <f t="shared" si="97"/>
        <v>-4.0643603228244736</v>
      </c>
      <c r="BC103" s="21">
        <f t="shared" si="61"/>
        <v>689.9477240517715</v>
      </c>
      <c r="BD103" s="20">
        <f t="shared" si="98"/>
        <v>24.237724051771465</v>
      </c>
      <c r="BE103" s="20">
        <f t="shared" si="99"/>
        <v>3.6408832752657258E-2</v>
      </c>
      <c r="BG103" s="13">
        <f t="shared" si="100"/>
        <v>150.54608221938742</v>
      </c>
      <c r="BH103" s="12">
        <f t="shared" si="101"/>
        <v>0.35608221938741735</v>
      </c>
      <c r="BI103" s="11">
        <f t="shared" si="102"/>
        <v>2.3708783500061082E-3</v>
      </c>
      <c r="BJ103" s="12">
        <f t="shared" si="103"/>
        <v>1.5138692476011051</v>
      </c>
      <c r="BK103" s="14">
        <f t="shared" si="62"/>
        <v>152.05995146698851</v>
      </c>
      <c r="BL103" s="12">
        <f t="shared" si="104"/>
        <v>1.8699514669885104</v>
      </c>
      <c r="BM103" s="11">
        <f t="shared" si="105"/>
        <v>1.2450572388231643E-2</v>
      </c>
      <c r="BN103" s="24"/>
      <c r="BO103" s="18">
        <f t="shared" si="106"/>
        <v>694.01208437459593</v>
      </c>
      <c r="BP103" s="20">
        <f t="shared" si="107"/>
        <v>28.302084374595893</v>
      </c>
      <c r="BQ103" s="20">
        <f t="shared" si="108"/>
        <v>4.2514134344678448E-2</v>
      </c>
      <c r="BR103" s="20">
        <f t="shared" si="109"/>
        <v>-17.429926110240338</v>
      </c>
      <c r="BS103" s="21">
        <f t="shared" si="63"/>
        <v>676.5821582643556</v>
      </c>
      <c r="BT103" s="20">
        <f t="shared" si="110"/>
        <v>10.872158264355562</v>
      </c>
      <c r="BU103" s="20">
        <f t="shared" si="111"/>
        <v>1.6331673347787418E-2</v>
      </c>
    </row>
    <row r="104" spans="1:73" x14ac:dyDescent="0.3">
      <c r="A104" s="2">
        <v>44426</v>
      </c>
      <c r="B104" s="1">
        <v>103</v>
      </c>
      <c r="C104" s="3">
        <v>146.36000000000001</v>
      </c>
      <c r="D104">
        <v>688.98</v>
      </c>
      <c r="K104" s="13">
        <f t="shared" si="64"/>
        <v>147.91538634412274</v>
      </c>
      <c r="L104" s="12">
        <f t="shared" si="65"/>
        <v>1.5553863441227236</v>
      </c>
      <c r="M104" s="11">
        <f t="shared" si="66"/>
        <v>1.0627127248720438E-2</v>
      </c>
      <c r="N104" s="12">
        <f t="shared" si="67"/>
        <v>0.27359537028071601</v>
      </c>
      <c r="O104" s="14">
        <f t="shared" si="56"/>
        <v>148.18898171440344</v>
      </c>
      <c r="P104" s="12">
        <f t="shared" si="68"/>
        <v>1.8289817144034259</v>
      </c>
      <c r="Q104" s="11">
        <f t="shared" si="69"/>
        <v>1.2496458830304905E-2</v>
      </c>
      <c r="S104" s="18">
        <f t="shared" si="70"/>
        <v>694.87951450821458</v>
      </c>
      <c r="T104" s="20">
        <f t="shared" si="71"/>
        <v>5.8995145082145655</v>
      </c>
      <c r="U104" s="20">
        <f t="shared" si="72"/>
        <v>8.5626788995537828E-3</v>
      </c>
      <c r="V104" s="20">
        <f t="shared" si="73"/>
        <v>1.1534557556662426</v>
      </c>
      <c r="W104" s="21">
        <f t="shared" si="57"/>
        <v>696.03297026388077</v>
      </c>
      <c r="X104" s="20">
        <f t="shared" si="74"/>
        <v>7.0529702638807521</v>
      </c>
      <c r="Y104" s="20">
        <f t="shared" si="75"/>
        <v>1.0236828737961555E-2</v>
      </c>
      <c r="AA104" s="13">
        <f t="shared" si="76"/>
        <v>148.78149524847129</v>
      </c>
      <c r="AB104" s="12">
        <f t="shared" si="77"/>
        <v>2.421495248471274</v>
      </c>
      <c r="AC104" s="11">
        <f t="shared" si="78"/>
        <v>1.6544788524673913E-2</v>
      </c>
      <c r="AD104" s="12">
        <f t="shared" si="79"/>
        <v>0.56157198989081558</v>
      </c>
      <c r="AE104" s="14">
        <f t="shared" si="58"/>
        <v>149.3430672383621</v>
      </c>
      <c r="AF104" s="12">
        <f t="shared" si="80"/>
        <v>2.9830672383620822</v>
      </c>
      <c r="AG104" s="11">
        <f t="shared" si="81"/>
        <v>2.0381711112066696E-2</v>
      </c>
      <c r="AH104" s="24"/>
      <c r="AI104" s="18">
        <f t="shared" si="82"/>
        <v>695.06528392659595</v>
      </c>
      <c r="AJ104" s="20">
        <f t="shared" si="83"/>
        <v>6.0852839265959346</v>
      </c>
      <c r="AK104" s="20">
        <f t="shared" si="84"/>
        <v>8.8323085236087177E-3</v>
      </c>
      <c r="AL104" s="20">
        <f t="shared" si="85"/>
        <v>-8.3549110623550771</v>
      </c>
      <c r="AM104" s="21">
        <f t="shared" si="59"/>
        <v>686.71037286424087</v>
      </c>
      <c r="AN104" s="20">
        <f t="shared" si="86"/>
        <v>2.2696271357591513</v>
      </c>
      <c r="AO104" s="20">
        <f t="shared" si="87"/>
        <v>3.294184353332682E-3</v>
      </c>
      <c r="AQ104" s="13">
        <f t="shared" si="88"/>
        <v>150.27902055484685</v>
      </c>
      <c r="AR104" s="12">
        <f t="shared" si="89"/>
        <v>3.9190205548468384</v>
      </c>
      <c r="AS104" s="11">
        <f t="shared" si="90"/>
        <v>2.6776582091055195E-2</v>
      </c>
      <c r="AT104" s="12">
        <f t="shared" si="91"/>
        <v>0.56157198989082535</v>
      </c>
      <c r="AU104" s="14">
        <f t="shared" si="60"/>
        <v>150.84059254473769</v>
      </c>
      <c r="AV104" s="12">
        <f t="shared" si="92"/>
        <v>4.4805925447376751</v>
      </c>
      <c r="AW104" s="11">
        <f t="shared" si="93"/>
        <v>3.0613504678448172E-2</v>
      </c>
      <c r="AX104" s="24"/>
      <c r="AY104" s="18">
        <f t="shared" si="94"/>
        <v>672.78552109364898</v>
      </c>
      <c r="AZ104" s="20">
        <f t="shared" si="95"/>
        <v>16.194478906351037</v>
      </c>
      <c r="BA104" s="20">
        <f t="shared" si="96"/>
        <v>2.3505005814901791E-2</v>
      </c>
      <c r="BB104" s="20">
        <f t="shared" si="97"/>
        <v>-8.3549110623550931</v>
      </c>
      <c r="BC104" s="21">
        <f t="shared" si="61"/>
        <v>664.4306100312939</v>
      </c>
      <c r="BD104" s="20">
        <f t="shared" si="98"/>
        <v>24.549389968706123</v>
      </c>
      <c r="BE104" s="20">
        <f t="shared" si="99"/>
        <v>3.5631498691843191E-2</v>
      </c>
      <c r="BG104" s="13">
        <f t="shared" si="100"/>
        <v>150.27902055484685</v>
      </c>
      <c r="BH104" s="12">
        <f t="shared" si="101"/>
        <v>3.9190205548468384</v>
      </c>
      <c r="BI104" s="11">
        <f t="shared" si="102"/>
        <v>2.6776582091055195E-2</v>
      </c>
      <c r="BJ104" s="12">
        <f t="shared" si="103"/>
        <v>0.17817106349485401</v>
      </c>
      <c r="BK104" s="14">
        <f t="shared" si="62"/>
        <v>150.45719161834171</v>
      </c>
      <c r="BL104" s="12">
        <f t="shared" si="104"/>
        <v>4.0971916183416965</v>
      </c>
      <c r="BM104" s="11">
        <f t="shared" si="105"/>
        <v>2.7993930160847884E-2</v>
      </c>
      <c r="BN104" s="24"/>
      <c r="BO104" s="18">
        <f t="shared" si="106"/>
        <v>672.78552109364898</v>
      </c>
      <c r="BP104" s="20">
        <f t="shared" si="107"/>
        <v>16.194478906351037</v>
      </c>
      <c r="BQ104" s="20">
        <f t="shared" si="108"/>
        <v>2.3505005814901791E-2</v>
      </c>
      <c r="BR104" s="20">
        <f t="shared" si="109"/>
        <v>-20.277403988270294</v>
      </c>
      <c r="BS104" s="21">
        <f t="shared" si="63"/>
        <v>652.50811710537869</v>
      </c>
      <c r="BT104" s="20">
        <f t="shared" si="110"/>
        <v>36.471882894621331</v>
      </c>
      <c r="BU104" s="20">
        <f t="shared" si="111"/>
        <v>5.293605459464909E-2</v>
      </c>
    </row>
    <row r="105" spans="1:73" x14ac:dyDescent="0.3">
      <c r="A105" s="2">
        <v>44427</v>
      </c>
      <c r="B105" s="1">
        <v>104</v>
      </c>
      <c r="C105" s="3">
        <v>146.69</v>
      </c>
      <c r="D105">
        <v>673.46</v>
      </c>
      <c r="K105" s="13">
        <f t="shared" si="64"/>
        <v>147.68207839250434</v>
      </c>
      <c r="L105" s="12">
        <f t="shared" si="65"/>
        <v>0.99207839250433949</v>
      </c>
      <c r="M105" s="11">
        <f t="shared" si="66"/>
        <v>6.7630949110664635E-3</v>
      </c>
      <c r="N105" s="12">
        <f t="shared" si="67"/>
        <v>0.1975598719958486</v>
      </c>
      <c r="O105" s="14">
        <f t="shared" si="56"/>
        <v>147.87963826450019</v>
      </c>
      <c r="P105" s="12">
        <f t="shared" si="68"/>
        <v>1.1896382645001893</v>
      </c>
      <c r="Q105" s="11">
        <f t="shared" si="69"/>
        <v>8.1098797770822097E-3</v>
      </c>
      <c r="S105" s="18">
        <f t="shared" si="70"/>
        <v>693.99458733198242</v>
      </c>
      <c r="T105" s="20">
        <f t="shared" si="71"/>
        <v>20.53458733198238</v>
      </c>
      <c r="U105" s="20">
        <f t="shared" si="72"/>
        <v>3.0491175915395685E-2</v>
      </c>
      <c r="V105" s="20">
        <f t="shared" si="73"/>
        <v>0.84769831588148103</v>
      </c>
      <c r="W105" s="21">
        <f t="shared" si="57"/>
        <v>694.84228564786395</v>
      </c>
      <c r="X105" s="20">
        <f t="shared" si="74"/>
        <v>21.38228564786391</v>
      </c>
      <c r="Y105" s="20">
        <f t="shared" si="75"/>
        <v>3.1749897021150338E-2</v>
      </c>
      <c r="AA105" s="13">
        <f t="shared" si="76"/>
        <v>148.17612143635347</v>
      </c>
      <c r="AB105" s="12">
        <f t="shared" si="77"/>
        <v>1.4861214363534714</v>
      </c>
      <c r="AC105" s="11">
        <f t="shared" si="78"/>
        <v>1.0131034401482523E-2</v>
      </c>
      <c r="AD105" s="12">
        <f t="shared" si="79"/>
        <v>-0.31363736161565997</v>
      </c>
      <c r="AE105" s="14">
        <f t="shared" si="58"/>
        <v>147.86248407473781</v>
      </c>
      <c r="AF105" s="12">
        <f t="shared" si="80"/>
        <v>1.1724840747378096</v>
      </c>
      <c r="AG105" s="11">
        <f t="shared" si="81"/>
        <v>7.9929379967128619E-3</v>
      </c>
      <c r="AH105" s="24"/>
      <c r="AI105" s="18">
        <f t="shared" si="82"/>
        <v>693.543962944947</v>
      </c>
      <c r="AJ105" s="20">
        <f t="shared" si="83"/>
        <v>20.083962944946961</v>
      </c>
      <c r="AK105" s="20">
        <f t="shared" si="84"/>
        <v>2.9822057649967273E-2</v>
      </c>
      <c r="AL105" s="20">
        <f t="shared" si="85"/>
        <v>-3.2297185018254857</v>
      </c>
      <c r="AM105" s="21">
        <f t="shared" si="59"/>
        <v>690.31424444312154</v>
      </c>
      <c r="AN105" s="20">
        <f t="shared" si="86"/>
        <v>16.854244443121502</v>
      </c>
      <c r="AO105" s="20">
        <f t="shared" si="87"/>
        <v>2.5026348176761058E-2</v>
      </c>
      <c r="AQ105" s="13">
        <f t="shared" si="88"/>
        <v>147.33975513871172</v>
      </c>
      <c r="AR105" s="12">
        <f t="shared" si="89"/>
        <v>0.64975513871172552</v>
      </c>
      <c r="AS105" s="11">
        <f t="shared" si="90"/>
        <v>4.4294439887635527E-3</v>
      </c>
      <c r="AT105" s="12">
        <f t="shared" si="91"/>
        <v>-0.31363736161566319</v>
      </c>
      <c r="AU105" s="14">
        <f t="shared" si="60"/>
        <v>147.02611777709606</v>
      </c>
      <c r="AV105" s="12">
        <f t="shared" si="92"/>
        <v>0.33611777709606372</v>
      </c>
      <c r="AW105" s="11">
        <f t="shared" si="93"/>
        <v>2.2913475839938901E-3</v>
      </c>
      <c r="AX105" s="24"/>
      <c r="AY105" s="18">
        <f t="shared" si="94"/>
        <v>684.93138027341229</v>
      </c>
      <c r="AZ105" s="20">
        <f t="shared" si="95"/>
        <v>11.471380273412251</v>
      </c>
      <c r="BA105" s="20">
        <f t="shared" si="96"/>
        <v>1.7033499054750469E-2</v>
      </c>
      <c r="BB105" s="20">
        <f t="shared" si="97"/>
        <v>-3.2297185018254932</v>
      </c>
      <c r="BC105" s="21">
        <f t="shared" si="61"/>
        <v>681.70166177158683</v>
      </c>
      <c r="BD105" s="20">
        <f t="shared" si="98"/>
        <v>8.2416617715867915</v>
      </c>
      <c r="BE105" s="20">
        <f t="shared" si="99"/>
        <v>1.2237789581544251E-2</v>
      </c>
      <c r="BG105" s="13">
        <f t="shared" si="100"/>
        <v>147.33975513871172</v>
      </c>
      <c r="BH105" s="12">
        <f t="shared" si="101"/>
        <v>0.64975513871172552</v>
      </c>
      <c r="BI105" s="11">
        <f t="shared" si="102"/>
        <v>4.4294439887635527E-3</v>
      </c>
      <c r="BJ105" s="12">
        <f t="shared" si="103"/>
        <v>-2.159906296227633</v>
      </c>
      <c r="BK105" s="14">
        <f t="shared" si="62"/>
        <v>145.17984884248409</v>
      </c>
      <c r="BL105" s="12">
        <f t="shared" si="104"/>
        <v>1.5101511575159066</v>
      </c>
      <c r="BM105" s="11">
        <f t="shared" si="105"/>
        <v>1.0294847348257594E-2</v>
      </c>
      <c r="BN105" s="24"/>
      <c r="BO105" s="18">
        <f t="shared" si="106"/>
        <v>684.93138027341229</v>
      </c>
      <c r="BP105" s="20">
        <f t="shared" si="107"/>
        <v>11.471380273412251</v>
      </c>
      <c r="BQ105" s="20">
        <f t="shared" si="108"/>
        <v>1.7033499054750469E-2</v>
      </c>
      <c r="BR105" s="20">
        <f t="shared" si="109"/>
        <v>4.0400433877549062</v>
      </c>
      <c r="BS105" s="21">
        <f t="shared" si="63"/>
        <v>688.97142366116714</v>
      </c>
      <c r="BT105" s="20">
        <f t="shared" si="110"/>
        <v>15.5114236611671</v>
      </c>
      <c r="BU105" s="20">
        <f t="shared" si="111"/>
        <v>2.3032434979311466E-2</v>
      </c>
    </row>
    <row r="106" spans="1:73" x14ac:dyDescent="0.3">
      <c r="A106" s="2">
        <v>44428</v>
      </c>
      <c r="B106" s="1">
        <v>105</v>
      </c>
      <c r="C106" s="3">
        <v>148.19</v>
      </c>
      <c r="D106">
        <v>680.26</v>
      </c>
      <c r="K106" s="13">
        <f t="shared" si="64"/>
        <v>147.53326663362867</v>
      </c>
      <c r="L106" s="12">
        <f t="shared" si="65"/>
        <v>0.65673336637132707</v>
      </c>
      <c r="M106" s="11">
        <f t="shared" si="66"/>
        <v>4.4316982682456787E-3</v>
      </c>
      <c r="N106" s="12">
        <f t="shared" si="67"/>
        <v>0.14560412736512132</v>
      </c>
      <c r="O106" s="14">
        <f t="shared" si="56"/>
        <v>147.67887076099379</v>
      </c>
      <c r="P106" s="12">
        <f t="shared" si="68"/>
        <v>0.51112923900620899</v>
      </c>
      <c r="Q106" s="11">
        <f t="shared" si="69"/>
        <v>3.4491479789878466E-3</v>
      </c>
      <c r="S106" s="18">
        <f t="shared" si="70"/>
        <v>690.91439923218502</v>
      </c>
      <c r="T106" s="20">
        <f t="shared" si="71"/>
        <v>10.654399232185028</v>
      </c>
      <c r="U106" s="20">
        <f t="shared" si="72"/>
        <v>1.5662245659284726E-2</v>
      </c>
      <c r="V106" s="20">
        <f t="shared" si="73"/>
        <v>0.25851535352964933</v>
      </c>
      <c r="W106" s="21">
        <f t="shared" si="57"/>
        <v>691.17291458571469</v>
      </c>
      <c r="X106" s="20">
        <f t="shared" si="74"/>
        <v>10.912914585714702</v>
      </c>
      <c r="Y106" s="20">
        <f t="shared" si="75"/>
        <v>1.6042269993406494E-2</v>
      </c>
      <c r="AA106" s="13">
        <f t="shared" si="76"/>
        <v>147.80459107726512</v>
      </c>
      <c r="AB106" s="12">
        <f t="shared" si="77"/>
        <v>0.38540892273488225</v>
      </c>
      <c r="AC106" s="11">
        <f t="shared" si="78"/>
        <v>2.6007755093790555E-3</v>
      </c>
      <c r="AD106" s="12">
        <f t="shared" si="79"/>
        <v>-0.35705710972018023</v>
      </c>
      <c r="AE106" s="14">
        <f t="shared" si="58"/>
        <v>147.44753396754493</v>
      </c>
      <c r="AF106" s="12">
        <f t="shared" si="80"/>
        <v>0.74246603245507004</v>
      </c>
      <c r="AG106" s="11">
        <f t="shared" si="81"/>
        <v>5.0102303290037791E-3</v>
      </c>
      <c r="AH106" s="24"/>
      <c r="AI106" s="18">
        <f t="shared" si="82"/>
        <v>688.52297220871026</v>
      </c>
      <c r="AJ106" s="20">
        <f t="shared" si="83"/>
        <v>8.2629722087102664</v>
      </c>
      <c r="AK106" s="20">
        <f t="shared" si="84"/>
        <v>1.2146785359583492E-2</v>
      </c>
      <c r="AL106" s="20">
        <f t="shared" si="85"/>
        <v>-4.5731726776339263</v>
      </c>
      <c r="AM106" s="21">
        <f t="shared" si="59"/>
        <v>683.94979953107634</v>
      </c>
      <c r="AN106" s="20">
        <f t="shared" si="86"/>
        <v>3.6897995310763463</v>
      </c>
      <c r="AO106" s="20">
        <f t="shared" si="87"/>
        <v>5.424101859695332E-3</v>
      </c>
      <c r="AQ106" s="13">
        <f t="shared" si="88"/>
        <v>146.85243878467793</v>
      </c>
      <c r="AR106" s="12">
        <f t="shared" si="89"/>
        <v>1.3375612153220686</v>
      </c>
      <c r="AS106" s="11">
        <f t="shared" si="90"/>
        <v>9.025988361711779E-3</v>
      </c>
      <c r="AT106" s="12">
        <f t="shared" si="91"/>
        <v>-0.35705710972019594</v>
      </c>
      <c r="AU106" s="14">
        <f t="shared" si="60"/>
        <v>146.49538167495774</v>
      </c>
      <c r="AV106" s="12">
        <f t="shared" si="92"/>
        <v>1.6946183250422564</v>
      </c>
      <c r="AW106" s="11">
        <f t="shared" si="93"/>
        <v>1.1435443181336503E-2</v>
      </c>
      <c r="AX106" s="24"/>
      <c r="AY106" s="18">
        <f t="shared" si="94"/>
        <v>676.3278450683531</v>
      </c>
      <c r="AZ106" s="20">
        <f t="shared" si="95"/>
        <v>3.9321549316468918</v>
      </c>
      <c r="BA106" s="20">
        <f t="shared" si="96"/>
        <v>5.7803706401183255E-3</v>
      </c>
      <c r="BB106" s="20">
        <f t="shared" si="97"/>
        <v>-4.5731726776339165</v>
      </c>
      <c r="BC106" s="21">
        <f t="shared" si="61"/>
        <v>671.75467239071918</v>
      </c>
      <c r="BD106" s="20">
        <f t="shared" si="98"/>
        <v>8.5053276092808119</v>
      </c>
      <c r="BE106" s="20">
        <f t="shared" si="99"/>
        <v>1.2503054140006485E-2</v>
      </c>
      <c r="BG106" s="13">
        <f t="shared" si="100"/>
        <v>146.85243878467793</v>
      </c>
      <c r="BH106" s="12">
        <f t="shared" si="101"/>
        <v>1.3375612153220686</v>
      </c>
      <c r="BI106" s="11">
        <f t="shared" si="102"/>
        <v>9.025988361711779E-3</v>
      </c>
      <c r="BJ106" s="12">
        <f t="shared" si="103"/>
        <v>-0.90546383958225385</v>
      </c>
      <c r="BK106" s="14">
        <f t="shared" si="62"/>
        <v>145.94697494509566</v>
      </c>
      <c r="BL106" s="12">
        <f t="shared" si="104"/>
        <v>2.2430250549043365</v>
      </c>
      <c r="BM106" s="11">
        <f t="shared" si="105"/>
        <v>1.5136143160161526E-2</v>
      </c>
      <c r="BN106" s="24"/>
      <c r="BO106" s="18">
        <f t="shared" si="106"/>
        <v>676.3278450683531</v>
      </c>
      <c r="BP106" s="20">
        <f t="shared" si="107"/>
        <v>3.9321549316468918</v>
      </c>
      <c r="BQ106" s="20">
        <f t="shared" si="108"/>
        <v>5.7803706401183255E-3</v>
      </c>
      <c r="BR106" s="20">
        <f t="shared" si="109"/>
        <v>-5.4426405568556646</v>
      </c>
      <c r="BS106" s="21">
        <f t="shared" si="63"/>
        <v>670.88520451149748</v>
      </c>
      <c r="BT106" s="20">
        <f t="shared" si="110"/>
        <v>9.3747954885025138</v>
      </c>
      <c r="BU106" s="20">
        <f t="shared" si="111"/>
        <v>1.3781194673363882E-2</v>
      </c>
    </row>
    <row r="107" spans="1:73" x14ac:dyDescent="0.3">
      <c r="A107" s="2">
        <v>44431</v>
      </c>
      <c r="B107" s="1">
        <v>106</v>
      </c>
      <c r="C107" s="3">
        <v>149.71</v>
      </c>
      <c r="D107">
        <v>706.29</v>
      </c>
      <c r="K107" s="13">
        <f t="shared" si="64"/>
        <v>147.63177663858437</v>
      </c>
      <c r="L107" s="12">
        <f t="shared" si="65"/>
        <v>2.0782233614156382</v>
      </c>
      <c r="M107" s="11">
        <f t="shared" si="66"/>
        <v>1.3881660285990503E-2</v>
      </c>
      <c r="N107" s="12">
        <f t="shared" si="67"/>
        <v>0.13854000900370797</v>
      </c>
      <c r="O107" s="14">
        <f t="shared" si="56"/>
        <v>147.77031664758809</v>
      </c>
      <c r="P107" s="12">
        <f t="shared" si="68"/>
        <v>1.9396833524119188</v>
      </c>
      <c r="Q107" s="11">
        <f t="shared" si="69"/>
        <v>1.2956271140284007E-2</v>
      </c>
      <c r="S107" s="18">
        <f t="shared" si="70"/>
        <v>689.31623934735728</v>
      </c>
      <c r="T107" s="20">
        <f t="shared" si="71"/>
        <v>16.973760652642682</v>
      </c>
      <c r="U107" s="20">
        <f t="shared" si="72"/>
        <v>2.4032282281559531E-2</v>
      </c>
      <c r="V107" s="20">
        <f t="shared" si="73"/>
        <v>-1.9985932223958641E-2</v>
      </c>
      <c r="W107" s="21">
        <f t="shared" si="57"/>
        <v>689.29625341513338</v>
      </c>
      <c r="X107" s="20">
        <f t="shared" si="74"/>
        <v>16.993746584866585</v>
      </c>
      <c r="Y107" s="20">
        <f t="shared" si="75"/>
        <v>2.4060579343989842E-2</v>
      </c>
      <c r="AA107" s="13">
        <f t="shared" si="76"/>
        <v>147.90094330794884</v>
      </c>
      <c r="AB107" s="12">
        <f t="shared" si="77"/>
        <v>1.8090566920511719</v>
      </c>
      <c r="AC107" s="11">
        <f t="shared" si="78"/>
        <v>1.2083739844039623E-2</v>
      </c>
      <c r="AD107" s="12">
        <f t="shared" si="79"/>
        <v>-1.7000104417254636E-2</v>
      </c>
      <c r="AE107" s="14">
        <f t="shared" si="58"/>
        <v>147.88394320353157</v>
      </c>
      <c r="AF107" s="12">
        <f t="shared" si="80"/>
        <v>1.8260567964684356</v>
      </c>
      <c r="AG107" s="11">
        <f t="shared" si="81"/>
        <v>1.2197293410382977E-2</v>
      </c>
      <c r="AH107" s="24"/>
      <c r="AI107" s="18">
        <f t="shared" si="82"/>
        <v>686.45722915653278</v>
      </c>
      <c r="AJ107" s="20">
        <f t="shared" si="83"/>
        <v>19.832770843467188</v>
      </c>
      <c r="AK107" s="20">
        <f t="shared" si="84"/>
        <v>2.8080209040857423E-2</v>
      </c>
      <c r="AL107" s="20">
        <f t="shared" si="85"/>
        <v>-2.6926004585415928</v>
      </c>
      <c r="AM107" s="21">
        <f t="shared" si="59"/>
        <v>683.76462869799116</v>
      </c>
      <c r="AN107" s="20">
        <f t="shared" si="86"/>
        <v>22.525371302008807</v>
      </c>
      <c r="AO107" s="20">
        <f t="shared" si="87"/>
        <v>3.1892524744805688E-2</v>
      </c>
      <c r="AQ107" s="13">
        <f t="shared" si="88"/>
        <v>147.85560969616949</v>
      </c>
      <c r="AR107" s="12">
        <f t="shared" si="89"/>
        <v>1.8543903038305132</v>
      </c>
      <c r="AS107" s="11">
        <f t="shared" si="90"/>
        <v>1.2386549354288378E-2</v>
      </c>
      <c r="AT107" s="12">
        <f t="shared" si="91"/>
        <v>-1.7000104417255524E-2</v>
      </c>
      <c r="AU107" s="14">
        <f t="shared" si="60"/>
        <v>147.83860959175223</v>
      </c>
      <c r="AV107" s="12">
        <f t="shared" si="92"/>
        <v>1.8713904082477768</v>
      </c>
      <c r="AW107" s="11">
        <f t="shared" si="93"/>
        <v>1.2500102920631733E-2</v>
      </c>
      <c r="AX107" s="24"/>
      <c r="AY107" s="18">
        <f t="shared" si="94"/>
        <v>679.27696126708827</v>
      </c>
      <c r="AZ107" s="20">
        <f t="shared" si="95"/>
        <v>27.013038732911696</v>
      </c>
      <c r="BA107" s="20">
        <f t="shared" si="96"/>
        <v>3.8246384251386392E-2</v>
      </c>
      <c r="BB107" s="20">
        <f t="shared" si="97"/>
        <v>-2.6926004585416452</v>
      </c>
      <c r="BC107" s="21">
        <f t="shared" si="61"/>
        <v>676.58436080854665</v>
      </c>
      <c r="BD107" s="20">
        <f t="shared" si="98"/>
        <v>29.705639191453315</v>
      </c>
      <c r="BE107" s="20">
        <f t="shared" si="99"/>
        <v>4.2058699955334657E-2</v>
      </c>
      <c r="BG107" s="13">
        <f t="shared" si="100"/>
        <v>147.85560969616949</v>
      </c>
      <c r="BH107" s="12">
        <f t="shared" si="101"/>
        <v>1.8543903038305132</v>
      </c>
      <c r="BI107" s="11">
        <f t="shared" si="102"/>
        <v>1.2386549354288378E-2</v>
      </c>
      <c r="BJ107" s="12">
        <f t="shared" si="103"/>
        <v>0.52601222372311085</v>
      </c>
      <c r="BK107" s="14">
        <f t="shared" si="62"/>
        <v>148.38162191989261</v>
      </c>
      <c r="BL107" s="12">
        <f t="shared" si="104"/>
        <v>1.3283780801073988</v>
      </c>
      <c r="BM107" s="11">
        <f t="shared" si="105"/>
        <v>8.8730083501930308E-3</v>
      </c>
      <c r="BN107" s="24"/>
      <c r="BO107" s="18">
        <f t="shared" si="106"/>
        <v>679.27696126708827</v>
      </c>
      <c r="BP107" s="20">
        <f t="shared" si="107"/>
        <v>27.013038732911696</v>
      </c>
      <c r="BQ107" s="20">
        <f t="shared" si="108"/>
        <v>3.8246384251386392E-2</v>
      </c>
      <c r="BR107" s="20">
        <f t="shared" si="109"/>
        <v>0.85117700983746047</v>
      </c>
      <c r="BS107" s="21">
        <f t="shared" si="63"/>
        <v>680.12813827692571</v>
      </c>
      <c r="BT107" s="20">
        <f t="shared" si="110"/>
        <v>26.161861723074253</v>
      </c>
      <c r="BU107" s="20">
        <f t="shared" si="111"/>
        <v>3.7041246121386762E-2</v>
      </c>
    </row>
    <row r="108" spans="1:73" x14ac:dyDescent="0.3">
      <c r="A108" s="2">
        <v>44432</v>
      </c>
      <c r="B108" s="1">
        <v>107</v>
      </c>
      <c r="C108" s="3">
        <v>149.61000000000001</v>
      </c>
      <c r="D108">
        <v>708.48</v>
      </c>
      <c r="K108" s="13">
        <f t="shared" si="64"/>
        <v>147.9435101427967</v>
      </c>
      <c r="L108" s="12">
        <f t="shared" si="65"/>
        <v>1.6664898572033167</v>
      </c>
      <c r="M108" s="11">
        <f t="shared" si="66"/>
        <v>1.1138893504467057E-2</v>
      </c>
      <c r="N108" s="12">
        <f t="shared" si="67"/>
        <v>0.16451903328500087</v>
      </c>
      <c r="O108" s="14">
        <f t="shared" si="56"/>
        <v>148.10802917608169</v>
      </c>
      <c r="P108" s="12">
        <f t="shared" si="68"/>
        <v>1.5019708239183274</v>
      </c>
      <c r="Q108" s="11">
        <f t="shared" si="69"/>
        <v>1.003924085233826E-2</v>
      </c>
      <c r="S108" s="18">
        <f t="shared" si="70"/>
        <v>691.8623034452537</v>
      </c>
      <c r="T108" s="20">
        <f t="shared" si="71"/>
        <v>16.617696554746317</v>
      </c>
      <c r="U108" s="20">
        <f t="shared" si="72"/>
        <v>2.3455420837209685E-2</v>
      </c>
      <c r="V108" s="20">
        <f t="shared" si="73"/>
        <v>0.36492157229409805</v>
      </c>
      <c r="W108" s="21">
        <f t="shared" si="57"/>
        <v>692.22722501754777</v>
      </c>
      <c r="X108" s="20">
        <f t="shared" si="74"/>
        <v>16.252774982452252</v>
      </c>
      <c r="Y108" s="20">
        <f t="shared" si="75"/>
        <v>2.2940344092214671E-2</v>
      </c>
      <c r="AA108" s="13">
        <f t="shared" si="76"/>
        <v>148.35320748096163</v>
      </c>
      <c r="AB108" s="12">
        <f t="shared" si="77"/>
        <v>1.2567925190383846</v>
      </c>
      <c r="AC108" s="11">
        <f t="shared" si="78"/>
        <v>8.4004579843485368E-3</v>
      </c>
      <c r="AD108" s="12">
        <f t="shared" si="79"/>
        <v>0.33494810365528105</v>
      </c>
      <c r="AE108" s="14">
        <f t="shared" si="58"/>
        <v>148.68815558461691</v>
      </c>
      <c r="AF108" s="12">
        <f t="shared" si="80"/>
        <v>0.9218444153831058</v>
      </c>
      <c r="AG108" s="11">
        <f t="shared" si="81"/>
        <v>6.161649725172821E-3</v>
      </c>
      <c r="AH108" s="24"/>
      <c r="AI108" s="18">
        <f t="shared" si="82"/>
        <v>691.41542186739957</v>
      </c>
      <c r="AJ108" s="20">
        <f t="shared" si="83"/>
        <v>17.064578132600445</v>
      </c>
      <c r="AK108" s="20">
        <f t="shared" si="84"/>
        <v>2.4086181871895387E-2</v>
      </c>
      <c r="AL108" s="20">
        <f t="shared" si="85"/>
        <v>3.0454944185146995</v>
      </c>
      <c r="AM108" s="21">
        <f t="shared" si="59"/>
        <v>694.46091628591432</v>
      </c>
      <c r="AN108" s="20">
        <f t="shared" si="86"/>
        <v>14.019083714085696</v>
      </c>
      <c r="AO108" s="20">
        <f t="shared" si="87"/>
        <v>1.9787550409447966E-2</v>
      </c>
      <c r="AQ108" s="13">
        <f t="shared" si="88"/>
        <v>149.24640242404237</v>
      </c>
      <c r="AR108" s="12">
        <f t="shared" si="89"/>
        <v>0.36359757595764108</v>
      </c>
      <c r="AS108" s="11">
        <f t="shared" si="90"/>
        <v>2.4303026265466285E-3</v>
      </c>
      <c r="AT108" s="12">
        <f t="shared" si="91"/>
        <v>0.33494810365527783</v>
      </c>
      <c r="AU108" s="14">
        <f t="shared" si="60"/>
        <v>149.58135052769765</v>
      </c>
      <c r="AV108" s="12">
        <f t="shared" si="92"/>
        <v>2.8649472302362256E-2</v>
      </c>
      <c r="AW108" s="11">
        <f t="shared" si="93"/>
        <v>1.9149436737091272E-4</v>
      </c>
      <c r="AX108" s="24"/>
      <c r="AY108" s="18">
        <f t="shared" si="94"/>
        <v>699.53674031677201</v>
      </c>
      <c r="AZ108" s="20">
        <f t="shared" si="95"/>
        <v>8.9432596832280069</v>
      </c>
      <c r="BA108" s="20">
        <f t="shared" si="96"/>
        <v>1.2623164638702583E-2</v>
      </c>
      <c r="BB108" s="20">
        <f t="shared" si="97"/>
        <v>3.0454944185147017</v>
      </c>
      <c r="BC108" s="21">
        <f t="shared" si="61"/>
        <v>702.58223473528676</v>
      </c>
      <c r="BD108" s="20">
        <f t="shared" si="98"/>
        <v>5.8977652647132572</v>
      </c>
      <c r="BE108" s="20">
        <f t="shared" si="99"/>
        <v>8.3245331762551618E-3</v>
      </c>
      <c r="BG108" s="13">
        <f t="shared" si="100"/>
        <v>149.24640242404237</v>
      </c>
      <c r="BH108" s="12">
        <f t="shared" si="101"/>
        <v>0.36359757595764108</v>
      </c>
      <c r="BI108" s="11">
        <f t="shared" si="102"/>
        <v>2.4303026265466285E-3</v>
      </c>
      <c r="BJ108" s="12">
        <f t="shared" si="103"/>
        <v>1.174597601835436</v>
      </c>
      <c r="BK108" s="14">
        <f t="shared" si="62"/>
        <v>150.42100002587782</v>
      </c>
      <c r="BL108" s="12">
        <f t="shared" si="104"/>
        <v>0.81100002587780295</v>
      </c>
      <c r="BM108" s="11">
        <f t="shared" si="105"/>
        <v>5.4207608173103593E-3</v>
      </c>
      <c r="BN108" s="24"/>
      <c r="BO108" s="18">
        <f t="shared" si="106"/>
        <v>699.53674031677201</v>
      </c>
      <c r="BP108" s="20">
        <f t="shared" si="107"/>
        <v>8.9432596832280069</v>
      </c>
      <c r="BQ108" s="20">
        <f t="shared" si="108"/>
        <v>1.2623164638702583E-2</v>
      </c>
      <c r="BR108" s="20">
        <f t="shared" si="109"/>
        <v>15.407628539722172</v>
      </c>
      <c r="BS108" s="21">
        <f t="shared" si="63"/>
        <v>714.94436885649418</v>
      </c>
      <c r="BT108" s="20">
        <f t="shared" si="110"/>
        <v>6.4643688564941613</v>
      </c>
      <c r="BU108" s="20">
        <f t="shared" si="111"/>
        <v>9.1242785350245052E-3</v>
      </c>
    </row>
    <row r="109" spans="1:73" x14ac:dyDescent="0.3">
      <c r="A109" s="2">
        <v>44433</v>
      </c>
      <c r="B109" s="1">
        <v>108</v>
      </c>
      <c r="C109" s="3">
        <v>148.36000000000001</v>
      </c>
      <c r="D109">
        <v>711.2</v>
      </c>
      <c r="K109" s="13">
        <f t="shared" si="64"/>
        <v>148.1934836213772</v>
      </c>
      <c r="L109" s="12">
        <f t="shared" si="65"/>
        <v>0.16651637862281632</v>
      </c>
      <c r="M109" s="11">
        <f t="shared" si="66"/>
        <v>1.122380551515343E-3</v>
      </c>
      <c r="N109" s="12">
        <f t="shared" si="67"/>
        <v>0.1773372000793258</v>
      </c>
      <c r="O109" s="14">
        <f t="shared" si="56"/>
        <v>148.37082082145653</v>
      </c>
      <c r="P109" s="12">
        <f t="shared" si="68"/>
        <v>1.0820821456519525E-2</v>
      </c>
      <c r="Q109" s="11">
        <f t="shared" si="69"/>
        <v>7.2936245999727175E-5</v>
      </c>
      <c r="S109" s="18">
        <f t="shared" si="70"/>
        <v>694.35495792846564</v>
      </c>
      <c r="T109" s="20">
        <f t="shared" si="71"/>
        <v>16.845042071534408</v>
      </c>
      <c r="U109" s="20">
        <f t="shared" si="72"/>
        <v>2.368537974062768E-2</v>
      </c>
      <c r="V109" s="20">
        <f t="shared" si="73"/>
        <v>0.68408150893177377</v>
      </c>
      <c r="W109" s="21">
        <f t="shared" si="57"/>
        <v>695.03903943739738</v>
      </c>
      <c r="X109" s="20">
        <f t="shared" si="74"/>
        <v>16.160960562602668</v>
      </c>
      <c r="Y109" s="20">
        <f t="shared" si="75"/>
        <v>2.2723510352365955E-2</v>
      </c>
      <c r="AA109" s="13">
        <f t="shared" si="76"/>
        <v>148.66740561072123</v>
      </c>
      <c r="AB109" s="12">
        <f t="shared" si="77"/>
        <v>0.30740561072121864</v>
      </c>
      <c r="AC109" s="11">
        <f t="shared" si="78"/>
        <v>2.0720248767944096E-3</v>
      </c>
      <c r="AD109" s="12">
        <f t="shared" si="79"/>
        <v>0.31938562323352271</v>
      </c>
      <c r="AE109" s="14">
        <f t="shared" si="58"/>
        <v>148.98679123395476</v>
      </c>
      <c r="AF109" s="12">
        <f t="shared" si="80"/>
        <v>0.6267912339547479</v>
      </c>
      <c r="AG109" s="11">
        <f t="shared" si="81"/>
        <v>4.2247993661010232E-3</v>
      </c>
      <c r="AH109" s="24"/>
      <c r="AI109" s="18">
        <f t="shared" si="82"/>
        <v>695.68156640054974</v>
      </c>
      <c r="AJ109" s="20">
        <f t="shared" si="83"/>
        <v>15.518433599450304</v>
      </c>
      <c r="AK109" s="20">
        <f t="shared" si="84"/>
        <v>2.1820069740509426E-2</v>
      </c>
      <c r="AL109" s="20">
        <f t="shared" si="85"/>
        <v>3.9609820044913011</v>
      </c>
      <c r="AM109" s="21">
        <f t="shared" si="59"/>
        <v>699.642548405041</v>
      </c>
      <c r="AN109" s="20">
        <f t="shared" si="86"/>
        <v>11.557451594959048</v>
      </c>
      <c r="AO109" s="20">
        <f t="shared" si="87"/>
        <v>1.6250634976039156E-2</v>
      </c>
      <c r="AQ109" s="13">
        <f t="shared" si="88"/>
        <v>149.5191006060106</v>
      </c>
      <c r="AR109" s="12">
        <f t="shared" si="89"/>
        <v>1.1591006060105826</v>
      </c>
      <c r="AS109" s="11">
        <f t="shared" si="90"/>
        <v>7.8127568482783943E-3</v>
      </c>
      <c r="AT109" s="12">
        <f t="shared" si="91"/>
        <v>0.31938562323351427</v>
      </c>
      <c r="AU109" s="14">
        <f t="shared" si="60"/>
        <v>149.8384862292441</v>
      </c>
      <c r="AV109" s="12">
        <f t="shared" si="92"/>
        <v>1.4784862292440835</v>
      </c>
      <c r="AW109" s="11">
        <f t="shared" si="93"/>
        <v>9.9655313375848157E-3</v>
      </c>
      <c r="AX109" s="24"/>
      <c r="AY109" s="18">
        <f t="shared" si="94"/>
        <v>706.24418507919302</v>
      </c>
      <c r="AZ109" s="20">
        <f t="shared" si="95"/>
        <v>4.955814920807029</v>
      </c>
      <c r="BA109" s="20">
        <f t="shared" si="96"/>
        <v>6.9682437019221435E-3</v>
      </c>
      <c r="BB109" s="20">
        <f t="shared" si="97"/>
        <v>3.9609820044912776</v>
      </c>
      <c r="BC109" s="21">
        <f t="shared" si="61"/>
        <v>710.20516708368427</v>
      </c>
      <c r="BD109" s="20">
        <f t="shared" si="98"/>
        <v>0.99483291631577231</v>
      </c>
      <c r="BE109" s="20">
        <f t="shared" si="99"/>
        <v>1.3988089374518732E-3</v>
      </c>
      <c r="BG109" s="13">
        <f t="shared" si="100"/>
        <v>149.5191006060106</v>
      </c>
      <c r="BH109" s="12">
        <f t="shared" si="101"/>
        <v>1.1591006060105826</v>
      </c>
      <c r="BI109" s="11">
        <f t="shared" si="102"/>
        <v>7.8127568482783943E-3</v>
      </c>
      <c r="BJ109" s="12">
        <f t="shared" si="103"/>
        <v>0.49817303693502679</v>
      </c>
      <c r="BK109" s="14">
        <f t="shared" si="62"/>
        <v>150.01727364294561</v>
      </c>
      <c r="BL109" s="12">
        <f t="shared" si="104"/>
        <v>1.6572736429455972</v>
      </c>
      <c r="BM109" s="11">
        <f t="shared" si="105"/>
        <v>1.1170623098851423E-2</v>
      </c>
      <c r="BN109" s="24"/>
      <c r="BO109" s="18">
        <f t="shared" si="106"/>
        <v>706.24418507919302</v>
      </c>
      <c r="BP109" s="20">
        <f t="shared" si="107"/>
        <v>4.955814920807029</v>
      </c>
      <c r="BQ109" s="20">
        <f t="shared" si="108"/>
        <v>6.9682437019221435E-3</v>
      </c>
      <c r="BR109" s="20">
        <f t="shared" si="109"/>
        <v>8.8824907067462959</v>
      </c>
      <c r="BS109" s="21">
        <f t="shared" si="63"/>
        <v>715.12667578593937</v>
      </c>
      <c r="BT109" s="20">
        <f t="shared" si="110"/>
        <v>3.9266757859393238</v>
      </c>
      <c r="BU109" s="20">
        <f t="shared" si="111"/>
        <v>5.52119767426789E-3</v>
      </c>
    </row>
    <row r="110" spans="1:73" x14ac:dyDescent="0.3">
      <c r="A110" s="2">
        <v>44434</v>
      </c>
      <c r="B110" s="1">
        <v>109</v>
      </c>
      <c r="C110" s="3">
        <v>147.53</v>
      </c>
      <c r="D110">
        <v>701.15</v>
      </c>
      <c r="K110" s="13">
        <f t="shared" si="64"/>
        <v>148.21846107817061</v>
      </c>
      <c r="L110" s="12">
        <f t="shared" si="65"/>
        <v>0.68846107817060442</v>
      </c>
      <c r="M110" s="11">
        <f t="shared" si="66"/>
        <v>4.6665835977130372E-3</v>
      </c>
      <c r="N110" s="12">
        <f t="shared" si="67"/>
        <v>0.15448323858643814</v>
      </c>
      <c r="O110" s="14">
        <f t="shared" si="56"/>
        <v>148.37294431675704</v>
      </c>
      <c r="P110" s="12">
        <f t="shared" si="68"/>
        <v>0.84294431675704118</v>
      </c>
      <c r="Q110" s="11">
        <f t="shared" si="69"/>
        <v>5.7137146123299749E-3</v>
      </c>
      <c r="S110" s="18">
        <f t="shared" si="70"/>
        <v>696.88171423919584</v>
      </c>
      <c r="T110" s="20">
        <f t="shared" si="71"/>
        <v>4.2682857608041331</v>
      </c>
      <c r="U110" s="20">
        <f t="shared" si="72"/>
        <v>6.0875501116795742E-3</v>
      </c>
      <c r="V110" s="20">
        <f t="shared" si="73"/>
        <v>0.96048272920153877</v>
      </c>
      <c r="W110" s="21">
        <f t="shared" si="57"/>
        <v>697.84219696839739</v>
      </c>
      <c r="X110" s="20">
        <f t="shared" si="74"/>
        <v>3.3078030316025888</v>
      </c>
      <c r="Y110" s="20">
        <f t="shared" si="75"/>
        <v>4.7176824240213779E-3</v>
      </c>
      <c r="AA110" s="13">
        <f t="shared" si="76"/>
        <v>148.59055420804094</v>
      </c>
      <c r="AB110" s="12">
        <f t="shared" si="77"/>
        <v>1.0605542080409407</v>
      </c>
      <c r="AC110" s="11">
        <f t="shared" si="78"/>
        <v>7.188735904839292E-3</v>
      </c>
      <c r="AD110" s="12">
        <f t="shared" si="79"/>
        <v>2.2207853798162841E-2</v>
      </c>
      <c r="AE110" s="14">
        <f t="shared" si="58"/>
        <v>148.61276206183911</v>
      </c>
      <c r="AF110" s="12">
        <f t="shared" si="80"/>
        <v>1.0827620618391052</v>
      </c>
      <c r="AG110" s="11">
        <f t="shared" si="81"/>
        <v>7.3392670090090505E-3</v>
      </c>
      <c r="AH110" s="24"/>
      <c r="AI110" s="18">
        <f t="shared" si="82"/>
        <v>699.56117480041235</v>
      </c>
      <c r="AJ110" s="20">
        <f t="shared" si="83"/>
        <v>1.5888251995876317</v>
      </c>
      <c r="AK110" s="20">
        <f t="shared" si="84"/>
        <v>2.2660275256188144E-3</v>
      </c>
      <c r="AL110" s="20">
        <f t="shared" si="85"/>
        <v>3.8999518010197787</v>
      </c>
      <c r="AM110" s="21">
        <f t="shared" si="59"/>
        <v>703.46112660143217</v>
      </c>
      <c r="AN110" s="20">
        <f t="shared" si="86"/>
        <v>2.3111266014321927</v>
      </c>
      <c r="AO110" s="20">
        <f t="shared" si="87"/>
        <v>3.296194254342427E-3</v>
      </c>
      <c r="AQ110" s="13">
        <f t="shared" si="88"/>
        <v>148.64977515150267</v>
      </c>
      <c r="AR110" s="12">
        <f t="shared" si="89"/>
        <v>1.1197751515026653</v>
      </c>
      <c r="AS110" s="11">
        <f t="shared" si="90"/>
        <v>7.5901521826249934E-3</v>
      </c>
      <c r="AT110" s="12">
        <f t="shared" si="91"/>
        <v>2.2207853798153238E-2</v>
      </c>
      <c r="AU110" s="14">
        <f t="shared" si="60"/>
        <v>148.67198300530083</v>
      </c>
      <c r="AV110" s="12">
        <f t="shared" si="92"/>
        <v>1.1419830053008297</v>
      </c>
      <c r="AW110" s="11">
        <f t="shared" si="93"/>
        <v>7.7406832867947519E-3</v>
      </c>
      <c r="AX110" s="24"/>
      <c r="AY110" s="18">
        <f t="shared" si="94"/>
        <v>709.96104626979832</v>
      </c>
      <c r="AZ110" s="20">
        <f t="shared" si="95"/>
        <v>8.8110462697983394</v>
      </c>
      <c r="BA110" s="20">
        <f t="shared" si="96"/>
        <v>1.2566563887610838E-2</v>
      </c>
      <c r="BB110" s="20">
        <f t="shared" si="97"/>
        <v>3.8999518010197831</v>
      </c>
      <c r="BC110" s="21">
        <f t="shared" si="61"/>
        <v>713.86099807081814</v>
      </c>
      <c r="BD110" s="20">
        <f t="shared" si="98"/>
        <v>12.710998070818164</v>
      </c>
      <c r="BE110" s="20">
        <f t="shared" si="99"/>
        <v>1.8128785667572079E-2</v>
      </c>
      <c r="BG110" s="13">
        <f t="shared" si="100"/>
        <v>148.64977515150267</v>
      </c>
      <c r="BH110" s="12">
        <f t="shared" si="101"/>
        <v>1.1197751515026653</v>
      </c>
      <c r="BI110" s="11">
        <f t="shared" si="102"/>
        <v>7.5901521826249934E-3</v>
      </c>
      <c r="BJ110" s="12">
        <f t="shared" si="103"/>
        <v>-0.52745083164719064</v>
      </c>
      <c r="BK110" s="14">
        <f t="shared" si="62"/>
        <v>148.12232431985547</v>
      </c>
      <c r="BL110" s="12">
        <f t="shared" si="104"/>
        <v>0.59232431985546441</v>
      </c>
      <c r="BM110" s="11">
        <f t="shared" si="105"/>
        <v>4.0149415024433293E-3</v>
      </c>
      <c r="BN110" s="24"/>
      <c r="BO110" s="18">
        <f t="shared" si="106"/>
        <v>709.96104626979832</v>
      </c>
      <c r="BP110" s="20">
        <f t="shared" si="107"/>
        <v>8.8110462697983394</v>
      </c>
      <c r="BQ110" s="20">
        <f t="shared" si="108"/>
        <v>1.2566563887610838E-2</v>
      </c>
      <c r="BR110" s="20">
        <f t="shared" si="109"/>
        <v>5.0082685696405491</v>
      </c>
      <c r="BS110" s="21">
        <f t="shared" si="63"/>
        <v>714.96931483943888</v>
      </c>
      <c r="BT110" s="20">
        <f t="shared" si="110"/>
        <v>13.819314839438903</v>
      </c>
      <c r="BU110" s="20">
        <f t="shared" si="111"/>
        <v>1.9709498451742E-2</v>
      </c>
    </row>
    <row r="111" spans="1:73" x14ac:dyDescent="0.3">
      <c r="A111" s="2">
        <v>44435</v>
      </c>
      <c r="B111" s="1">
        <v>110</v>
      </c>
      <c r="C111" s="3">
        <v>148.6</v>
      </c>
      <c r="D111">
        <v>711.91</v>
      </c>
      <c r="K111" s="13">
        <f t="shared" si="64"/>
        <v>148.11519191644501</v>
      </c>
      <c r="L111" s="12">
        <f t="shared" si="65"/>
        <v>0.48480808355498084</v>
      </c>
      <c r="M111" s="11">
        <f t="shared" si="66"/>
        <v>3.2625039270187139E-3</v>
      </c>
      <c r="N111" s="12">
        <f t="shared" si="67"/>
        <v>0.11582037853963362</v>
      </c>
      <c r="O111" s="14">
        <f t="shared" si="56"/>
        <v>148.23101229498465</v>
      </c>
      <c r="P111" s="12">
        <f t="shared" si="68"/>
        <v>0.36898770501534273</v>
      </c>
      <c r="Q111" s="11">
        <f t="shared" si="69"/>
        <v>2.4830935734545274E-3</v>
      </c>
      <c r="S111" s="18">
        <f t="shared" si="70"/>
        <v>697.52195710331648</v>
      </c>
      <c r="T111" s="20">
        <f t="shared" si="71"/>
        <v>14.388042896683487</v>
      </c>
      <c r="U111" s="20">
        <f t="shared" si="72"/>
        <v>2.0210480112210095E-2</v>
      </c>
      <c r="V111" s="20">
        <f t="shared" si="73"/>
        <v>0.91244674943940351</v>
      </c>
      <c r="W111" s="21">
        <f t="shared" si="57"/>
        <v>698.43440385275585</v>
      </c>
      <c r="X111" s="20">
        <f t="shared" si="74"/>
        <v>13.475596147244119</v>
      </c>
      <c r="Y111" s="20">
        <f t="shared" si="75"/>
        <v>1.8928791767560675E-2</v>
      </c>
      <c r="AA111" s="13">
        <f t="shared" si="76"/>
        <v>148.32541565603071</v>
      </c>
      <c r="AB111" s="12">
        <f t="shared" si="77"/>
        <v>0.27458434396928055</v>
      </c>
      <c r="AC111" s="11">
        <f t="shared" si="78"/>
        <v>1.847808505849802E-3</v>
      </c>
      <c r="AD111" s="12">
        <f t="shared" si="79"/>
        <v>-0.19330195055813035</v>
      </c>
      <c r="AE111" s="14">
        <f t="shared" si="58"/>
        <v>148.13211370547259</v>
      </c>
      <c r="AF111" s="12">
        <f t="shared" si="80"/>
        <v>0.46788629452740338</v>
      </c>
      <c r="AG111" s="11">
        <f t="shared" si="81"/>
        <v>3.1486291690942356E-3</v>
      </c>
      <c r="AH111" s="24"/>
      <c r="AI111" s="18">
        <f t="shared" si="82"/>
        <v>699.95838110030934</v>
      </c>
      <c r="AJ111" s="20">
        <f t="shared" si="83"/>
        <v>11.951618899690629</v>
      </c>
      <c r="AK111" s="20">
        <f t="shared" si="84"/>
        <v>1.6788103692447962E-2</v>
      </c>
      <c r="AL111" s="20">
        <f t="shared" si="85"/>
        <v>1.2728926751776894</v>
      </c>
      <c r="AM111" s="21">
        <f t="shared" si="59"/>
        <v>701.23127377548701</v>
      </c>
      <c r="AN111" s="20">
        <f t="shared" si="86"/>
        <v>10.678726224512957</v>
      </c>
      <c r="AO111" s="20">
        <f t="shared" si="87"/>
        <v>1.5000107070434405E-2</v>
      </c>
      <c r="AQ111" s="13">
        <f t="shared" si="88"/>
        <v>147.80994378787568</v>
      </c>
      <c r="AR111" s="12">
        <f t="shared" si="89"/>
        <v>0.79005621212431265</v>
      </c>
      <c r="AS111" s="11">
        <f t="shared" si="90"/>
        <v>5.3166636078352128E-3</v>
      </c>
      <c r="AT111" s="12">
        <f t="shared" si="91"/>
        <v>-0.19330195055813126</v>
      </c>
      <c r="AU111" s="14">
        <f t="shared" si="60"/>
        <v>147.61664183731756</v>
      </c>
      <c r="AV111" s="12">
        <f t="shared" si="92"/>
        <v>0.98335816268243548</v>
      </c>
      <c r="AW111" s="11">
        <f t="shared" si="93"/>
        <v>6.6174842710796464E-3</v>
      </c>
      <c r="AX111" s="24"/>
      <c r="AY111" s="18">
        <f t="shared" si="94"/>
        <v>703.35276156744953</v>
      </c>
      <c r="AZ111" s="20">
        <f t="shared" si="95"/>
        <v>8.5572384325504345</v>
      </c>
      <c r="BA111" s="20">
        <f t="shared" si="96"/>
        <v>1.2020112700412179E-2</v>
      </c>
      <c r="BB111" s="20">
        <f t="shared" si="97"/>
        <v>1.2728926751776415</v>
      </c>
      <c r="BC111" s="21">
        <f t="shared" si="61"/>
        <v>704.62565424262721</v>
      </c>
      <c r="BD111" s="20">
        <f t="shared" si="98"/>
        <v>7.2843457573727619</v>
      </c>
      <c r="BE111" s="20">
        <f t="shared" si="99"/>
        <v>1.023211607839862E-2</v>
      </c>
      <c r="BG111" s="13">
        <f t="shared" si="100"/>
        <v>147.80994378787568</v>
      </c>
      <c r="BH111" s="12">
        <f t="shared" si="101"/>
        <v>0.79005621212431265</v>
      </c>
      <c r="BI111" s="11">
        <f t="shared" si="102"/>
        <v>5.3166636078352128E-3</v>
      </c>
      <c r="BJ111" s="12">
        <f t="shared" si="103"/>
        <v>-0.76173623063203622</v>
      </c>
      <c r="BK111" s="14">
        <f t="shared" si="62"/>
        <v>147.04820755724364</v>
      </c>
      <c r="BL111" s="12">
        <f t="shared" si="104"/>
        <v>1.5517924427563514</v>
      </c>
      <c r="BM111" s="11">
        <f t="shared" si="105"/>
        <v>1.0442748605359027E-2</v>
      </c>
      <c r="BN111" s="24"/>
      <c r="BO111" s="18">
        <f t="shared" si="106"/>
        <v>703.35276156744953</v>
      </c>
      <c r="BP111" s="20">
        <f t="shared" si="107"/>
        <v>8.5572384325504345</v>
      </c>
      <c r="BQ111" s="20">
        <f t="shared" si="108"/>
        <v>1.2020112700412179E-2</v>
      </c>
      <c r="BR111" s="20">
        <f t="shared" si="109"/>
        <v>-3.7041463843514499</v>
      </c>
      <c r="BS111" s="21">
        <f t="shared" si="63"/>
        <v>699.64861518309806</v>
      </c>
      <c r="BT111" s="20">
        <f t="shared" si="110"/>
        <v>12.261384816901909</v>
      </c>
      <c r="BU111" s="20">
        <f t="shared" si="111"/>
        <v>1.7223223183972566E-2</v>
      </c>
    </row>
    <row r="112" spans="1:73" x14ac:dyDescent="0.3">
      <c r="A112" s="2">
        <v>44438</v>
      </c>
      <c r="B112" s="1">
        <v>111</v>
      </c>
      <c r="C112" s="3">
        <v>153.11000000000001</v>
      </c>
      <c r="D112">
        <v>730.9</v>
      </c>
      <c r="K112" s="13">
        <f t="shared" si="64"/>
        <v>148.18791312897827</v>
      </c>
      <c r="L112" s="12">
        <f t="shared" si="65"/>
        <v>4.9220868710217474</v>
      </c>
      <c r="M112" s="11">
        <f t="shared" si="66"/>
        <v>3.2147389922420139E-2</v>
      </c>
      <c r="N112" s="12">
        <f t="shared" si="67"/>
        <v>0.10935550363867649</v>
      </c>
      <c r="O112" s="14">
        <f t="shared" si="56"/>
        <v>148.29726863261695</v>
      </c>
      <c r="P112" s="12">
        <f t="shared" si="68"/>
        <v>4.8127313673830656</v>
      </c>
      <c r="Q112" s="11">
        <f t="shared" si="69"/>
        <v>3.1433161566083632E-2</v>
      </c>
      <c r="S112" s="18">
        <f t="shared" si="70"/>
        <v>699.680163537819</v>
      </c>
      <c r="T112" s="20">
        <f t="shared" si="71"/>
        <v>31.219836462180979</v>
      </c>
      <c r="U112" s="20">
        <f t="shared" si="72"/>
        <v>4.2714237874101765E-2</v>
      </c>
      <c r="V112" s="20">
        <f t="shared" si="73"/>
        <v>1.0993107021988706</v>
      </c>
      <c r="W112" s="21">
        <f t="shared" si="57"/>
        <v>700.77947424001786</v>
      </c>
      <c r="X112" s="20">
        <f t="shared" si="74"/>
        <v>30.120525759982115</v>
      </c>
      <c r="Y112" s="20">
        <f t="shared" si="75"/>
        <v>4.1210187111755531E-2</v>
      </c>
      <c r="AA112" s="13">
        <f t="shared" si="76"/>
        <v>148.39406174202304</v>
      </c>
      <c r="AB112" s="12">
        <f t="shared" si="77"/>
        <v>4.7159382579769726</v>
      </c>
      <c r="AC112" s="11">
        <f t="shared" si="78"/>
        <v>3.0800981372718778E-2</v>
      </c>
      <c r="AD112" s="12">
        <f t="shared" si="79"/>
        <v>3.1590768547128459E-3</v>
      </c>
      <c r="AE112" s="14">
        <f t="shared" si="58"/>
        <v>148.39722081887774</v>
      </c>
      <c r="AF112" s="12">
        <f t="shared" si="80"/>
        <v>4.7127791811222721</v>
      </c>
      <c r="AG112" s="11">
        <f t="shared" si="81"/>
        <v>3.0780348645563789E-2</v>
      </c>
      <c r="AH112" s="24"/>
      <c r="AI112" s="18">
        <f t="shared" si="82"/>
        <v>702.94628582523194</v>
      </c>
      <c r="AJ112" s="20">
        <f t="shared" si="83"/>
        <v>27.953714174768038</v>
      </c>
      <c r="AK112" s="20">
        <f t="shared" si="84"/>
        <v>3.8245607025267532E-2</v>
      </c>
      <c r="AL112" s="20">
        <f t="shared" si="85"/>
        <v>2.559151712486373</v>
      </c>
      <c r="AM112" s="21">
        <f t="shared" si="59"/>
        <v>705.50543753771831</v>
      </c>
      <c r="AN112" s="20">
        <f t="shared" si="86"/>
        <v>25.394562462281669</v>
      </c>
      <c r="AO112" s="20">
        <f t="shared" si="87"/>
        <v>3.4744236506063307E-2</v>
      </c>
      <c r="AQ112" s="13">
        <f t="shared" si="88"/>
        <v>148.40248594696891</v>
      </c>
      <c r="AR112" s="12">
        <f t="shared" si="89"/>
        <v>4.7075140530311046</v>
      </c>
      <c r="AS112" s="11">
        <f t="shared" si="90"/>
        <v>3.0745960766972138E-2</v>
      </c>
      <c r="AT112" s="12">
        <f t="shared" si="91"/>
        <v>3.1590768547083981E-3</v>
      </c>
      <c r="AU112" s="14">
        <f t="shared" si="60"/>
        <v>148.40564502382361</v>
      </c>
      <c r="AV112" s="12">
        <f t="shared" si="92"/>
        <v>4.7043549761764041</v>
      </c>
      <c r="AW112" s="11">
        <f t="shared" si="93"/>
        <v>3.0725328039817149E-2</v>
      </c>
      <c r="AX112" s="24"/>
      <c r="AY112" s="18">
        <f t="shared" si="94"/>
        <v>709.77069039186244</v>
      </c>
      <c r="AZ112" s="20">
        <f t="shared" si="95"/>
        <v>21.129309608137532</v>
      </c>
      <c r="BA112" s="20">
        <f t="shared" si="96"/>
        <v>2.8908618974056003E-2</v>
      </c>
      <c r="BB112" s="20">
        <f t="shared" si="97"/>
        <v>2.5591517124864591</v>
      </c>
      <c r="BC112" s="21">
        <f t="shared" si="61"/>
        <v>712.32984210434893</v>
      </c>
      <c r="BD112" s="20">
        <f t="shared" si="98"/>
        <v>18.57015789565105</v>
      </c>
      <c r="BE112" s="20">
        <f t="shared" si="99"/>
        <v>2.5407248454851622E-2</v>
      </c>
      <c r="BG112" s="13">
        <f t="shared" si="100"/>
        <v>148.40248594696891</v>
      </c>
      <c r="BH112" s="12">
        <f t="shared" si="101"/>
        <v>4.7075140530311046</v>
      </c>
      <c r="BI112" s="11">
        <f t="shared" si="102"/>
        <v>3.0745960766972138E-2</v>
      </c>
      <c r="BJ112" s="12">
        <f t="shared" si="103"/>
        <v>0.25397256166191151</v>
      </c>
      <c r="BK112" s="14">
        <f t="shared" si="62"/>
        <v>148.65645850863083</v>
      </c>
      <c r="BL112" s="12">
        <f t="shared" si="104"/>
        <v>4.4535414913691795</v>
      </c>
      <c r="BM112" s="11">
        <f t="shared" si="105"/>
        <v>2.9087201955255562E-2</v>
      </c>
      <c r="BN112" s="24"/>
      <c r="BO112" s="18">
        <f t="shared" si="106"/>
        <v>709.77069039186244</v>
      </c>
      <c r="BP112" s="20">
        <f t="shared" si="107"/>
        <v>21.129309608137532</v>
      </c>
      <c r="BQ112" s="20">
        <f t="shared" si="108"/>
        <v>2.8908618974056003E-2</v>
      </c>
      <c r="BR112" s="20">
        <f t="shared" si="109"/>
        <v>3.8874100222218209</v>
      </c>
      <c r="BS112" s="21">
        <f t="shared" si="63"/>
        <v>713.65810041408429</v>
      </c>
      <c r="BT112" s="20">
        <f t="shared" si="110"/>
        <v>17.241899585915689</v>
      </c>
      <c r="BU112" s="20">
        <f t="shared" si="111"/>
        <v>2.3589957019996839E-2</v>
      </c>
    </row>
    <row r="113" spans="1:73" x14ac:dyDescent="0.3">
      <c r="A113" s="2">
        <v>44439</v>
      </c>
      <c r="B113" s="1">
        <v>112</v>
      </c>
      <c r="C113" s="3">
        <v>151.83000000000001</v>
      </c>
      <c r="D113">
        <v>735.71</v>
      </c>
      <c r="K113" s="13">
        <f t="shared" si="64"/>
        <v>148.92622615963154</v>
      </c>
      <c r="L113" s="12">
        <f t="shared" si="65"/>
        <v>2.9037738403684727</v>
      </c>
      <c r="M113" s="11">
        <f t="shared" si="66"/>
        <v>1.9125165253036109E-2</v>
      </c>
      <c r="N113" s="12">
        <f t="shared" si="67"/>
        <v>0.20369913269086604</v>
      </c>
      <c r="O113" s="14">
        <f t="shared" si="56"/>
        <v>149.12992529232241</v>
      </c>
      <c r="P113" s="12">
        <f t="shared" si="68"/>
        <v>2.7000747076776008</v>
      </c>
      <c r="Q113" s="11">
        <f t="shared" si="69"/>
        <v>1.7783538876885996E-2</v>
      </c>
      <c r="S113" s="18">
        <f t="shared" si="70"/>
        <v>704.36313900714617</v>
      </c>
      <c r="T113" s="20">
        <f t="shared" si="71"/>
        <v>31.346860992853863</v>
      </c>
      <c r="U113" s="20">
        <f t="shared" si="72"/>
        <v>4.2607632073580433E-2</v>
      </c>
      <c r="V113" s="20">
        <f t="shared" si="73"/>
        <v>1.6368604172681163</v>
      </c>
      <c r="W113" s="21">
        <f t="shared" si="57"/>
        <v>705.99999942441434</v>
      </c>
      <c r="X113" s="20">
        <f t="shared" si="74"/>
        <v>29.710000575585696</v>
      </c>
      <c r="Y113" s="20">
        <f t="shared" si="75"/>
        <v>4.0382760293574495E-2</v>
      </c>
      <c r="AA113" s="13">
        <f t="shared" si="76"/>
        <v>149.57304630651728</v>
      </c>
      <c r="AB113" s="12">
        <f t="shared" si="77"/>
        <v>2.2569536934827283</v>
      </c>
      <c r="AC113" s="11">
        <f t="shared" si="78"/>
        <v>1.4865004896810434E-2</v>
      </c>
      <c r="AD113" s="12">
        <f t="shared" si="79"/>
        <v>0.88502819258436061</v>
      </c>
      <c r="AE113" s="14">
        <f t="shared" si="58"/>
        <v>150.45807449910166</v>
      </c>
      <c r="AF113" s="12">
        <f t="shared" si="80"/>
        <v>1.3719255008983566</v>
      </c>
      <c r="AG113" s="11">
        <f t="shared" si="81"/>
        <v>9.0359316399812716E-3</v>
      </c>
      <c r="AH113" s="24"/>
      <c r="AI113" s="18">
        <f t="shared" si="82"/>
        <v>709.93471436892401</v>
      </c>
      <c r="AJ113" s="20">
        <f t="shared" si="83"/>
        <v>25.775285631076031</v>
      </c>
      <c r="AK113" s="20">
        <f t="shared" si="84"/>
        <v>3.5034572903828998E-2</v>
      </c>
      <c r="AL113" s="20">
        <f t="shared" si="85"/>
        <v>5.8811093358906428</v>
      </c>
      <c r="AM113" s="21">
        <f t="shared" si="59"/>
        <v>715.81582370481465</v>
      </c>
      <c r="AN113" s="20">
        <f t="shared" si="86"/>
        <v>19.894176295185389</v>
      </c>
      <c r="AO113" s="20">
        <f t="shared" si="87"/>
        <v>2.7040785493177188E-2</v>
      </c>
      <c r="AQ113" s="13">
        <f t="shared" si="88"/>
        <v>151.93312148674224</v>
      </c>
      <c r="AR113" s="12">
        <f t="shared" si="89"/>
        <v>0.10312148674222499</v>
      </c>
      <c r="AS113" s="11">
        <f t="shared" si="90"/>
        <v>6.7919045473374814E-4</v>
      </c>
      <c r="AT113" s="12">
        <f t="shared" si="91"/>
        <v>0.88502819258436338</v>
      </c>
      <c r="AU113" s="14">
        <f t="shared" si="60"/>
        <v>152.81814967932661</v>
      </c>
      <c r="AV113" s="12">
        <f t="shared" si="92"/>
        <v>0.9881496793265967</v>
      </c>
      <c r="AW113" s="11">
        <f t="shared" si="93"/>
        <v>6.5082637115629095E-3</v>
      </c>
      <c r="AX113" s="24"/>
      <c r="AY113" s="18">
        <f t="shared" si="94"/>
        <v>725.61767259796557</v>
      </c>
      <c r="AZ113" s="20">
        <f t="shared" si="95"/>
        <v>10.092327402034471</v>
      </c>
      <c r="BA113" s="20">
        <f t="shared" si="96"/>
        <v>1.3717806475424379E-2</v>
      </c>
      <c r="BB113" s="20">
        <f t="shared" si="97"/>
        <v>5.8811093358906241</v>
      </c>
      <c r="BC113" s="21">
        <f t="shared" si="61"/>
        <v>731.49878193385621</v>
      </c>
      <c r="BD113" s="20">
        <f t="shared" si="98"/>
        <v>4.2112180661438288</v>
      </c>
      <c r="BE113" s="20">
        <f t="shared" si="99"/>
        <v>5.7240190647725713E-3</v>
      </c>
      <c r="BG113" s="13">
        <f t="shared" si="100"/>
        <v>151.93312148674224</v>
      </c>
      <c r="BH113" s="12">
        <f t="shared" si="101"/>
        <v>0.10312148674222499</v>
      </c>
      <c r="BI113" s="11">
        <f t="shared" si="102"/>
        <v>6.7919045473374814E-4</v>
      </c>
      <c r="BJ113" s="12">
        <f t="shared" si="103"/>
        <v>2.711469795245474</v>
      </c>
      <c r="BK113" s="14">
        <f t="shared" si="62"/>
        <v>154.64459128198772</v>
      </c>
      <c r="BL113" s="12">
        <f t="shared" si="104"/>
        <v>2.8145912819877026</v>
      </c>
      <c r="BM113" s="11">
        <f t="shared" si="105"/>
        <v>1.8537780952299958E-2</v>
      </c>
      <c r="BN113" s="24"/>
      <c r="BO113" s="18">
        <f t="shared" si="106"/>
        <v>725.61767259796557</v>
      </c>
      <c r="BP113" s="20">
        <f t="shared" si="107"/>
        <v>10.092327402034471</v>
      </c>
      <c r="BQ113" s="20">
        <f t="shared" si="108"/>
        <v>1.3717806475424379E-2</v>
      </c>
      <c r="BR113" s="20">
        <f t="shared" si="109"/>
        <v>12.857089160132796</v>
      </c>
      <c r="BS113" s="21">
        <f t="shared" si="63"/>
        <v>738.47476175809834</v>
      </c>
      <c r="BT113" s="20">
        <f t="shared" si="110"/>
        <v>2.7647617580983024</v>
      </c>
      <c r="BU113" s="20">
        <f t="shared" si="111"/>
        <v>3.7579504942141634E-3</v>
      </c>
    </row>
    <row r="114" spans="1:73" x14ac:dyDescent="0.3">
      <c r="A114" s="2">
        <v>44440</v>
      </c>
      <c r="B114" s="1">
        <v>113</v>
      </c>
      <c r="C114" s="3">
        <v>152.5</v>
      </c>
      <c r="D114">
        <v>734.09</v>
      </c>
      <c r="K114" s="13">
        <f t="shared" si="64"/>
        <v>149.36179223568681</v>
      </c>
      <c r="L114" s="12">
        <f t="shared" si="65"/>
        <v>3.1382077643131936</v>
      </c>
      <c r="M114" s="11">
        <f t="shared" si="66"/>
        <v>2.0578411569266843E-2</v>
      </c>
      <c r="N114" s="12">
        <f t="shared" si="67"/>
        <v>0.23847917419552611</v>
      </c>
      <c r="O114" s="14">
        <f t="shared" si="56"/>
        <v>149.60027140988234</v>
      </c>
      <c r="P114" s="12">
        <f t="shared" si="68"/>
        <v>2.899728590117661</v>
      </c>
      <c r="Q114" s="11">
        <f t="shared" si="69"/>
        <v>1.9014613705689579E-2</v>
      </c>
      <c r="S114" s="18">
        <f t="shared" si="70"/>
        <v>709.06516815607426</v>
      </c>
      <c r="T114" s="20">
        <f t="shared" si="71"/>
        <v>25.024831843925767</v>
      </c>
      <c r="U114" s="20">
        <f t="shared" si="72"/>
        <v>3.4089596430854206E-2</v>
      </c>
      <c r="V114" s="20">
        <f t="shared" si="73"/>
        <v>2.0966357270171123</v>
      </c>
      <c r="W114" s="21">
        <f t="shared" si="57"/>
        <v>711.16180388309135</v>
      </c>
      <c r="X114" s="20">
        <f t="shared" si="74"/>
        <v>22.92819611690868</v>
      </c>
      <c r="Y114" s="20">
        <f t="shared" si="75"/>
        <v>3.1233494689899985E-2</v>
      </c>
      <c r="AA114" s="13">
        <f t="shared" si="76"/>
        <v>150.13728472988797</v>
      </c>
      <c r="AB114" s="12">
        <f t="shared" si="77"/>
        <v>2.3627152701120337</v>
      </c>
      <c r="AC114" s="11">
        <f t="shared" si="78"/>
        <v>1.5493214885980549E-2</v>
      </c>
      <c r="AD114" s="12">
        <f t="shared" si="79"/>
        <v>0.64443586567410172</v>
      </c>
      <c r="AE114" s="14">
        <f t="shared" si="58"/>
        <v>150.78172059556206</v>
      </c>
      <c r="AF114" s="12">
        <f t="shared" si="80"/>
        <v>1.7182794044379364</v>
      </c>
      <c r="AG114" s="11">
        <f t="shared" si="81"/>
        <v>1.1267405930740566E-2</v>
      </c>
      <c r="AH114" s="24"/>
      <c r="AI114" s="18">
        <f t="shared" si="82"/>
        <v>716.37853577669307</v>
      </c>
      <c r="AJ114" s="20">
        <f t="shared" si="83"/>
        <v>17.711464223306962</v>
      </c>
      <c r="AK114" s="20">
        <f t="shared" si="84"/>
        <v>2.4127101885745565E-2</v>
      </c>
      <c r="AL114" s="20">
        <f t="shared" si="85"/>
        <v>6.3031433897994589</v>
      </c>
      <c r="AM114" s="21">
        <f t="shared" si="59"/>
        <v>722.68167916649259</v>
      </c>
      <c r="AN114" s="20">
        <f t="shared" si="86"/>
        <v>11.408320833507446</v>
      </c>
      <c r="AO114" s="20">
        <f t="shared" si="87"/>
        <v>1.5540765891794529E-2</v>
      </c>
      <c r="AQ114" s="13">
        <f t="shared" si="88"/>
        <v>151.85578037168557</v>
      </c>
      <c r="AR114" s="12">
        <f t="shared" si="89"/>
        <v>0.64421962831443125</v>
      </c>
      <c r="AS114" s="11">
        <f t="shared" si="90"/>
        <v>4.2243910053405328E-3</v>
      </c>
      <c r="AT114" s="12">
        <f t="shared" si="91"/>
        <v>0.64443586567410538</v>
      </c>
      <c r="AU114" s="14">
        <f t="shared" si="60"/>
        <v>152.50021623735967</v>
      </c>
      <c r="AV114" s="12">
        <f t="shared" si="92"/>
        <v>2.1623735966613822E-4</v>
      </c>
      <c r="AW114" s="11">
        <f t="shared" si="93"/>
        <v>1.4179498994500867E-6</v>
      </c>
      <c r="AX114" s="24"/>
      <c r="AY114" s="18">
        <f t="shared" si="94"/>
        <v>733.18691814949148</v>
      </c>
      <c r="AZ114" s="20">
        <f t="shared" si="95"/>
        <v>0.90308185050855627</v>
      </c>
      <c r="BA114" s="20">
        <f t="shared" si="96"/>
        <v>1.2302059018765494E-3</v>
      </c>
      <c r="BB114" s="20">
        <f t="shared" si="97"/>
        <v>6.3031433897994456</v>
      </c>
      <c r="BC114" s="21">
        <f t="shared" si="61"/>
        <v>739.49006153929088</v>
      </c>
      <c r="BD114" s="20">
        <f t="shared" si="98"/>
        <v>5.4000615392908458</v>
      </c>
      <c r="BE114" s="20">
        <f t="shared" si="99"/>
        <v>7.3561300920743306E-3</v>
      </c>
      <c r="BG114" s="13">
        <f t="shared" si="100"/>
        <v>151.85578037168557</v>
      </c>
      <c r="BH114" s="12">
        <f t="shared" si="101"/>
        <v>0.64421962831443125</v>
      </c>
      <c r="BI114" s="11">
        <f t="shared" si="102"/>
        <v>4.2243910053405328E-3</v>
      </c>
      <c r="BJ114" s="12">
        <f t="shared" si="103"/>
        <v>0.61986161251886696</v>
      </c>
      <c r="BK114" s="14">
        <f t="shared" si="62"/>
        <v>152.47564198420443</v>
      </c>
      <c r="BL114" s="12">
        <f t="shared" si="104"/>
        <v>2.4358015795570509E-2</v>
      </c>
      <c r="BM114" s="11">
        <f t="shared" si="105"/>
        <v>1.5972469374144597E-4</v>
      </c>
      <c r="BN114" s="24"/>
      <c r="BO114" s="18">
        <f t="shared" si="106"/>
        <v>733.18691814949148</v>
      </c>
      <c r="BP114" s="20">
        <f t="shared" si="107"/>
        <v>0.90308185050855627</v>
      </c>
      <c r="BQ114" s="20">
        <f t="shared" si="108"/>
        <v>1.2302059018765494E-3</v>
      </c>
      <c r="BR114" s="20">
        <f t="shared" si="109"/>
        <v>8.891206453677631</v>
      </c>
      <c r="BS114" s="21">
        <f t="shared" si="63"/>
        <v>742.07812460316916</v>
      </c>
      <c r="BT114" s="20">
        <f t="shared" si="110"/>
        <v>7.9881246031691262</v>
      </c>
      <c r="BU114" s="20">
        <f t="shared" si="111"/>
        <v>1.0881669281926094E-2</v>
      </c>
    </row>
    <row r="115" spans="1:73" x14ac:dyDescent="0.3">
      <c r="A115" s="2">
        <v>44441</v>
      </c>
      <c r="B115" s="1">
        <v>114</v>
      </c>
      <c r="C115" s="3">
        <v>153.63999999999999</v>
      </c>
      <c r="D115">
        <v>732.39</v>
      </c>
      <c r="K115" s="13">
        <f t="shared" si="64"/>
        <v>149.8325234003338</v>
      </c>
      <c r="L115" s="12">
        <f t="shared" si="65"/>
        <v>3.8074765996661881</v>
      </c>
      <c r="M115" s="11">
        <f t="shared" si="66"/>
        <v>2.4781805517223303E-2</v>
      </c>
      <c r="N115" s="12">
        <f t="shared" si="67"/>
        <v>0.27331697276324596</v>
      </c>
      <c r="O115" s="14">
        <f t="shared" si="56"/>
        <v>150.10584037309704</v>
      </c>
      <c r="P115" s="12">
        <f t="shared" si="68"/>
        <v>3.534159626902948</v>
      </c>
      <c r="Q115" s="11">
        <f t="shared" si="69"/>
        <v>2.3002861409157437E-2</v>
      </c>
      <c r="S115" s="18">
        <f t="shared" si="70"/>
        <v>712.81889293266318</v>
      </c>
      <c r="T115" s="20">
        <f t="shared" si="71"/>
        <v>19.571107067336811</v>
      </c>
      <c r="U115" s="20">
        <f t="shared" si="72"/>
        <v>2.6722247801494847E-2</v>
      </c>
      <c r="V115" s="20">
        <f t="shared" si="73"/>
        <v>2.3451990844528821</v>
      </c>
      <c r="W115" s="21">
        <f t="shared" si="57"/>
        <v>715.1640920171161</v>
      </c>
      <c r="X115" s="20">
        <f t="shared" si="74"/>
        <v>17.225907982883882</v>
      </c>
      <c r="Y115" s="20">
        <f t="shared" si="75"/>
        <v>2.3520129962020075E-2</v>
      </c>
      <c r="AA115" s="13">
        <f t="shared" si="76"/>
        <v>150.72796354741598</v>
      </c>
      <c r="AB115" s="12">
        <f t="shared" si="77"/>
        <v>2.9120364525840046</v>
      </c>
      <c r="AC115" s="11">
        <f t="shared" si="78"/>
        <v>1.8953634812444706E-2</v>
      </c>
      <c r="AD115" s="12">
        <f t="shared" si="79"/>
        <v>0.60411807956453711</v>
      </c>
      <c r="AE115" s="14">
        <f t="shared" si="58"/>
        <v>151.33208162698051</v>
      </c>
      <c r="AF115" s="12">
        <f t="shared" si="80"/>
        <v>2.3079183730194757</v>
      </c>
      <c r="AG115" s="11">
        <f t="shared" si="81"/>
        <v>1.502159836643762E-2</v>
      </c>
      <c r="AH115" s="24"/>
      <c r="AI115" s="18">
        <f t="shared" si="82"/>
        <v>720.8064018325199</v>
      </c>
      <c r="AJ115" s="20">
        <f t="shared" si="83"/>
        <v>11.583598167480091</v>
      </c>
      <c r="AK115" s="20">
        <f t="shared" si="84"/>
        <v>1.5816161017326958E-2</v>
      </c>
      <c r="AL115" s="20">
        <f t="shared" si="85"/>
        <v>4.896685389319984</v>
      </c>
      <c r="AM115" s="21">
        <f t="shared" si="59"/>
        <v>725.70308722183984</v>
      </c>
      <c r="AN115" s="20">
        <f t="shared" si="86"/>
        <v>6.6869127781601492</v>
      </c>
      <c r="AO115" s="20">
        <f t="shared" si="87"/>
        <v>9.1302622621283053E-3</v>
      </c>
      <c r="AQ115" s="13">
        <f t="shared" si="88"/>
        <v>152.33894509292139</v>
      </c>
      <c r="AR115" s="12">
        <f t="shared" si="89"/>
        <v>1.3010549070785942</v>
      </c>
      <c r="AS115" s="11">
        <f t="shared" si="90"/>
        <v>8.4682042897591403E-3</v>
      </c>
      <c r="AT115" s="12">
        <f t="shared" si="91"/>
        <v>0.60411807956453489</v>
      </c>
      <c r="AU115" s="14">
        <f t="shared" si="60"/>
        <v>152.94306317248592</v>
      </c>
      <c r="AV115" s="12">
        <f t="shared" si="92"/>
        <v>0.69693682751406527</v>
      </c>
      <c r="AW115" s="11">
        <f t="shared" si="93"/>
        <v>4.5361678437520524E-3</v>
      </c>
      <c r="AX115" s="24"/>
      <c r="AY115" s="18">
        <f t="shared" si="94"/>
        <v>733.86422953737292</v>
      </c>
      <c r="AZ115" s="20">
        <f t="shared" si="95"/>
        <v>1.4742295373729348</v>
      </c>
      <c r="BA115" s="20">
        <f t="shared" si="96"/>
        <v>2.012902329869243E-3</v>
      </c>
      <c r="BB115" s="20">
        <f t="shared" si="97"/>
        <v>4.8966853893199458</v>
      </c>
      <c r="BC115" s="21">
        <f t="shared" si="61"/>
        <v>738.76091492669286</v>
      </c>
      <c r="BD115" s="20">
        <f t="shared" si="98"/>
        <v>6.3709149266928762</v>
      </c>
      <c r="BE115" s="20">
        <f t="shared" si="99"/>
        <v>8.6988010850678962E-3</v>
      </c>
      <c r="BG115" s="13">
        <f t="shared" si="100"/>
        <v>152.33894509292139</v>
      </c>
      <c r="BH115" s="12">
        <f t="shared" si="101"/>
        <v>1.3010549070785942</v>
      </c>
      <c r="BI115" s="11">
        <f t="shared" si="102"/>
        <v>8.4682042897591403E-3</v>
      </c>
      <c r="BJ115" s="12">
        <f t="shared" si="103"/>
        <v>0.51733894405658432</v>
      </c>
      <c r="BK115" s="14">
        <f t="shared" si="62"/>
        <v>152.85628403697797</v>
      </c>
      <c r="BL115" s="12">
        <f t="shared" si="104"/>
        <v>0.78371596302201851</v>
      </c>
      <c r="BM115" s="11">
        <f t="shared" si="105"/>
        <v>5.100989085017044E-3</v>
      </c>
      <c r="BN115" s="24"/>
      <c r="BO115" s="18">
        <f t="shared" si="106"/>
        <v>733.86422953737292</v>
      </c>
      <c r="BP115" s="20">
        <f t="shared" si="107"/>
        <v>1.4742295373729348</v>
      </c>
      <c r="BQ115" s="20">
        <f t="shared" si="108"/>
        <v>2.012902329869243E-3</v>
      </c>
      <c r="BR115" s="20">
        <f t="shared" si="109"/>
        <v>2.730785154330492</v>
      </c>
      <c r="BS115" s="21">
        <f t="shared" si="63"/>
        <v>736.59501469170345</v>
      </c>
      <c r="BT115" s="20">
        <f t="shared" si="110"/>
        <v>4.2050146917034681</v>
      </c>
      <c r="BU115" s="20">
        <f t="shared" si="111"/>
        <v>5.7414965956709791E-3</v>
      </c>
    </row>
    <row r="116" spans="1:73" x14ac:dyDescent="0.3">
      <c r="A116" s="2">
        <v>44442</v>
      </c>
      <c r="B116" s="1">
        <v>115</v>
      </c>
      <c r="C116" s="3">
        <v>154.30000000000001</v>
      </c>
      <c r="D116">
        <v>733.57</v>
      </c>
      <c r="K116" s="13">
        <f t="shared" si="64"/>
        <v>150.40364489028372</v>
      </c>
      <c r="L116" s="12">
        <f t="shared" si="65"/>
        <v>3.8963551097162963</v>
      </c>
      <c r="M116" s="11">
        <f t="shared" si="66"/>
        <v>2.5251815357850267E-2</v>
      </c>
      <c r="N116" s="12">
        <f t="shared" si="67"/>
        <v>0.3179876503412466</v>
      </c>
      <c r="O116" s="14">
        <f t="shared" si="56"/>
        <v>150.72163254062497</v>
      </c>
      <c r="P116" s="12">
        <f t="shared" si="68"/>
        <v>3.5783674593750447</v>
      </c>
      <c r="Q116" s="11">
        <f t="shared" si="69"/>
        <v>2.3190975109365162E-2</v>
      </c>
      <c r="S116" s="18">
        <f t="shared" si="70"/>
        <v>715.75455899276358</v>
      </c>
      <c r="T116" s="20">
        <f t="shared" si="71"/>
        <v>17.815441007236473</v>
      </c>
      <c r="U116" s="20">
        <f t="shared" si="72"/>
        <v>2.4285945454743885E-2</v>
      </c>
      <c r="V116" s="20">
        <f t="shared" si="73"/>
        <v>2.4337691308000102</v>
      </c>
      <c r="W116" s="21">
        <f t="shared" si="57"/>
        <v>718.18832812356356</v>
      </c>
      <c r="X116" s="20">
        <f t="shared" si="74"/>
        <v>15.381671876436485</v>
      </c>
      <c r="Y116" s="20">
        <f t="shared" si="75"/>
        <v>2.0968240081296243E-2</v>
      </c>
      <c r="AA116" s="13">
        <f t="shared" si="76"/>
        <v>151.455972660562</v>
      </c>
      <c r="AB116" s="12">
        <f t="shared" si="77"/>
        <v>2.8440273394380142</v>
      </c>
      <c r="AC116" s="11">
        <f t="shared" si="78"/>
        <v>1.8431803884886674E-2</v>
      </c>
      <c r="AD116" s="12">
        <f t="shared" si="79"/>
        <v>0.69703635475064574</v>
      </c>
      <c r="AE116" s="14">
        <f t="shared" si="58"/>
        <v>152.15300901531265</v>
      </c>
      <c r="AF116" s="12">
        <f t="shared" si="80"/>
        <v>2.1469909846873634</v>
      </c>
      <c r="AG116" s="11">
        <f t="shared" si="81"/>
        <v>1.3914393938349728E-2</v>
      </c>
      <c r="AH116" s="24"/>
      <c r="AI116" s="18">
        <f t="shared" si="82"/>
        <v>723.70230137438989</v>
      </c>
      <c r="AJ116" s="20">
        <f t="shared" si="83"/>
        <v>9.86769862561016</v>
      </c>
      <c r="AK116" s="20">
        <f t="shared" si="84"/>
        <v>1.3451611469403274E-2</v>
      </c>
      <c r="AL116" s="20">
        <f t="shared" si="85"/>
        <v>3.3960960037324917</v>
      </c>
      <c r="AM116" s="21">
        <f t="shared" si="59"/>
        <v>727.0983973781224</v>
      </c>
      <c r="AN116" s="20">
        <f t="shared" si="86"/>
        <v>6.4716026218776506</v>
      </c>
      <c r="AO116" s="20">
        <f t="shared" si="87"/>
        <v>8.8220655450436218E-3</v>
      </c>
      <c r="AQ116" s="13">
        <f t="shared" si="88"/>
        <v>153.31473627323032</v>
      </c>
      <c r="AR116" s="12">
        <f t="shared" si="89"/>
        <v>0.98526372676968776</v>
      </c>
      <c r="AS116" s="11">
        <f t="shared" si="90"/>
        <v>6.3853773607886431E-3</v>
      </c>
      <c r="AT116" s="12">
        <f t="shared" si="91"/>
        <v>0.69703635475063397</v>
      </c>
      <c r="AU116" s="14">
        <f t="shared" si="60"/>
        <v>154.01177262798095</v>
      </c>
      <c r="AV116" s="12">
        <f t="shared" si="92"/>
        <v>0.28822737201906534</v>
      </c>
      <c r="AW116" s="11">
        <f t="shared" si="93"/>
        <v>1.8679674142518816E-3</v>
      </c>
      <c r="AX116" s="24"/>
      <c r="AY116" s="18">
        <f t="shared" si="94"/>
        <v>732.75855738434325</v>
      </c>
      <c r="AZ116" s="20">
        <f t="shared" si="95"/>
        <v>0.81144261565680154</v>
      </c>
      <c r="BA116" s="20">
        <f t="shared" si="96"/>
        <v>1.1061556711108708E-3</v>
      </c>
      <c r="BB116" s="20">
        <f t="shared" si="97"/>
        <v>3.3960960037325414</v>
      </c>
      <c r="BC116" s="21">
        <f t="shared" si="61"/>
        <v>736.15465338807576</v>
      </c>
      <c r="BD116" s="20">
        <f t="shared" si="98"/>
        <v>2.5846533880757079</v>
      </c>
      <c r="BE116" s="20">
        <f t="shared" si="99"/>
        <v>3.5233902532487804E-3</v>
      </c>
      <c r="BG116" s="13">
        <f t="shared" si="100"/>
        <v>153.31473627323032</v>
      </c>
      <c r="BH116" s="12">
        <f t="shared" si="101"/>
        <v>0.98526372676968776</v>
      </c>
      <c r="BI116" s="11">
        <f t="shared" si="102"/>
        <v>6.3853773607886431E-3</v>
      </c>
      <c r="BJ116" s="12">
        <f t="shared" si="103"/>
        <v>0.8611781212458447</v>
      </c>
      <c r="BK116" s="14">
        <f t="shared" si="62"/>
        <v>154.17591439447617</v>
      </c>
      <c r="BL116" s="12">
        <f t="shared" si="104"/>
        <v>0.12408560552384529</v>
      </c>
      <c r="BM116" s="11">
        <f t="shared" si="105"/>
        <v>8.041840928311424E-4</v>
      </c>
      <c r="BN116" s="24"/>
      <c r="BO116" s="18">
        <f t="shared" si="106"/>
        <v>732.75855738434325</v>
      </c>
      <c r="BP116" s="20">
        <f t="shared" si="107"/>
        <v>0.81144261565680154</v>
      </c>
      <c r="BQ116" s="20">
        <f t="shared" si="108"/>
        <v>1.1061556711108708E-3</v>
      </c>
      <c r="BR116" s="20">
        <f t="shared" si="109"/>
        <v>-0.14655782618963153</v>
      </c>
      <c r="BS116" s="21">
        <f t="shared" si="63"/>
        <v>732.61199955815357</v>
      </c>
      <c r="BT116" s="20">
        <f t="shared" si="110"/>
        <v>0.95800044184647959</v>
      </c>
      <c r="BU116" s="20">
        <f t="shared" si="111"/>
        <v>1.3059427755312779E-3</v>
      </c>
    </row>
    <row r="117" spans="1:73" x14ac:dyDescent="0.3">
      <c r="A117" s="2">
        <v>44446</v>
      </c>
      <c r="B117" s="1">
        <v>116</v>
      </c>
      <c r="C117" s="3">
        <v>156.69</v>
      </c>
      <c r="D117">
        <v>752.91</v>
      </c>
      <c r="K117" s="13">
        <f t="shared" si="64"/>
        <v>150.98809815674116</v>
      </c>
      <c r="L117" s="12">
        <f t="shared" si="65"/>
        <v>5.7019018432588382</v>
      </c>
      <c r="M117" s="11">
        <f t="shared" si="66"/>
        <v>3.6389698406144859E-2</v>
      </c>
      <c r="N117" s="12">
        <f t="shared" si="67"/>
        <v>0.35795749275867628</v>
      </c>
      <c r="O117" s="14">
        <f t="shared" si="56"/>
        <v>151.34605564949985</v>
      </c>
      <c r="P117" s="12">
        <f t="shared" si="68"/>
        <v>5.343944350500152</v>
      </c>
      <c r="Q117" s="11">
        <f t="shared" si="69"/>
        <v>3.4105203589891837E-2</v>
      </c>
      <c r="S117" s="18">
        <f t="shared" si="70"/>
        <v>718.42687514384897</v>
      </c>
      <c r="T117" s="20">
        <f t="shared" si="71"/>
        <v>34.483124856150994</v>
      </c>
      <c r="U117" s="20">
        <f t="shared" si="72"/>
        <v>4.5799796597403401E-2</v>
      </c>
      <c r="V117" s="20">
        <f t="shared" si="73"/>
        <v>2.4695511838428179</v>
      </c>
      <c r="W117" s="21">
        <f t="shared" si="57"/>
        <v>720.89642632769176</v>
      </c>
      <c r="X117" s="20">
        <f t="shared" si="74"/>
        <v>32.013573672308212</v>
      </c>
      <c r="Y117" s="20">
        <f t="shared" si="75"/>
        <v>4.2519788118511127E-2</v>
      </c>
      <c r="AA117" s="13">
        <f t="shared" si="76"/>
        <v>152.16697949542151</v>
      </c>
      <c r="AB117" s="12">
        <f t="shared" si="77"/>
        <v>4.5230205045784828</v>
      </c>
      <c r="AC117" s="11">
        <f t="shared" si="78"/>
        <v>2.8866044448136337E-2</v>
      </c>
      <c r="AD117" s="12">
        <f t="shared" si="79"/>
        <v>0.7075142148322997</v>
      </c>
      <c r="AE117" s="14">
        <f t="shared" si="58"/>
        <v>152.8744937102538</v>
      </c>
      <c r="AF117" s="12">
        <f t="shared" si="80"/>
        <v>3.815506289746196</v>
      </c>
      <c r="AG117" s="11">
        <f t="shared" si="81"/>
        <v>2.4350668771116191E-2</v>
      </c>
      <c r="AH117" s="24"/>
      <c r="AI117" s="18">
        <f t="shared" si="82"/>
        <v>726.1692260307924</v>
      </c>
      <c r="AJ117" s="20">
        <f t="shared" si="83"/>
        <v>26.740773969207567</v>
      </c>
      <c r="AK117" s="20">
        <f t="shared" si="84"/>
        <v>3.5516561035459172E-2</v>
      </c>
      <c r="AL117" s="20">
        <f t="shared" si="85"/>
        <v>2.6992174932350066</v>
      </c>
      <c r="AM117" s="21">
        <f t="shared" si="59"/>
        <v>728.86844352402738</v>
      </c>
      <c r="AN117" s="20">
        <f t="shared" si="86"/>
        <v>24.041556475972584</v>
      </c>
      <c r="AO117" s="20">
        <f t="shared" si="87"/>
        <v>3.1931514358917515E-2</v>
      </c>
      <c r="AQ117" s="13">
        <f t="shared" si="88"/>
        <v>154.05368406830758</v>
      </c>
      <c r="AR117" s="12">
        <f t="shared" si="89"/>
        <v>2.6363159316924225</v>
      </c>
      <c r="AS117" s="11">
        <f t="shared" si="90"/>
        <v>1.6825042642749522E-2</v>
      </c>
      <c r="AT117" s="12">
        <f t="shared" si="91"/>
        <v>0.70751421483228838</v>
      </c>
      <c r="AU117" s="14">
        <f t="shared" si="60"/>
        <v>154.76119828313986</v>
      </c>
      <c r="AV117" s="12">
        <f t="shared" si="92"/>
        <v>1.9288017168601357</v>
      </c>
      <c r="AW117" s="11">
        <f t="shared" si="93"/>
        <v>1.2309666965729375E-2</v>
      </c>
      <c r="AX117" s="24"/>
      <c r="AY117" s="18">
        <f t="shared" si="94"/>
        <v>733.36713934608588</v>
      </c>
      <c r="AZ117" s="20">
        <f t="shared" si="95"/>
        <v>19.54286065391409</v>
      </c>
      <c r="BA117" s="20">
        <f t="shared" si="96"/>
        <v>2.5956436564681159E-2</v>
      </c>
      <c r="BB117" s="20">
        <f t="shared" si="97"/>
        <v>2.6992174932350634</v>
      </c>
      <c r="BC117" s="21">
        <f t="shared" si="61"/>
        <v>736.06635683932097</v>
      </c>
      <c r="BD117" s="20">
        <f t="shared" si="98"/>
        <v>16.843643160678994</v>
      </c>
      <c r="BE117" s="20">
        <f t="shared" si="99"/>
        <v>2.2371389888139345E-2</v>
      </c>
      <c r="BG117" s="13">
        <f t="shared" si="100"/>
        <v>154.05368406830758</v>
      </c>
      <c r="BH117" s="12">
        <f t="shared" si="101"/>
        <v>2.6363159316924225</v>
      </c>
      <c r="BI117" s="11">
        <f t="shared" si="102"/>
        <v>1.6825042642749522E-2</v>
      </c>
      <c r="BJ117" s="12">
        <f t="shared" si="103"/>
        <v>0.76950537661939988</v>
      </c>
      <c r="BK117" s="14">
        <f t="shared" si="62"/>
        <v>154.82318944492698</v>
      </c>
      <c r="BL117" s="12">
        <f t="shared" si="104"/>
        <v>1.8668105550730161</v>
      </c>
      <c r="BM117" s="11">
        <f t="shared" si="105"/>
        <v>1.1914037622522281E-2</v>
      </c>
      <c r="BN117" s="24"/>
      <c r="BO117" s="18">
        <f t="shared" si="106"/>
        <v>733.36713934608588</v>
      </c>
      <c r="BP117" s="20">
        <f t="shared" si="107"/>
        <v>19.54286065391409</v>
      </c>
      <c r="BQ117" s="20">
        <f t="shared" si="108"/>
        <v>2.5956436564681159E-2</v>
      </c>
      <c r="BR117" s="20">
        <f t="shared" si="109"/>
        <v>0.41979701475956432</v>
      </c>
      <c r="BS117" s="21">
        <f t="shared" si="63"/>
        <v>733.7869363608454</v>
      </c>
      <c r="BT117" s="20">
        <f t="shared" si="110"/>
        <v>19.123063639154566</v>
      </c>
      <c r="BU117" s="20">
        <f t="shared" si="111"/>
        <v>2.5398870567736605E-2</v>
      </c>
    </row>
    <row r="118" spans="1:73" x14ac:dyDescent="0.3">
      <c r="A118" s="2">
        <v>44447</v>
      </c>
      <c r="B118" s="1">
        <v>117</v>
      </c>
      <c r="C118" s="3">
        <v>155.11000000000001</v>
      </c>
      <c r="D118">
        <v>753.86</v>
      </c>
      <c r="K118" s="13">
        <f t="shared" si="64"/>
        <v>151.84338343322997</v>
      </c>
      <c r="L118" s="12">
        <f t="shared" si="65"/>
        <v>3.2666165667700398</v>
      </c>
      <c r="M118" s="11">
        <f t="shared" si="66"/>
        <v>2.1059999785765195E-2</v>
      </c>
      <c r="N118" s="12">
        <f t="shared" si="67"/>
        <v>0.43255666031819695</v>
      </c>
      <c r="O118" s="14">
        <f t="shared" si="56"/>
        <v>152.27594009354817</v>
      </c>
      <c r="P118" s="12">
        <f t="shared" si="68"/>
        <v>2.8340599064518415</v>
      </c>
      <c r="Q118" s="11">
        <f t="shared" si="69"/>
        <v>1.8271290738520025E-2</v>
      </c>
      <c r="S118" s="18">
        <f t="shared" si="70"/>
        <v>723.59934387227167</v>
      </c>
      <c r="T118" s="20">
        <f t="shared" si="71"/>
        <v>30.260656127728339</v>
      </c>
      <c r="U118" s="20">
        <f t="shared" si="72"/>
        <v>4.0140949417303395E-2</v>
      </c>
      <c r="V118" s="20">
        <f t="shared" si="73"/>
        <v>2.8749888155298002</v>
      </c>
      <c r="W118" s="21">
        <f t="shared" si="57"/>
        <v>726.47433268780151</v>
      </c>
      <c r="X118" s="20">
        <f t="shared" si="74"/>
        <v>27.385667312198507</v>
      </c>
      <c r="Y118" s="20">
        <f t="shared" si="75"/>
        <v>3.6327258791020223E-2</v>
      </c>
      <c r="AA118" s="13">
        <f t="shared" si="76"/>
        <v>153.29773462156612</v>
      </c>
      <c r="AB118" s="12">
        <f t="shared" si="77"/>
        <v>1.8122653784338922</v>
      </c>
      <c r="AC118" s="11">
        <f t="shared" si="78"/>
        <v>1.1683743010985057E-2</v>
      </c>
      <c r="AD118" s="12">
        <f t="shared" si="79"/>
        <v>1.0249448983165297</v>
      </c>
      <c r="AE118" s="14">
        <f t="shared" si="58"/>
        <v>154.32267951988266</v>
      </c>
      <c r="AF118" s="12">
        <f t="shared" si="80"/>
        <v>0.78732048011735856</v>
      </c>
      <c r="AG118" s="11">
        <f t="shared" si="81"/>
        <v>5.0758847277245726E-3</v>
      </c>
      <c r="AH118" s="24"/>
      <c r="AI118" s="18">
        <f t="shared" si="82"/>
        <v>732.85441952309429</v>
      </c>
      <c r="AJ118" s="20">
        <f t="shared" si="83"/>
        <v>21.00558047690572</v>
      </c>
      <c r="AK118" s="20">
        <f t="shared" si="84"/>
        <v>2.7864033742214363E-2</v>
      </c>
      <c r="AL118" s="20">
        <f t="shared" si="85"/>
        <v>5.6886994925351706</v>
      </c>
      <c r="AM118" s="21">
        <f t="shared" si="59"/>
        <v>738.54311901562949</v>
      </c>
      <c r="AN118" s="20">
        <f t="shared" si="86"/>
        <v>15.316880984370528</v>
      </c>
      <c r="AO118" s="20">
        <f t="shared" si="87"/>
        <v>2.0317938323257009E-2</v>
      </c>
      <c r="AQ118" s="13">
        <f t="shared" si="88"/>
        <v>156.03092101707688</v>
      </c>
      <c r="AR118" s="12">
        <f t="shared" si="89"/>
        <v>0.92092101707686425</v>
      </c>
      <c r="AS118" s="11">
        <f t="shared" si="90"/>
        <v>5.9372124110428992E-3</v>
      </c>
      <c r="AT118" s="12">
        <f t="shared" si="91"/>
        <v>1.0249448983165419</v>
      </c>
      <c r="AU118" s="14">
        <f t="shared" si="60"/>
        <v>157.05586591539341</v>
      </c>
      <c r="AV118" s="12">
        <f t="shared" si="92"/>
        <v>1.9458659153933979</v>
      </c>
      <c r="AW118" s="11">
        <f t="shared" si="93"/>
        <v>1.2545070694303382E-2</v>
      </c>
      <c r="AX118" s="24"/>
      <c r="AY118" s="18">
        <f t="shared" si="94"/>
        <v>748.02428483652147</v>
      </c>
      <c r="AZ118" s="20">
        <f t="shared" si="95"/>
        <v>5.8357151634785396</v>
      </c>
      <c r="BA118" s="20">
        <f t="shared" si="96"/>
        <v>7.7411126249947466E-3</v>
      </c>
      <c r="BB118" s="20">
        <f t="shared" si="97"/>
        <v>5.6886994925351964</v>
      </c>
      <c r="BC118" s="21">
        <f t="shared" si="61"/>
        <v>753.71298432905667</v>
      </c>
      <c r="BD118" s="20">
        <f t="shared" si="98"/>
        <v>0.14701567094334678</v>
      </c>
      <c r="BE118" s="20">
        <f t="shared" si="99"/>
        <v>1.9501720603738994E-4</v>
      </c>
      <c r="BG118" s="13">
        <f t="shared" si="100"/>
        <v>156.03092101707688</v>
      </c>
      <c r="BH118" s="12">
        <f t="shared" si="101"/>
        <v>0.92092101707686425</v>
      </c>
      <c r="BI118" s="11">
        <f t="shared" si="102"/>
        <v>5.9372124110428992E-3</v>
      </c>
      <c r="BJ118" s="12">
        <f t="shared" si="103"/>
        <v>1.6753040557318271</v>
      </c>
      <c r="BK118" s="14">
        <f t="shared" si="62"/>
        <v>157.70622507280871</v>
      </c>
      <c r="BL118" s="12">
        <f t="shared" si="104"/>
        <v>2.5962250728086929</v>
      </c>
      <c r="BM118" s="11">
        <f t="shared" si="105"/>
        <v>1.6737960626708095E-2</v>
      </c>
      <c r="BN118" s="24"/>
      <c r="BO118" s="18">
        <f t="shared" si="106"/>
        <v>748.02428483652147</v>
      </c>
      <c r="BP118" s="20">
        <f t="shared" si="107"/>
        <v>5.8357151634785396</v>
      </c>
      <c r="BQ118" s="20">
        <f t="shared" si="108"/>
        <v>7.7411126249947466E-3</v>
      </c>
      <c r="BR118" s="20">
        <f t="shared" si="109"/>
        <v>11.097808371516589</v>
      </c>
      <c r="BS118" s="21">
        <f t="shared" si="63"/>
        <v>759.12209320803811</v>
      </c>
      <c r="BT118" s="20">
        <f t="shared" si="110"/>
        <v>5.2620932080380953</v>
      </c>
      <c r="BU118" s="20">
        <f t="shared" si="111"/>
        <v>6.9801995172022596E-3</v>
      </c>
    </row>
    <row r="119" spans="1:73" x14ac:dyDescent="0.3">
      <c r="A119" s="2">
        <v>44448</v>
      </c>
      <c r="B119" s="1">
        <v>118</v>
      </c>
      <c r="C119" s="3">
        <v>154.07</v>
      </c>
      <c r="D119">
        <v>754.85</v>
      </c>
      <c r="K119" s="13">
        <f t="shared" si="64"/>
        <v>152.33337591824548</v>
      </c>
      <c r="L119" s="12">
        <f t="shared" si="65"/>
        <v>1.7366240817545133</v>
      </c>
      <c r="M119" s="11">
        <f t="shared" si="66"/>
        <v>1.1271656271529262E-2</v>
      </c>
      <c r="N119" s="12">
        <f t="shared" si="67"/>
        <v>0.44117203402279326</v>
      </c>
      <c r="O119" s="14">
        <f t="shared" si="56"/>
        <v>152.77454795226828</v>
      </c>
      <c r="P119" s="12">
        <f t="shared" si="68"/>
        <v>1.2954520477317146</v>
      </c>
      <c r="Q119" s="11">
        <f t="shared" si="69"/>
        <v>8.4082043728935848E-3</v>
      </c>
      <c r="S119" s="18">
        <f t="shared" si="70"/>
        <v>728.13844229143081</v>
      </c>
      <c r="T119" s="20">
        <f t="shared" si="71"/>
        <v>26.711557708569217</v>
      </c>
      <c r="U119" s="20">
        <f t="shared" si="72"/>
        <v>3.5386577079643926E-2</v>
      </c>
      <c r="V119" s="20">
        <f t="shared" si="73"/>
        <v>3.1246052560741995</v>
      </c>
      <c r="W119" s="21">
        <f t="shared" si="57"/>
        <v>731.26304754750504</v>
      </c>
      <c r="X119" s="20">
        <f t="shared" si="74"/>
        <v>23.586952452494984</v>
      </c>
      <c r="Y119" s="20">
        <f t="shared" si="75"/>
        <v>3.124720467973105E-2</v>
      </c>
      <c r="AA119" s="13">
        <f t="shared" si="76"/>
        <v>153.75080096617461</v>
      </c>
      <c r="AB119" s="12">
        <f t="shared" si="77"/>
        <v>0.3191990338253845</v>
      </c>
      <c r="AC119" s="11">
        <f t="shared" si="78"/>
        <v>2.0717792810111282E-3</v>
      </c>
      <c r="AD119" s="12">
        <f t="shared" si="79"/>
        <v>0.59603598303549787</v>
      </c>
      <c r="AE119" s="14">
        <f t="shared" si="58"/>
        <v>154.34683694921011</v>
      </c>
      <c r="AF119" s="12">
        <f t="shared" si="80"/>
        <v>0.27683694921012147</v>
      </c>
      <c r="AG119" s="11">
        <f t="shared" si="81"/>
        <v>1.7968257883437496E-3</v>
      </c>
      <c r="AH119" s="24"/>
      <c r="AI119" s="18">
        <f t="shared" si="82"/>
        <v>738.10581464232075</v>
      </c>
      <c r="AJ119" s="20">
        <f t="shared" si="83"/>
        <v>16.744185357679271</v>
      </c>
      <c r="AK119" s="20">
        <f t="shared" si="84"/>
        <v>2.2182135997455481E-2</v>
      </c>
      <c r="AL119" s="20">
        <f t="shared" si="85"/>
        <v>5.3607212125536368</v>
      </c>
      <c r="AM119" s="21">
        <f t="shared" si="59"/>
        <v>743.46653585487434</v>
      </c>
      <c r="AN119" s="20">
        <f t="shared" si="86"/>
        <v>11.383464145125686</v>
      </c>
      <c r="AO119" s="20">
        <f t="shared" si="87"/>
        <v>1.5080432066139876E-2</v>
      </c>
      <c r="AQ119" s="13">
        <f t="shared" si="88"/>
        <v>155.34023025426922</v>
      </c>
      <c r="AR119" s="12">
        <f t="shared" si="89"/>
        <v>1.2702302542692223</v>
      </c>
      <c r="AS119" s="11">
        <f t="shared" si="90"/>
        <v>8.2445009039347206E-3</v>
      </c>
      <c r="AT119" s="12">
        <f t="shared" si="91"/>
        <v>0.59603598303549088</v>
      </c>
      <c r="AU119" s="14">
        <f t="shared" si="60"/>
        <v>155.93626623730469</v>
      </c>
      <c r="AV119" s="12">
        <f t="shared" si="92"/>
        <v>1.8662662373046999</v>
      </c>
      <c r="AW119" s="11">
        <f t="shared" si="93"/>
        <v>1.2113105973289413E-2</v>
      </c>
      <c r="AX119" s="24"/>
      <c r="AY119" s="18">
        <f t="shared" si="94"/>
        <v>752.40107120913035</v>
      </c>
      <c r="AZ119" s="20">
        <f t="shared" si="95"/>
        <v>2.4489287908696724</v>
      </c>
      <c r="BA119" s="20">
        <f t="shared" si="96"/>
        <v>3.2442588472804826E-3</v>
      </c>
      <c r="BB119" s="20">
        <f t="shared" si="97"/>
        <v>5.3607212125536163</v>
      </c>
      <c r="BC119" s="21">
        <f t="shared" si="61"/>
        <v>757.76179242168394</v>
      </c>
      <c r="BD119" s="20">
        <f t="shared" si="98"/>
        <v>2.9117924216839128</v>
      </c>
      <c r="BE119" s="20">
        <f t="shared" si="99"/>
        <v>3.8574450840351232E-3</v>
      </c>
      <c r="BG119" s="13">
        <f t="shared" si="100"/>
        <v>155.34023025426922</v>
      </c>
      <c r="BH119" s="12">
        <f t="shared" si="101"/>
        <v>1.2702302542692223</v>
      </c>
      <c r="BI119" s="11">
        <f t="shared" si="102"/>
        <v>8.2445009039347206E-3</v>
      </c>
      <c r="BJ119" s="12">
        <f t="shared" si="103"/>
        <v>-9.9192058172790032E-2</v>
      </c>
      <c r="BK119" s="14">
        <f t="shared" si="62"/>
        <v>155.24103819609641</v>
      </c>
      <c r="BL119" s="12">
        <f t="shared" si="104"/>
        <v>1.1710381960964185</v>
      </c>
      <c r="BM119" s="11">
        <f t="shared" si="105"/>
        <v>7.6006892717363442E-3</v>
      </c>
      <c r="BN119" s="24"/>
      <c r="BO119" s="18">
        <f t="shared" si="106"/>
        <v>752.40107120913035</v>
      </c>
      <c r="BP119" s="20">
        <f t="shared" si="107"/>
        <v>2.4489287908696724</v>
      </c>
      <c r="BQ119" s="20">
        <f t="shared" si="108"/>
        <v>3.2442588472804826E-3</v>
      </c>
      <c r="BR119" s="20">
        <f t="shared" si="109"/>
        <v>6.0570418723358044</v>
      </c>
      <c r="BS119" s="21">
        <f t="shared" si="63"/>
        <v>758.45811308146619</v>
      </c>
      <c r="BT119" s="20">
        <f t="shared" si="110"/>
        <v>3.6081130814661719</v>
      </c>
      <c r="BU119" s="20">
        <f t="shared" si="111"/>
        <v>4.7799073742679629E-3</v>
      </c>
    </row>
    <row r="120" spans="1:73" x14ac:dyDescent="0.3">
      <c r="A120" s="2">
        <v>44449</v>
      </c>
      <c r="B120" s="1">
        <v>119</v>
      </c>
      <c r="C120" s="3">
        <v>148.97</v>
      </c>
      <c r="D120">
        <v>736.27</v>
      </c>
      <c r="K120" s="13">
        <f t="shared" si="64"/>
        <v>152.59386953050867</v>
      </c>
      <c r="L120" s="12">
        <f t="shared" si="65"/>
        <v>3.6238695305086708</v>
      </c>
      <c r="M120" s="11">
        <f t="shared" si="66"/>
        <v>2.4326169903394448E-2</v>
      </c>
      <c r="N120" s="12">
        <f t="shared" si="67"/>
        <v>0.41407027075885278</v>
      </c>
      <c r="O120" s="14">
        <f t="shared" si="56"/>
        <v>153.00793980126753</v>
      </c>
      <c r="P120" s="12">
        <f t="shared" si="68"/>
        <v>4.0379398012675267</v>
      </c>
      <c r="Q120" s="11">
        <f t="shared" si="69"/>
        <v>2.7105724651054083E-2</v>
      </c>
      <c r="S120" s="18">
        <f t="shared" si="70"/>
        <v>732.1451759477161</v>
      </c>
      <c r="T120" s="20">
        <f t="shared" si="71"/>
        <v>4.1248240522838842</v>
      </c>
      <c r="U120" s="20">
        <f t="shared" si="72"/>
        <v>5.6023253049613383E-3</v>
      </c>
      <c r="V120" s="20">
        <f t="shared" si="73"/>
        <v>3.2569245161058631</v>
      </c>
      <c r="W120" s="21">
        <f t="shared" si="57"/>
        <v>735.40210046382197</v>
      </c>
      <c r="X120" s="20">
        <f t="shared" si="74"/>
        <v>0.8678995361780153</v>
      </c>
      <c r="Y120" s="20">
        <f t="shared" si="75"/>
        <v>1.1787788938541776E-3</v>
      </c>
      <c r="AA120" s="13">
        <f t="shared" si="76"/>
        <v>153.83060072463095</v>
      </c>
      <c r="AB120" s="12">
        <f t="shared" si="77"/>
        <v>4.8606007246309559</v>
      </c>
      <c r="AC120" s="11">
        <f t="shared" si="78"/>
        <v>3.2628050779559346E-2</v>
      </c>
      <c r="AD120" s="12">
        <f t="shared" si="79"/>
        <v>0.20885881460113406</v>
      </c>
      <c r="AE120" s="14">
        <f t="shared" si="58"/>
        <v>154.0394595392321</v>
      </c>
      <c r="AF120" s="12">
        <f t="shared" si="80"/>
        <v>5.0694595392320991</v>
      </c>
      <c r="AG120" s="11">
        <f t="shared" si="81"/>
        <v>3.4030070076069674E-2</v>
      </c>
      <c r="AH120" s="24"/>
      <c r="AI120" s="18">
        <f t="shared" si="82"/>
        <v>742.29186098174057</v>
      </c>
      <c r="AJ120" s="20">
        <f t="shared" si="83"/>
        <v>6.0218609817405877</v>
      </c>
      <c r="AK120" s="20">
        <f t="shared" si="84"/>
        <v>8.1788759310315352E-3</v>
      </c>
      <c r="AL120" s="20">
        <f t="shared" si="85"/>
        <v>4.4797150577032721</v>
      </c>
      <c r="AM120" s="21">
        <f t="shared" si="59"/>
        <v>746.77157603944386</v>
      </c>
      <c r="AN120" s="20">
        <f t="shared" si="86"/>
        <v>10.501576039443876</v>
      </c>
      <c r="AO120" s="20">
        <f t="shared" si="87"/>
        <v>1.426321327698246E-2</v>
      </c>
      <c r="AQ120" s="13">
        <f t="shared" si="88"/>
        <v>154.3875575635673</v>
      </c>
      <c r="AR120" s="12">
        <f t="shared" si="89"/>
        <v>5.4175575635672999</v>
      </c>
      <c r="AS120" s="11">
        <f t="shared" si="90"/>
        <v>3.636676890358663E-2</v>
      </c>
      <c r="AT120" s="12">
        <f t="shared" si="91"/>
        <v>0.20885881460113898</v>
      </c>
      <c r="AU120" s="14">
        <f t="shared" si="60"/>
        <v>154.59641637816844</v>
      </c>
      <c r="AV120" s="12">
        <f t="shared" si="92"/>
        <v>5.6264163781684431</v>
      </c>
      <c r="AW120" s="11">
        <f t="shared" si="93"/>
        <v>3.776878820009695E-2</v>
      </c>
      <c r="AX120" s="24"/>
      <c r="AY120" s="18">
        <f t="shared" si="94"/>
        <v>754.23776780228263</v>
      </c>
      <c r="AZ120" s="20">
        <f t="shared" si="95"/>
        <v>17.967767802282651</v>
      </c>
      <c r="BA120" s="20">
        <f t="shared" si="96"/>
        <v>2.4403775520233952E-2</v>
      </c>
      <c r="BB120" s="20">
        <f t="shared" si="97"/>
        <v>4.4797150577032827</v>
      </c>
      <c r="BC120" s="21">
        <f t="shared" si="61"/>
        <v>758.71748285998592</v>
      </c>
      <c r="BD120" s="20">
        <f t="shared" si="98"/>
        <v>22.447482859985939</v>
      </c>
      <c r="BE120" s="20">
        <f t="shared" si="99"/>
        <v>3.0488112866184879E-2</v>
      </c>
      <c r="BG120" s="13">
        <f t="shared" si="100"/>
        <v>154.3875575635673</v>
      </c>
      <c r="BH120" s="12">
        <f t="shared" si="101"/>
        <v>5.4175575635672999</v>
      </c>
      <c r="BI120" s="11">
        <f t="shared" si="102"/>
        <v>3.636676890358663E-2</v>
      </c>
      <c r="BJ120" s="12">
        <f t="shared" si="103"/>
        <v>-0.73930253256963507</v>
      </c>
      <c r="BK120" s="14">
        <f t="shared" si="62"/>
        <v>153.64825503099766</v>
      </c>
      <c r="BL120" s="12">
        <f t="shared" si="104"/>
        <v>4.6782550309976614</v>
      </c>
      <c r="BM120" s="11">
        <f t="shared" si="105"/>
        <v>3.1404007726372168E-2</v>
      </c>
      <c r="BN120" s="24"/>
      <c r="BO120" s="18">
        <f t="shared" si="106"/>
        <v>754.23776780228263</v>
      </c>
      <c r="BP120" s="20">
        <f t="shared" si="107"/>
        <v>17.967767802282651</v>
      </c>
      <c r="BQ120" s="20">
        <f t="shared" si="108"/>
        <v>2.4403775520233952E-2</v>
      </c>
      <c r="BR120" s="20">
        <f t="shared" si="109"/>
        <v>2.8917829129481634</v>
      </c>
      <c r="BS120" s="21">
        <f t="shared" si="63"/>
        <v>757.12955071523083</v>
      </c>
      <c r="BT120" s="20">
        <f t="shared" si="110"/>
        <v>20.859550715230853</v>
      </c>
      <c r="BU120" s="20">
        <f t="shared" si="111"/>
        <v>2.8331387555150765E-2</v>
      </c>
    </row>
    <row r="121" spans="1:73" x14ac:dyDescent="0.3">
      <c r="A121" s="2">
        <v>44452</v>
      </c>
      <c r="B121" s="1">
        <v>120</v>
      </c>
      <c r="C121" s="3">
        <v>149.55000000000001</v>
      </c>
      <c r="D121">
        <v>743</v>
      </c>
      <c r="K121" s="13">
        <f t="shared" si="64"/>
        <v>152.05028910093236</v>
      </c>
      <c r="L121" s="12">
        <f t="shared" si="65"/>
        <v>2.5002891009323491</v>
      </c>
      <c r="M121" s="11">
        <f t="shared" si="66"/>
        <v>1.671875025698662E-2</v>
      </c>
      <c r="N121" s="12">
        <f t="shared" si="67"/>
        <v>0.27042266570857848</v>
      </c>
      <c r="O121" s="14">
        <f t="shared" si="56"/>
        <v>152.32071176664093</v>
      </c>
      <c r="P121" s="12">
        <f t="shared" si="68"/>
        <v>2.7707117666409147</v>
      </c>
      <c r="Q121" s="11">
        <f t="shared" si="69"/>
        <v>1.8526992755873717E-2</v>
      </c>
      <c r="S121" s="18">
        <f t="shared" si="70"/>
        <v>732.76389955555874</v>
      </c>
      <c r="T121" s="20">
        <f t="shared" si="71"/>
        <v>10.236100444441263</v>
      </c>
      <c r="U121" s="20">
        <f t="shared" si="72"/>
        <v>1.3776716614322023E-2</v>
      </c>
      <c r="V121" s="20">
        <f t="shared" si="73"/>
        <v>2.8611943798663795</v>
      </c>
      <c r="W121" s="21">
        <f t="shared" si="57"/>
        <v>735.62509393542507</v>
      </c>
      <c r="X121" s="20">
        <f t="shared" si="74"/>
        <v>7.3749060645749296</v>
      </c>
      <c r="Y121" s="20">
        <f t="shared" si="75"/>
        <v>9.9258493466688157E-3</v>
      </c>
      <c r="AA121" s="13">
        <f t="shared" si="76"/>
        <v>152.61545054347323</v>
      </c>
      <c r="AB121" s="12">
        <f t="shared" si="77"/>
        <v>3.0654505434732187</v>
      </c>
      <c r="AC121" s="11">
        <f t="shared" si="78"/>
        <v>2.0497830447831617E-2</v>
      </c>
      <c r="AD121" s="12">
        <f t="shared" si="79"/>
        <v>-0.85914793221801011</v>
      </c>
      <c r="AE121" s="14">
        <f t="shared" si="58"/>
        <v>151.75630261125522</v>
      </c>
      <c r="AF121" s="12">
        <f t="shared" si="80"/>
        <v>2.2063026112552109</v>
      </c>
      <c r="AG121" s="11">
        <f t="shared" si="81"/>
        <v>1.4752942903745975E-2</v>
      </c>
      <c r="AH121" s="24"/>
      <c r="AI121" s="18">
        <f t="shared" si="82"/>
        <v>740.78639573630539</v>
      </c>
      <c r="AJ121" s="20">
        <f t="shared" si="83"/>
        <v>2.2136042636946058</v>
      </c>
      <c r="AK121" s="20">
        <f t="shared" si="84"/>
        <v>2.9792789551744358E-3</v>
      </c>
      <c r="AL121" s="20">
        <f t="shared" si="85"/>
        <v>-9.1701696505634978E-3</v>
      </c>
      <c r="AM121" s="21">
        <f t="shared" si="59"/>
        <v>740.77722556665481</v>
      </c>
      <c r="AN121" s="20">
        <f t="shared" si="86"/>
        <v>2.2227744333451938</v>
      </c>
      <c r="AO121" s="20">
        <f t="shared" si="87"/>
        <v>2.9916210408414451E-3</v>
      </c>
      <c r="AQ121" s="13">
        <f t="shared" si="88"/>
        <v>150.32438939089181</v>
      </c>
      <c r="AR121" s="12">
        <f t="shared" si="89"/>
        <v>0.77438939089179826</v>
      </c>
      <c r="AS121" s="11">
        <f t="shared" si="90"/>
        <v>5.1781303302694632E-3</v>
      </c>
      <c r="AT121" s="12">
        <f t="shared" si="91"/>
        <v>-0.859147932218018</v>
      </c>
      <c r="AU121" s="14">
        <f t="shared" si="60"/>
        <v>149.4652414586738</v>
      </c>
      <c r="AV121" s="12">
        <f t="shared" si="92"/>
        <v>8.4758541326209524E-2</v>
      </c>
      <c r="AW121" s="11">
        <f t="shared" si="93"/>
        <v>5.6675721381617861E-4</v>
      </c>
      <c r="AX121" s="24"/>
      <c r="AY121" s="18">
        <f t="shared" si="94"/>
        <v>740.76194195057064</v>
      </c>
      <c r="AZ121" s="20">
        <f t="shared" si="95"/>
        <v>2.2380580494293554</v>
      </c>
      <c r="BA121" s="20">
        <f t="shared" si="96"/>
        <v>3.01219118361959E-3</v>
      </c>
      <c r="BB121" s="20">
        <f t="shared" si="97"/>
        <v>-9.170169650535076E-3</v>
      </c>
      <c r="BC121" s="21">
        <f t="shared" si="61"/>
        <v>740.75277178092006</v>
      </c>
      <c r="BD121" s="20">
        <f t="shared" si="98"/>
        <v>2.2472282190799433</v>
      </c>
      <c r="BE121" s="20">
        <f t="shared" si="99"/>
        <v>3.0245332692865994E-3</v>
      </c>
      <c r="BG121" s="13">
        <f t="shared" si="100"/>
        <v>150.32438939089181</v>
      </c>
      <c r="BH121" s="12">
        <f t="shared" si="101"/>
        <v>0.77438939089179826</v>
      </c>
      <c r="BI121" s="11">
        <f t="shared" si="102"/>
        <v>5.1781303302694632E-3</v>
      </c>
      <c r="BJ121" s="12">
        <f t="shared" si="103"/>
        <v>-3.2322017626490256</v>
      </c>
      <c r="BK121" s="14">
        <f t="shared" si="62"/>
        <v>147.09218762824278</v>
      </c>
      <c r="BL121" s="12">
        <f t="shared" si="104"/>
        <v>2.4578123717572282</v>
      </c>
      <c r="BM121" s="11">
        <f t="shared" si="105"/>
        <v>1.6434719971629742E-2</v>
      </c>
      <c r="BN121" s="24"/>
      <c r="BO121" s="18">
        <f t="shared" si="106"/>
        <v>740.76194195057064</v>
      </c>
      <c r="BP121" s="20">
        <f t="shared" si="107"/>
        <v>2.2380580494293554</v>
      </c>
      <c r="BQ121" s="20">
        <f t="shared" si="108"/>
        <v>3.01219118361959E-3</v>
      </c>
      <c r="BR121" s="20">
        <f t="shared" si="109"/>
        <v>-9.3839236605469498</v>
      </c>
      <c r="BS121" s="21">
        <f t="shared" si="63"/>
        <v>731.37801829002365</v>
      </c>
      <c r="BT121" s="20">
        <f t="shared" si="110"/>
        <v>11.621981709976353</v>
      </c>
      <c r="BU121" s="20">
        <f t="shared" si="111"/>
        <v>1.5641967308178132E-2</v>
      </c>
    </row>
    <row r="122" spans="1:73" x14ac:dyDescent="0.3">
      <c r="A122" s="2">
        <v>44453</v>
      </c>
      <c r="B122" s="1">
        <v>121</v>
      </c>
      <c r="C122" s="3">
        <v>148.11000000000001</v>
      </c>
      <c r="D122">
        <v>744.48</v>
      </c>
      <c r="K122" s="13">
        <f t="shared" si="64"/>
        <v>151.67524573579252</v>
      </c>
      <c r="L122" s="12">
        <f t="shared" si="65"/>
        <v>3.5652457357925016</v>
      </c>
      <c r="M122" s="11">
        <f t="shared" si="66"/>
        <v>2.4071607155441911E-2</v>
      </c>
      <c r="N122" s="12">
        <f t="shared" si="67"/>
        <v>0.17360276108131489</v>
      </c>
      <c r="O122" s="14">
        <f t="shared" si="56"/>
        <v>151.84884849687384</v>
      </c>
      <c r="P122" s="12">
        <f t="shared" si="68"/>
        <v>3.7388484968738283</v>
      </c>
      <c r="Q122" s="11">
        <f t="shared" si="69"/>
        <v>2.5243727613758881E-2</v>
      </c>
      <c r="S122" s="18">
        <f t="shared" si="70"/>
        <v>734.29931462222498</v>
      </c>
      <c r="T122" s="20">
        <f t="shared" si="71"/>
        <v>10.180685377775035</v>
      </c>
      <c r="U122" s="20">
        <f t="shared" si="72"/>
        <v>1.3674894393099928E-2</v>
      </c>
      <c r="V122" s="20">
        <f t="shared" si="73"/>
        <v>2.6623274828863592</v>
      </c>
      <c r="W122" s="21">
        <f t="shared" si="57"/>
        <v>736.96164210511131</v>
      </c>
      <c r="X122" s="20">
        <f t="shared" si="74"/>
        <v>7.5183578948887089</v>
      </c>
      <c r="Y122" s="20">
        <f t="shared" si="75"/>
        <v>1.0098804393521262E-2</v>
      </c>
      <c r="AA122" s="13">
        <f t="shared" si="76"/>
        <v>151.84908790760494</v>
      </c>
      <c r="AB122" s="12">
        <f t="shared" si="77"/>
        <v>3.7390879076049259</v>
      </c>
      <c r="AC122" s="11">
        <f t="shared" si="78"/>
        <v>2.5245344052426746E-2</v>
      </c>
      <c r="AD122" s="12">
        <f t="shared" si="79"/>
        <v>-0.78955895995572034</v>
      </c>
      <c r="AE122" s="14">
        <f t="shared" si="58"/>
        <v>151.05952894764923</v>
      </c>
      <c r="AF122" s="12">
        <f t="shared" si="80"/>
        <v>2.9495289476492133</v>
      </c>
      <c r="AG122" s="11">
        <f t="shared" si="81"/>
        <v>1.9914448367086713E-2</v>
      </c>
      <c r="AH122" s="24"/>
      <c r="AI122" s="18">
        <f t="shared" si="82"/>
        <v>741.3397968022291</v>
      </c>
      <c r="AJ122" s="20">
        <f t="shared" si="83"/>
        <v>3.1402031977709157</v>
      </c>
      <c r="AK122" s="20">
        <f t="shared" si="84"/>
        <v>4.2179819441367341E-3</v>
      </c>
      <c r="AL122" s="20">
        <f t="shared" si="85"/>
        <v>0.41275825703014035</v>
      </c>
      <c r="AM122" s="21">
        <f t="shared" si="59"/>
        <v>741.75255505925929</v>
      </c>
      <c r="AN122" s="20">
        <f t="shared" si="86"/>
        <v>2.7274449407407246</v>
      </c>
      <c r="AO122" s="20">
        <f t="shared" si="87"/>
        <v>3.6635570340918825E-3</v>
      </c>
      <c r="AQ122" s="13">
        <f t="shared" si="88"/>
        <v>149.74359734772295</v>
      </c>
      <c r="AR122" s="12">
        <f t="shared" si="89"/>
        <v>1.6335973477229402</v>
      </c>
      <c r="AS122" s="11">
        <f t="shared" si="90"/>
        <v>1.1029622224852745E-2</v>
      </c>
      <c r="AT122" s="12">
        <f t="shared" si="91"/>
        <v>-0.78955895995572745</v>
      </c>
      <c r="AU122" s="14">
        <f t="shared" si="60"/>
        <v>148.95403838776721</v>
      </c>
      <c r="AV122" s="12">
        <f t="shared" si="92"/>
        <v>0.84403838776719908</v>
      </c>
      <c r="AW122" s="11">
        <f t="shared" si="93"/>
        <v>5.6987265395125174E-3</v>
      </c>
      <c r="AX122" s="24"/>
      <c r="AY122" s="18">
        <f t="shared" si="94"/>
        <v>742.44048548764272</v>
      </c>
      <c r="AZ122" s="20">
        <f t="shared" si="95"/>
        <v>2.0395145123573002</v>
      </c>
      <c r="BA122" s="20">
        <f t="shared" si="96"/>
        <v>2.7395155173507687E-3</v>
      </c>
      <c r="BB122" s="20">
        <f t="shared" si="97"/>
        <v>0.41275825703011704</v>
      </c>
      <c r="BC122" s="21">
        <f t="shared" si="61"/>
        <v>742.8532437446728</v>
      </c>
      <c r="BD122" s="20">
        <f t="shared" si="98"/>
        <v>1.6267562553272228</v>
      </c>
      <c r="BE122" s="20">
        <f t="shared" si="99"/>
        <v>2.1850906073060698E-3</v>
      </c>
      <c r="BG122" s="13">
        <f t="shared" si="100"/>
        <v>149.74359734772295</v>
      </c>
      <c r="BH122" s="12">
        <f t="shared" si="101"/>
        <v>1.6335973477229402</v>
      </c>
      <c r="BI122" s="11">
        <f t="shared" si="102"/>
        <v>1.1029622224852745E-2</v>
      </c>
      <c r="BJ122" s="12">
        <f t="shared" si="103"/>
        <v>-1.2436444730388982</v>
      </c>
      <c r="BK122" s="14">
        <f t="shared" si="62"/>
        <v>148.49995287468406</v>
      </c>
      <c r="BL122" s="12">
        <f t="shared" si="104"/>
        <v>0.38995287468404172</v>
      </c>
      <c r="BM122" s="11">
        <f t="shared" si="105"/>
        <v>2.6328598655326559E-3</v>
      </c>
      <c r="BN122" s="24"/>
      <c r="BO122" s="18">
        <f t="shared" si="106"/>
        <v>742.44048548764272</v>
      </c>
      <c r="BP122" s="20">
        <f t="shared" si="107"/>
        <v>2.0395145123573002</v>
      </c>
      <c r="BQ122" s="20">
        <f t="shared" si="108"/>
        <v>2.7395155173507687E-3</v>
      </c>
      <c r="BR122" s="20">
        <f t="shared" si="109"/>
        <v>-1.0870732623326824</v>
      </c>
      <c r="BS122" s="21">
        <f t="shared" si="63"/>
        <v>741.35341222531008</v>
      </c>
      <c r="BT122" s="20">
        <f t="shared" si="110"/>
        <v>3.1265877746899378</v>
      </c>
      <c r="BU122" s="20">
        <f t="shared" si="111"/>
        <v>4.1996934433294886E-3</v>
      </c>
    </row>
    <row r="123" spans="1:73" x14ac:dyDescent="0.3">
      <c r="A123" s="2">
        <v>44454</v>
      </c>
      <c r="B123" s="1">
        <v>122</v>
      </c>
      <c r="C123" s="3">
        <v>149.02000000000001</v>
      </c>
      <c r="D123">
        <v>755.83</v>
      </c>
      <c r="K123" s="13">
        <f t="shared" si="64"/>
        <v>151.14045887542363</v>
      </c>
      <c r="L123" s="12">
        <f t="shared" si="65"/>
        <v>2.1204588754236227</v>
      </c>
      <c r="M123" s="11">
        <f t="shared" si="66"/>
        <v>1.4229357639401573E-2</v>
      </c>
      <c r="N123" s="12">
        <f t="shared" si="67"/>
        <v>6.7344317863785308E-2</v>
      </c>
      <c r="O123" s="14">
        <f t="shared" si="56"/>
        <v>151.20780319328742</v>
      </c>
      <c r="P123" s="12">
        <f t="shared" si="68"/>
        <v>2.187803193287408</v>
      </c>
      <c r="Q123" s="11">
        <f t="shared" si="69"/>
        <v>1.4681272267396376E-2</v>
      </c>
      <c r="S123" s="18">
        <f t="shared" si="70"/>
        <v>735.8264174288912</v>
      </c>
      <c r="T123" s="20">
        <f t="shared" si="71"/>
        <v>20.003582571108836</v>
      </c>
      <c r="U123" s="20">
        <f t="shared" si="72"/>
        <v>2.6465716591176369E-2</v>
      </c>
      <c r="V123" s="20">
        <f t="shared" si="73"/>
        <v>2.4920437814533383</v>
      </c>
      <c r="W123" s="21">
        <f t="shared" si="57"/>
        <v>738.31846121034459</v>
      </c>
      <c r="X123" s="20">
        <f t="shared" si="74"/>
        <v>17.511538789655447</v>
      </c>
      <c r="Y123" s="20">
        <f t="shared" si="75"/>
        <v>2.3168620972514251E-2</v>
      </c>
      <c r="AA123" s="13">
        <f t="shared" si="76"/>
        <v>150.91431593070371</v>
      </c>
      <c r="AB123" s="12">
        <f t="shared" si="77"/>
        <v>1.8943159307036979</v>
      </c>
      <c r="AC123" s="11">
        <f t="shared" si="78"/>
        <v>1.2711823451239416E-2</v>
      </c>
      <c r="AD123" s="12">
        <f t="shared" si="79"/>
        <v>-0.89846872266485367</v>
      </c>
      <c r="AE123" s="14">
        <f t="shared" si="58"/>
        <v>150.01584720803885</v>
      </c>
      <c r="AF123" s="12">
        <f t="shared" si="80"/>
        <v>0.99584720803883897</v>
      </c>
      <c r="AG123" s="11">
        <f t="shared" si="81"/>
        <v>6.6826413101519185E-3</v>
      </c>
      <c r="AH123" s="24"/>
      <c r="AI123" s="18">
        <f t="shared" si="82"/>
        <v>742.12484760167183</v>
      </c>
      <c r="AJ123" s="20">
        <f t="shared" si="83"/>
        <v>13.70515239832821</v>
      </c>
      <c r="AK123" s="20">
        <f t="shared" si="84"/>
        <v>1.813258589673367E-2</v>
      </c>
      <c r="AL123" s="20">
        <f t="shared" si="85"/>
        <v>0.69197766383958181</v>
      </c>
      <c r="AM123" s="21">
        <f t="shared" si="59"/>
        <v>742.8168252655114</v>
      </c>
      <c r="AN123" s="20">
        <f t="shared" si="86"/>
        <v>13.013174734488643</v>
      </c>
      <c r="AO123" s="20">
        <f t="shared" si="87"/>
        <v>1.7217065655621824E-2</v>
      </c>
      <c r="AQ123" s="13">
        <f t="shared" si="88"/>
        <v>148.51839933693074</v>
      </c>
      <c r="AR123" s="12">
        <f t="shared" si="89"/>
        <v>0.50160066306926865</v>
      </c>
      <c r="AS123" s="11">
        <f t="shared" si="90"/>
        <v>3.3659955916606403E-3</v>
      </c>
      <c r="AT123" s="12">
        <f t="shared" si="91"/>
        <v>-0.89846872266484867</v>
      </c>
      <c r="AU123" s="14">
        <f t="shared" si="60"/>
        <v>147.61993061426588</v>
      </c>
      <c r="AV123" s="12">
        <f t="shared" si="92"/>
        <v>1.4000693857341275</v>
      </c>
      <c r="AW123" s="11">
        <f t="shared" si="93"/>
        <v>9.3951777327481376E-3</v>
      </c>
      <c r="AX123" s="24"/>
      <c r="AY123" s="18">
        <f t="shared" si="94"/>
        <v>743.97012137191064</v>
      </c>
      <c r="AZ123" s="20">
        <f t="shared" si="95"/>
        <v>11.859878628089405</v>
      </c>
      <c r="BA123" s="20">
        <f t="shared" si="96"/>
        <v>1.5691198587102131E-2</v>
      </c>
      <c r="BB123" s="20">
        <f t="shared" si="97"/>
        <v>0.69197766383956738</v>
      </c>
      <c r="BC123" s="21">
        <f t="shared" si="61"/>
        <v>744.6620990357502</v>
      </c>
      <c r="BD123" s="20">
        <f t="shared" si="98"/>
        <v>11.167900964249839</v>
      </c>
      <c r="BE123" s="20">
        <f t="shared" si="99"/>
        <v>1.4775678345990285E-2</v>
      </c>
      <c r="BG123" s="13">
        <f t="shared" si="100"/>
        <v>148.51839933693074</v>
      </c>
      <c r="BH123" s="12">
        <f t="shared" si="101"/>
        <v>0.50160066306926865</v>
      </c>
      <c r="BI123" s="11">
        <f t="shared" si="102"/>
        <v>3.3659955916606403E-3</v>
      </c>
      <c r="BJ123" s="12">
        <f t="shared" si="103"/>
        <v>-1.2298096263538838</v>
      </c>
      <c r="BK123" s="14">
        <f t="shared" si="62"/>
        <v>147.28858971057684</v>
      </c>
      <c r="BL123" s="12">
        <f t="shared" si="104"/>
        <v>1.7314102894231667</v>
      </c>
      <c r="BM123" s="11">
        <f t="shared" si="105"/>
        <v>1.1618643735224577E-2</v>
      </c>
      <c r="BN123" s="24"/>
      <c r="BO123" s="18">
        <f t="shared" si="106"/>
        <v>743.97012137191064</v>
      </c>
      <c r="BP123" s="20">
        <f t="shared" si="107"/>
        <v>11.859878628089405</v>
      </c>
      <c r="BQ123" s="20">
        <f t="shared" si="108"/>
        <v>1.5691198587102131E-2</v>
      </c>
      <c r="BR123" s="20">
        <f t="shared" si="109"/>
        <v>0.87545859761776812</v>
      </c>
      <c r="BS123" s="21">
        <f t="shared" si="63"/>
        <v>744.84557996952844</v>
      </c>
      <c r="BT123" s="20">
        <f t="shared" si="110"/>
        <v>10.984420030471597</v>
      </c>
      <c r="BU123" s="20">
        <f t="shared" si="111"/>
        <v>1.4532924110542841E-2</v>
      </c>
    </row>
    <row r="124" spans="1:73" x14ac:dyDescent="0.3">
      <c r="A124" s="2">
        <v>44455</v>
      </c>
      <c r="B124" s="1">
        <v>123</v>
      </c>
      <c r="C124" s="3">
        <v>148.78</v>
      </c>
      <c r="D124">
        <v>756.98</v>
      </c>
      <c r="K124" s="13">
        <f t="shared" si="64"/>
        <v>150.82239004411008</v>
      </c>
      <c r="L124" s="12">
        <f t="shared" si="65"/>
        <v>2.0423900441100784</v>
      </c>
      <c r="M124" s="11">
        <f t="shared" si="66"/>
        <v>1.3727584649214131E-2</v>
      </c>
      <c r="N124" s="12">
        <f t="shared" si="67"/>
        <v>9.5323454871845126E-3</v>
      </c>
      <c r="O124" s="14">
        <f t="shared" si="56"/>
        <v>150.83192238959725</v>
      </c>
      <c r="P124" s="12">
        <f t="shared" si="68"/>
        <v>2.0519223895972516</v>
      </c>
      <c r="Q124" s="11">
        <f t="shared" si="69"/>
        <v>1.3791654722390453E-2</v>
      </c>
      <c r="S124" s="18">
        <f t="shared" si="70"/>
        <v>738.82695481455755</v>
      </c>
      <c r="T124" s="20">
        <f t="shared" si="71"/>
        <v>18.153045185442465</v>
      </c>
      <c r="U124" s="20">
        <f t="shared" si="72"/>
        <v>2.3980878207406357E-2</v>
      </c>
      <c r="V124" s="20">
        <f t="shared" si="73"/>
        <v>2.56831782208529</v>
      </c>
      <c r="W124" s="21">
        <f t="shared" si="57"/>
        <v>741.39527263664286</v>
      </c>
      <c r="X124" s="20">
        <f t="shared" si="74"/>
        <v>15.58472736335716</v>
      </c>
      <c r="Y124" s="20">
        <f t="shared" si="75"/>
        <v>2.0588030546853497E-2</v>
      </c>
      <c r="AA124" s="13">
        <f t="shared" si="76"/>
        <v>150.44073694802779</v>
      </c>
      <c r="AB124" s="12">
        <f t="shared" si="77"/>
        <v>1.6607369480277896</v>
      </c>
      <c r="AC124" s="11">
        <f t="shared" si="78"/>
        <v>1.1162366904340568E-2</v>
      </c>
      <c r="AD124" s="12">
        <f t="shared" si="79"/>
        <v>-0.57980141767315141</v>
      </c>
      <c r="AE124" s="14">
        <f t="shared" si="58"/>
        <v>149.86093553035465</v>
      </c>
      <c r="AF124" s="12">
        <f t="shared" si="80"/>
        <v>1.0809355303546511</v>
      </c>
      <c r="AG124" s="11">
        <f t="shared" si="81"/>
        <v>7.2653282050991466E-3</v>
      </c>
      <c r="AH124" s="24"/>
      <c r="AI124" s="18">
        <f t="shared" si="82"/>
        <v>745.55113570125388</v>
      </c>
      <c r="AJ124" s="20">
        <f t="shared" si="83"/>
        <v>11.428864298746134</v>
      </c>
      <c r="AK124" s="20">
        <f t="shared" si="84"/>
        <v>1.5097973921036401E-2</v>
      </c>
      <c r="AL124" s="20">
        <f t="shared" si="85"/>
        <v>2.7427104906464348</v>
      </c>
      <c r="AM124" s="21">
        <f t="shared" si="59"/>
        <v>748.29384619190034</v>
      </c>
      <c r="AN124" s="20">
        <f t="shared" si="86"/>
        <v>8.6861538080996752</v>
      </c>
      <c r="AO124" s="20">
        <f t="shared" si="87"/>
        <v>1.1474746767549572E-2</v>
      </c>
      <c r="AQ124" s="13">
        <f t="shared" si="88"/>
        <v>148.89459983423271</v>
      </c>
      <c r="AR124" s="12">
        <f t="shared" si="89"/>
        <v>0.11459983423270614</v>
      </c>
      <c r="AS124" s="11">
        <f t="shared" si="90"/>
        <v>7.7026370636312769E-4</v>
      </c>
      <c r="AT124" s="12">
        <f t="shared" si="91"/>
        <v>-0.57980141767314508</v>
      </c>
      <c r="AU124" s="14">
        <f t="shared" si="60"/>
        <v>148.31479841655957</v>
      </c>
      <c r="AV124" s="12">
        <f t="shared" si="92"/>
        <v>0.46520158344043239</v>
      </c>
      <c r="AW124" s="11">
        <f t="shared" si="93"/>
        <v>3.1267749928782927E-3</v>
      </c>
      <c r="AX124" s="24"/>
      <c r="AY124" s="18">
        <f t="shared" si="94"/>
        <v>752.86503034297766</v>
      </c>
      <c r="AZ124" s="20">
        <f t="shared" si="95"/>
        <v>4.1149696570223568</v>
      </c>
      <c r="BA124" s="20">
        <f t="shared" si="96"/>
        <v>5.4360348450716751E-3</v>
      </c>
      <c r="BB124" s="20">
        <f t="shared" si="97"/>
        <v>2.7427104906464317</v>
      </c>
      <c r="BC124" s="21">
        <f t="shared" si="61"/>
        <v>755.60774083362412</v>
      </c>
      <c r="BD124" s="20">
        <f t="shared" si="98"/>
        <v>1.3722591663758976</v>
      </c>
      <c r="BE124" s="20">
        <f t="shared" si="99"/>
        <v>1.8128076915848472E-3</v>
      </c>
      <c r="BG124" s="13">
        <f t="shared" si="100"/>
        <v>148.89459983423271</v>
      </c>
      <c r="BH124" s="12">
        <f t="shared" si="101"/>
        <v>0.11459983423270614</v>
      </c>
      <c r="BI124" s="11">
        <f t="shared" si="102"/>
        <v>7.7026370636312769E-4</v>
      </c>
      <c r="BJ124" s="12">
        <f t="shared" si="103"/>
        <v>-2.5302033611996677E-2</v>
      </c>
      <c r="BK124" s="14">
        <f t="shared" si="62"/>
        <v>148.8692978006207</v>
      </c>
      <c r="BL124" s="12">
        <f t="shared" si="104"/>
        <v>8.9297800620698808E-2</v>
      </c>
      <c r="BM124" s="11">
        <f t="shared" si="105"/>
        <v>6.0020029991059826E-4</v>
      </c>
      <c r="BN124" s="24"/>
      <c r="BO124" s="18">
        <f t="shared" si="106"/>
        <v>752.86503034297766</v>
      </c>
      <c r="BP124" s="20">
        <f t="shared" si="107"/>
        <v>4.1149696570223568</v>
      </c>
      <c r="BQ124" s="20">
        <f t="shared" si="108"/>
        <v>5.4360348450716751E-3</v>
      </c>
      <c r="BR124" s="20">
        <f t="shared" si="109"/>
        <v>6.890046377704711</v>
      </c>
      <c r="BS124" s="21">
        <f t="shared" si="63"/>
        <v>759.75507672068238</v>
      </c>
      <c r="BT124" s="20">
        <f t="shared" si="110"/>
        <v>2.7750767206823639</v>
      </c>
      <c r="BU124" s="20">
        <f t="shared" si="111"/>
        <v>3.6659842012766041E-3</v>
      </c>
    </row>
    <row r="125" spans="1:73" x14ac:dyDescent="0.3">
      <c r="A125" s="2">
        <v>44456</v>
      </c>
      <c r="B125" s="1">
        <v>124</v>
      </c>
      <c r="C125" s="3">
        <v>146.05000000000001</v>
      </c>
      <c r="D125">
        <v>759.48</v>
      </c>
      <c r="K125" s="13">
        <f t="shared" si="64"/>
        <v>150.51603153749357</v>
      </c>
      <c r="L125" s="12">
        <f t="shared" si="65"/>
        <v>4.4660315374935635</v>
      </c>
      <c r="M125" s="11">
        <f t="shared" si="66"/>
        <v>3.0578784919504026E-2</v>
      </c>
      <c r="N125" s="12">
        <f t="shared" si="67"/>
        <v>-3.785128232836886E-2</v>
      </c>
      <c r="O125" s="14">
        <f t="shared" si="56"/>
        <v>150.4781802551652</v>
      </c>
      <c r="P125" s="12">
        <f t="shared" si="68"/>
        <v>4.4281802551651879</v>
      </c>
      <c r="Q125" s="11">
        <f t="shared" si="69"/>
        <v>3.0319618316776362E-2</v>
      </c>
      <c r="S125" s="18">
        <f t="shared" si="70"/>
        <v>741.54991159237397</v>
      </c>
      <c r="T125" s="20">
        <f t="shared" si="71"/>
        <v>17.930088407626044</v>
      </c>
      <c r="U125" s="20">
        <f t="shared" si="72"/>
        <v>2.3608374687452E-2</v>
      </c>
      <c r="V125" s="20">
        <f t="shared" si="73"/>
        <v>2.5915136654449595</v>
      </c>
      <c r="W125" s="21">
        <f t="shared" si="57"/>
        <v>744.14142525781892</v>
      </c>
      <c r="X125" s="20">
        <f t="shared" si="74"/>
        <v>15.338574742181095</v>
      </c>
      <c r="Y125" s="20">
        <f t="shared" si="75"/>
        <v>2.0196153607970051E-2</v>
      </c>
      <c r="AA125" s="13">
        <f t="shared" si="76"/>
        <v>150.02555271102085</v>
      </c>
      <c r="AB125" s="12">
        <f t="shared" si="77"/>
        <v>3.9755527110208391</v>
      </c>
      <c r="AC125" s="11">
        <f t="shared" si="78"/>
        <v>2.722049100322382E-2</v>
      </c>
      <c r="AD125" s="12">
        <f t="shared" si="79"/>
        <v>-0.45633853217349307</v>
      </c>
      <c r="AE125" s="14">
        <f t="shared" si="58"/>
        <v>149.56921417884735</v>
      </c>
      <c r="AF125" s="12">
        <f t="shared" si="80"/>
        <v>3.519214178847335</v>
      </c>
      <c r="AG125" s="11">
        <f t="shared" si="81"/>
        <v>2.4095954665164909E-2</v>
      </c>
      <c r="AH125" s="24"/>
      <c r="AI125" s="18">
        <f t="shared" si="82"/>
        <v>748.40835177594045</v>
      </c>
      <c r="AJ125" s="20">
        <f t="shared" si="83"/>
        <v>11.071648224059572</v>
      </c>
      <c r="AK125" s="20">
        <f t="shared" si="84"/>
        <v>1.4577932564464597E-2</v>
      </c>
      <c r="AL125" s="20">
        <f t="shared" si="85"/>
        <v>2.8285896786765301</v>
      </c>
      <c r="AM125" s="21">
        <f t="shared" si="59"/>
        <v>751.23694145461695</v>
      </c>
      <c r="AN125" s="20">
        <f t="shared" si="86"/>
        <v>8.2430585453830645</v>
      </c>
      <c r="AO125" s="20">
        <f t="shared" si="87"/>
        <v>1.0853555782091779E-2</v>
      </c>
      <c r="AQ125" s="13">
        <f t="shared" si="88"/>
        <v>148.80864995855819</v>
      </c>
      <c r="AR125" s="12">
        <f t="shared" si="89"/>
        <v>2.7586499585581805</v>
      </c>
      <c r="AS125" s="11">
        <f t="shared" si="90"/>
        <v>1.8888394101733517E-2</v>
      </c>
      <c r="AT125" s="12">
        <f t="shared" si="91"/>
        <v>-0.45633853217348763</v>
      </c>
      <c r="AU125" s="14">
        <f t="shared" si="60"/>
        <v>148.35231142638472</v>
      </c>
      <c r="AV125" s="12">
        <f t="shared" si="92"/>
        <v>2.3023114263847049</v>
      </c>
      <c r="AW125" s="11">
        <f t="shared" si="93"/>
        <v>1.57638577636748E-2</v>
      </c>
      <c r="AX125" s="24"/>
      <c r="AY125" s="18">
        <f t="shared" si="94"/>
        <v>755.95125758574443</v>
      </c>
      <c r="AZ125" s="20">
        <f t="shared" si="95"/>
        <v>3.5287424142555892</v>
      </c>
      <c r="BA125" s="20">
        <f t="shared" si="96"/>
        <v>4.6462611448037988E-3</v>
      </c>
      <c r="BB125" s="20">
        <f t="shared" si="97"/>
        <v>2.8285896786765159</v>
      </c>
      <c r="BC125" s="21">
        <f t="shared" si="61"/>
        <v>758.77984726442094</v>
      </c>
      <c r="BD125" s="20">
        <f t="shared" si="98"/>
        <v>0.70015273557908131</v>
      </c>
      <c r="BE125" s="20">
        <f t="shared" si="99"/>
        <v>9.2188436243098083E-4</v>
      </c>
      <c r="BG125" s="13">
        <f t="shared" si="100"/>
        <v>148.80864995855819</v>
      </c>
      <c r="BH125" s="12">
        <f t="shared" si="101"/>
        <v>2.7586499585581805</v>
      </c>
      <c r="BI125" s="11">
        <f t="shared" si="102"/>
        <v>1.8888394101733517E-2</v>
      </c>
      <c r="BJ125" s="12">
        <f t="shared" si="103"/>
        <v>-7.0787915158885717E-2</v>
      </c>
      <c r="BK125" s="14">
        <f t="shared" si="62"/>
        <v>148.7378620433993</v>
      </c>
      <c r="BL125" s="12">
        <f t="shared" si="104"/>
        <v>2.6878620433992921</v>
      </c>
      <c r="BM125" s="11">
        <f t="shared" si="105"/>
        <v>1.8403711355010559E-2</v>
      </c>
      <c r="BN125" s="24"/>
      <c r="BO125" s="18">
        <f t="shared" si="106"/>
        <v>755.95125758574443</v>
      </c>
      <c r="BP125" s="20">
        <f t="shared" si="107"/>
        <v>3.5287424142555892</v>
      </c>
      <c r="BQ125" s="20">
        <f t="shared" si="108"/>
        <v>4.6462611448037988E-3</v>
      </c>
      <c r="BR125" s="20">
        <f t="shared" si="109"/>
        <v>4.0371820265012532</v>
      </c>
      <c r="BS125" s="21">
        <f t="shared" si="63"/>
        <v>759.98843961224566</v>
      </c>
      <c r="BT125" s="20">
        <f t="shared" si="110"/>
        <v>0.50843961224563827</v>
      </c>
      <c r="BU125" s="20">
        <f t="shared" si="111"/>
        <v>6.6945753969247152E-4</v>
      </c>
    </row>
    <row r="126" spans="1:73" x14ac:dyDescent="0.3">
      <c r="A126" s="2">
        <v>44459</v>
      </c>
      <c r="B126" s="1">
        <v>125</v>
      </c>
      <c r="C126" s="3">
        <v>142.94</v>
      </c>
      <c r="D126">
        <v>730.16</v>
      </c>
      <c r="K126" s="13">
        <f t="shared" si="64"/>
        <v>149.84612680686953</v>
      </c>
      <c r="L126" s="12">
        <f t="shared" si="65"/>
        <v>6.9061268068695369</v>
      </c>
      <c r="M126" s="11">
        <f t="shared" si="66"/>
        <v>4.8314865026371466E-2</v>
      </c>
      <c r="N126" s="12">
        <f t="shared" si="67"/>
        <v>-0.13265929957271955</v>
      </c>
      <c r="O126" s="14">
        <f t="shared" si="56"/>
        <v>149.71346750729683</v>
      </c>
      <c r="P126" s="12">
        <f t="shared" si="68"/>
        <v>6.7734675072968287</v>
      </c>
      <c r="Q126" s="11">
        <f t="shared" si="69"/>
        <v>4.7386788213913733E-2</v>
      </c>
      <c r="S126" s="18">
        <f t="shared" si="70"/>
        <v>744.2394248535179</v>
      </c>
      <c r="T126" s="20">
        <f t="shared" si="71"/>
        <v>14.079424853517935</v>
      </c>
      <c r="U126" s="20">
        <f t="shared" si="72"/>
        <v>1.9282657025197127E-2</v>
      </c>
      <c r="V126" s="20">
        <f t="shared" si="73"/>
        <v>2.6062136047998052</v>
      </c>
      <c r="W126" s="21">
        <f t="shared" si="57"/>
        <v>746.84563845831769</v>
      </c>
      <c r="X126" s="20">
        <f t="shared" si="74"/>
        <v>16.685638458317726</v>
      </c>
      <c r="Y126" s="20">
        <f t="shared" si="75"/>
        <v>2.2852030319817199E-2</v>
      </c>
      <c r="AA126" s="13">
        <f t="shared" si="76"/>
        <v>149.03166453326565</v>
      </c>
      <c r="AB126" s="12">
        <f t="shared" si="77"/>
        <v>6.0916645332656572</v>
      </c>
      <c r="AC126" s="11">
        <f t="shared" si="78"/>
        <v>4.2616933911191111E-2</v>
      </c>
      <c r="AD126" s="12">
        <f t="shared" si="79"/>
        <v>-0.85950076635976991</v>
      </c>
      <c r="AE126" s="14">
        <f t="shared" si="58"/>
        <v>148.1721637669059</v>
      </c>
      <c r="AF126" s="12">
        <f t="shared" si="80"/>
        <v>5.2321637669058987</v>
      </c>
      <c r="AG126" s="11">
        <f t="shared" si="81"/>
        <v>3.6603916097005029E-2</v>
      </c>
      <c r="AH126" s="24"/>
      <c r="AI126" s="18">
        <f t="shared" si="82"/>
        <v>751.17626383195534</v>
      </c>
      <c r="AJ126" s="20">
        <f t="shared" si="83"/>
        <v>21.016263831955371</v>
      </c>
      <c r="AK126" s="20">
        <f t="shared" si="84"/>
        <v>2.8783093886210382E-2</v>
      </c>
      <c r="AL126" s="20">
        <f t="shared" si="85"/>
        <v>2.7830814616803021</v>
      </c>
      <c r="AM126" s="21">
        <f t="shared" si="59"/>
        <v>753.95934529363569</v>
      </c>
      <c r="AN126" s="20">
        <f t="shared" si="86"/>
        <v>23.799345293635724</v>
      </c>
      <c r="AO126" s="20">
        <f t="shared" si="87"/>
        <v>3.2594698824416193E-2</v>
      </c>
      <c r="AQ126" s="13">
        <f t="shared" si="88"/>
        <v>146.73966248963956</v>
      </c>
      <c r="AR126" s="12">
        <f t="shared" si="89"/>
        <v>3.7996624896395588</v>
      </c>
      <c r="AS126" s="11">
        <f t="shared" si="90"/>
        <v>2.6582219740027696E-2</v>
      </c>
      <c r="AT126" s="12">
        <f t="shared" si="91"/>
        <v>-0.85950076635977457</v>
      </c>
      <c r="AU126" s="14">
        <f t="shared" si="60"/>
        <v>145.88016172327977</v>
      </c>
      <c r="AV126" s="12">
        <f t="shared" si="92"/>
        <v>2.9401617232797719</v>
      </c>
      <c r="AW126" s="11">
        <f t="shared" si="93"/>
        <v>2.0569201925841416E-2</v>
      </c>
      <c r="AX126" s="24"/>
      <c r="AY126" s="18">
        <f t="shared" si="94"/>
        <v>758.59781439643609</v>
      </c>
      <c r="AZ126" s="20">
        <f t="shared" si="95"/>
        <v>28.437814396436124</v>
      </c>
      <c r="BA126" s="20">
        <f t="shared" si="96"/>
        <v>3.8947373721425614E-2</v>
      </c>
      <c r="BB126" s="20">
        <f t="shared" si="97"/>
        <v>2.783081461680303</v>
      </c>
      <c r="BC126" s="21">
        <f t="shared" si="61"/>
        <v>761.38089585811645</v>
      </c>
      <c r="BD126" s="20">
        <f t="shared" si="98"/>
        <v>31.220895858116478</v>
      </c>
      <c r="BE126" s="20">
        <f t="shared" si="99"/>
        <v>4.2758978659631422E-2</v>
      </c>
      <c r="BG126" s="13">
        <f t="shared" si="100"/>
        <v>146.73966248963956</v>
      </c>
      <c r="BH126" s="12">
        <f t="shared" si="101"/>
        <v>3.7996624896395588</v>
      </c>
      <c r="BI126" s="11">
        <f t="shared" si="102"/>
        <v>2.6582219740027696E-2</v>
      </c>
      <c r="BJ126" s="12">
        <f t="shared" si="103"/>
        <v>-1.569437580478698</v>
      </c>
      <c r="BK126" s="14">
        <f t="shared" si="62"/>
        <v>145.17022490916085</v>
      </c>
      <c r="BL126" s="12">
        <f t="shared" si="104"/>
        <v>2.230224909160853</v>
      </c>
      <c r="BM126" s="11">
        <f t="shared" si="105"/>
        <v>1.5602524899684155E-2</v>
      </c>
      <c r="BN126" s="24"/>
      <c r="BO126" s="18">
        <f t="shared" si="106"/>
        <v>758.59781439643609</v>
      </c>
      <c r="BP126" s="20">
        <f t="shared" si="107"/>
        <v>28.437814396436124</v>
      </c>
      <c r="BQ126" s="20">
        <f t="shared" si="108"/>
        <v>3.8947373721425614E-2</v>
      </c>
      <c r="BR126" s="20">
        <f t="shared" si="109"/>
        <v>2.9942131146440607</v>
      </c>
      <c r="BS126" s="21">
        <f t="shared" si="63"/>
        <v>761.59202751108012</v>
      </c>
      <c r="BT126" s="20">
        <f t="shared" si="110"/>
        <v>31.43202751108015</v>
      </c>
      <c r="BU126" s="20">
        <f t="shared" si="111"/>
        <v>4.3048136724937208E-2</v>
      </c>
    </row>
    <row r="127" spans="1:73" x14ac:dyDescent="0.3">
      <c r="A127" s="2">
        <v>44460</v>
      </c>
      <c r="B127" s="1">
        <v>126</v>
      </c>
      <c r="C127" s="3">
        <v>143.41999999999999</v>
      </c>
      <c r="D127">
        <v>739.38</v>
      </c>
      <c r="K127" s="13">
        <f t="shared" si="64"/>
        <v>148.81020778583908</v>
      </c>
      <c r="L127" s="12">
        <f t="shared" si="65"/>
        <v>5.3902077858390953</v>
      </c>
      <c r="M127" s="11">
        <f t="shared" si="66"/>
        <v>3.758337599943589E-2</v>
      </c>
      <c r="N127" s="12">
        <f t="shared" si="67"/>
        <v>-0.26814825779137941</v>
      </c>
      <c r="O127" s="14">
        <f t="shared" si="56"/>
        <v>148.5420595280477</v>
      </c>
      <c r="P127" s="12">
        <f t="shared" si="68"/>
        <v>5.1220595280477141</v>
      </c>
      <c r="Q127" s="11">
        <f t="shared" si="69"/>
        <v>3.5713704699816724E-2</v>
      </c>
      <c r="S127" s="18">
        <f t="shared" si="70"/>
        <v>742.12751112549017</v>
      </c>
      <c r="T127" s="20">
        <f t="shared" si="71"/>
        <v>2.7475111254901776</v>
      </c>
      <c r="U127" s="20">
        <f t="shared" si="72"/>
        <v>3.7159662494119093E-3</v>
      </c>
      <c r="V127" s="20">
        <f t="shared" si="73"/>
        <v>1.8984945048756749</v>
      </c>
      <c r="W127" s="21">
        <f t="shared" si="57"/>
        <v>744.02600563036583</v>
      </c>
      <c r="X127" s="20">
        <f t="shared" si="74"/>
        <v>4.6460056303658348</v>
      </c>
      <c r="Y127" s="20">
        <f t="shared" si="75"/>
        <v>6.283650667269651E-3</v>
      </c>
      <c r="AA127" s="13">
        <f t="shared" si="76"/>
        <v>147.50874839994924</v>
      </c>
      <c r="AB127" s="12">
        <f t="shared" si="77"/>
        <v>4.0887483999492531</v>
      </c>
      <c r="AC127" s="11">
        <f t="shared" si="78"/>
        <v>2.8508913679746572E-2</v>
      </c>
      <c r="AD127" s="12">
        <f t="shared" si="79"/>
        <v>-1.3570622915772532</v>
      </c>
      <c r="AE127" s="14">
        <f t="shared" si="58"/>
        <v>146.15168610837199</v>
      </c>
      <c r="AF127" s="12">
        <f t="shared" si="80"/>
        <v>2.7316861083720028</v>
      </c>
      <c r="AG127" s="11">
        <f t="shared" si="81"/>
        <v>1.9046758529995836E-2</v>
      </c>
      <c r="AH127" s="24"/>
      <c r="AI127" s="18">
        <f t="shared" si="82"/>
        <v>745.92219787396652</v>
      </c>
      <c r="AJ127" s="20">
        <f t="shared" si="83"/>
        <v>6.5421978739665292</v>
      </c>
      <c r="AK127" s="20">
        <f t="shared" si="84"/>
        <v>8.8482213124057036E-3</v>
      </c>
      <c r="AL127" s="20">
        <f t="shared" si="85"/>
        <v>-3.2447791030715352</v>
      </c>
      <c r="AM127" s="21">
        <f t="shared" si="59"/>
        <v>742.67741877089497</v>
      </c>
      <c r="AN127" s="20">
        <f t="shared" si="86"/>
        <v>3.2974187708949785</v>
      </c>
      <c r="AO127" s="20">
        <f t="shared" si="87"/>
        <v>4.4597078239808742E-3</v>
      </c>
      <c r="AQ127" s="13">
        <f t="shared" si="88"/>
        <v>143.88991562240989</v>
      </c>
      <c r="AR127" s="12">
        <f t="shared" si="89"/>
        <v>0.46991562240989992</v>
      </c>
      <c r="AS127" s="11">
        <f t="shared" si="90"/>
        <v>3.2764999470778133E-3</v>
      </c>
      <c r="AT127" s="12">
        <f t="shared" si="91"/>
        <v>-1.3570622915772481</v>
      </c>
      <c r="AU127" s="14">
        <f t="shared" si="60"/>
        <v>142.53285333083264</v>
      </c>
      <c r="AV127" s="12">
        <f t="shared" si="92"/>
        <v>0.88714666916735041</v>
      </c>
      <c r="AW127" s="11">
        <f t="shared" si="93"/>
        <v>6.1856552026729218E-3</v>
      </c>
      <c r="AX127" s="24"/>
      <c r="AY127" s="18">
        <f t="shared" si="94"/>
        <v>737.26945359910906</v>
      </c>
      <c r="AZ127" s="20">
        <f t="shared" si="95"/>
        <v>2.1105464008909394</v>
      </c>
      <c r="BA127" s="20">
        <f t="shared" si="96"/>
        <v>2.8544813233938428E-3</v>
      </c>
      <c r="BB127" s="20">
        <f t="shared" si="97"/>
        <v>-3.2447791030715321</v>
      </c>
      <c r="BC127" s="21">
        <f t="shared" si="61"/>
        <v>734.02467449603751</v>
      </c>
      <c r="BD127" s="20">
        <f t="shared" si="98"/>
        <v>5.3553255039624901</v>
      </c>
      <c r="BE127" s="20">
        <f t="shared" si="99"/>
        <v>7.2429948118186722E-3</v>
      </c>
      <c r="BG127" s="13">
        <f t="shared" si="100"/>
        <v>143.88991562240989</v>
      </c>
      <c r="BH127" s="12">
        <f t="shared" si="101"/>
        <v>0.46991562240989992</v>
      </c>
      <c r="BI127" s="11">
        <f t="shared" si="102"/>
        <v>3.2764999470778133E-3</v>
      </c>
      <c r="BJ127" s="12">
        <f t="shared" si="103"/>
        <v>-2.5296695455419265</v>
      </c>
      <c r="BK127" s="14">
        <f t="shared" si="62"/>
        <v>141.36024607686795</v>
      </c>
      <c r="BL127" s="12">
        <f t="shared" si="104"/>
        <v>2.0597539231320354</v>
      </c>
      <c r="BM127" s="11">
        <f t="shared" si="105"/>
        <v>1.4361692393892313E-2</v>
      </c>
      <c r="BN127" s="24"/>
      <c r="BO127" s="18">
        <f t="shared" si="106"/>
        <v>737.26945359910906</v>
      </c>
      <c r="BP127" s="20">
        <f t="shared" si="107"/>
        <v>2.1105464008909394</v>
      </c>
      <c r="BQ127" s="20">
        <f t="shared" si="108"/>
        <v>2.8544813233938428E-3</v>
      </c>
      <c r="BR127" s="20">
        <f t="shared" si="109"/>
        <v>-15.247717319334262</v>
      </c>
      <c r="BS127" s="21">
        <f t="shared" si="63"/>
        <v>722.02173627977481</v>
      </c>
      <c r="BT127" s="20">
        <f t="shared" si="110"/>
        <v>17.358263720225182</v>
      </c>
      <c r="BU127" s="20">
        <f t="shared" si="111"/>
        <v>2.347678287244067E-2</v>
      </c>
    </row>
    <row r="128" spans="1:73" x14ac:dyDescent="0.3">
      <c r="A128" s="2">
        <v>44461</v>
      </c>
      <c r="B128" s="1">
        <v>127</v>
      </c>
      <c r="C128" s="3">
        <v>145.85</v>
      </c>
      <c r="D128">
        <v>751.94</v>
      </c>
      <c r="K128" s="13">
        <f t="shared" si="64"/>
        <v>148.00167661796323</v>
      </c>
      <c r="L128" s="12">
        <f t="shared" si="65"/>
        <v>2.1516766179632327</v>
      </c>
      <c r="M128" s="11">
        <f t="shared" si="66"/>
        <v>1.4752667932555591E-2</v>
      </c>
      <c r="N128" s="12">
        <f t="shared" si="67"/>
        <v>-0.34920569430405085</v>
      </c>
      <c r="O128" s="14">
        <f t="shared" si="56"/>
        <v>147.65247092365917</v>
      </c>
      <c r="P128" s="12">
        <f t="shared" si="68"/>
        <v>1.8024709236591718</v>
      </c>
      <c r="Q128" s="11">
        <f t="shared" si="69"/>
        <v>1.2358388232150647E-2</v>
      </c>
      <c r="S128" s="18">
        <f t="shared" si="70"/>
        <v>741.7153844566667</v>
      </c>
      <c r="T128" s="20">
        <f t="shared" si="71"/>
        <v>10.224615543333357</v>
      </c>
      <c r="U128" s="20">
        <f t="shared" si="72"/>
        <v>1.3597648141252435E-2</v>
      </c>
      <c r="V128" s="20">
        <f t="shared" si="73"/>
        <v>1.5519013288208023</v>
      </c>
      <c r="W128" s="21">
        <f t="shared" si="57"/>
        <v>743.2672857854875</v>
      </c>
      <c r="X128" s="20">
        <f t="shared" si="74"/>
        <v>8.6727142145125526</v>
      </c>
      <c r="Y128" s="20">
        <f t="shared" si="75"/>
        <v>1.1533784895753055E-2</v>
      </c>
      <c r="AA128" s="13">
        <f t="shared" si="76"/>
        <v>146.48656129996192</v>
      </c>
      <c r="AB128" s="12">
        <f t="shared" si="77"/>
        <v>0.6365612999619259</v>
      </c>
      <c r="AC128" s="11">
        <f t="shared" si="78"/>
        <v>4.3644929719706951E-3</v>
      </c>
      <c r="AD128" s="12">
        <f t="shared" si="79"/>
        <v>-1.1059058978848035</v>
      </c>
      <c r="AE128" s="14">
        <f t="shared" si="58"/>
        <v>145.38065540207711</v>
      </c>
      <c r="AF128" s="12">
        <f t="shared" si="80"/>
        <v>0.46934459792288408</v>
      </c>
      <c r="AG128" s="11">
        <f t="shared" si="81"/>
        <v>3.2179951863070557E-3</v>
      </c>
      <c r="AH128" s="24"/>
      <c r="AI128" s="18">
        <f t="shared" si="82"/>
        <v>744.28664840547492</v>
      </c>
      <c r="AJ128" s="20">
        <f t="shared" si="83"/>
        <v>7.6533515945251338</v>
      </c>
      <c r="AK128" s="20">
        <f t="shared" si="84"/>
        <v>1.0178141333783457E-2</v>
      </c>
      <c r="AL128" s="20">
        <f t="shared" si="85"/>
        <v>-2.0378568771365866</v>
      </c>
      <c r="AM128" s="21">
        <f t="shared" si="59"/>
        <v>742.2487915283383</v>
      </c>
      <c r="AN128" s="20">
        <f t="shared" si="86"/>
        <v>9.6912084716617528</v>
      </c>
      <c r="AO128" s="20">
        <f t="shared" si="87"/>
        <v>1.2888273627765184E-2</v>
      </c>
      <c r="AQ128" s="13">
        <f t="shared" si="88"/>
        <v>143.53747890560248</v>
      </c>
      <c r="AR128" s="12">
        <f t="shared" si="89"/>
        <v>2.3125210943975105</v>
      </c>
      <c r="AS128" s="11">
        <f t="shared" si="90"/>
        <v>1.5855475450102918E-2</v>
      </c>
      <c r="AT128" s="12">
        <f t="shared" si="91"/>
        <v>-1.1059058978847869</v>
      </c>
      <c r="AU128" s="14">
        <f t="shared" si="60"/>
        <v>142.4315730077177</v>
      </c>
      <c r="AV128" s="12">
        <f t="shared" si="92"/>
        <v>3.4184269922822921</v>
      </c>
      <c r="AW128" s="11">
        <f t="shared" si="93"/>
        <v>2.3437963608380474E-2</v>
      </c>
      <c r="AX128" s="24"/>
      <c r="AY128" s="18">
        <f t="shared" si="94"/>
        <v>738.85236339977723</v>
      </c>
      <c r="AZ128" s="20">
        <f t="shared" si="95"/>
        <v>13.087636600222822</v>
      </c>
      <c r="BA128" s="20">
        <f t="shared" si="96"/>
        <v>1.7405160784401442E-2</v>
      </c>
      <c r="BB128" s="20">
        <f t="shared" si="97"/>
        <v>-2.0378568771366048</v>
      </c>
      <c r="BC128" s="21">
        <f t="shared" si="61"/>
        <v>736.81450652264061</v>
      </c>
      <c r="BD128" s="20">
        <f t="shared" si="98"/>
        <v>15.125493477359441</v>
      </c>
      <c r="BE128" s="20">
        <f t="shared" si="99"/>
        <v>2.0115293078383171E-2</v>
      </c>
      <c r="BG128" s="13">
        <f t="shared" si="100"/>
        <v>143.53747890560248</v>
      </c>
      <c r="BH128" s="12">
        <f t="shared" si="101"/>
        <v>2.3125210943975105</v>
      </c>
      <c r="BI128" s="11">
        <f t="shared" si="102"/>
        <v>1.5855475450102918E-2</v>
      </c>
      <c r="BJ128" s="12">
        <f t="shared" si="103"/>
        <v>-0.89674492399103434</v>
      </c>
      <c r="BK128" s="14">
        <f t="shared" si="62"/>
        <v>142.64073398161145</v>
      </c>
      <c r="BL128" s="12">
        <f t="shared" si="104"/>
        <v>3.2092660183885471</v>
      </c>
      <c r="BM128" s="11">
        <f t="shared" si="105"/>
        <v>2.2003880825427133E-2</v>
      </c>
      <c r="BN128" s="24"/>
      <c r="BO128" s="18">
        <f t="shared" si="106"/>
        <v>738.85236339977723</v>
      </c>
      <c r="BP128" s="20">
        <f t="shared" si="107"/>
        <v>13.087636600222822</v>
      </c>
      <c r="BQ128" s="20">
        <f t="shared" si="108"/>
        <v>1.7405160784401442E-2</v>
      </c>
      <c r="BR128" s="20">
        <f t="shared" si="109"/>
        <v>-2.6247469793324334</v>
      </c>
      <c r="BS128" s="21">
        <f t="shared" si="63"/>
        <v>736.22761642044475</v>
      </c>
      <c r="BT128" s="20">
        <f t="shared" si="110"/>
        <v>15.712383579555308</v>
      </c>
      <c r="BU128" s="20">
        <f t="shared" si="111"/>
        <v>2.0895794318104247E-2</v>
      </c>
    </row>
    <row r="129" spans="1:73" x14ac:dyDescent="0.3">
      <c r="A129" s="2">
        <v>44462</v>
      </c>
      <c r="B129" s="1">
        <v>128</v>
      </c>
      <c r="C129" s="3">
        <v>146.83000000000001</v>
      </c>
      <c r="D129">
        <v>753.64</v>
      </c>
      <c r="K129" s="13">
        <f t="shared" si="64"/>
        <v>147.67892512526873</v>
      </c>
      <c r="L129" s="12">
        <f t="shared" si="65"/>
        <v>0.8489251252687211</v>
      </c>
      <c r="M129" s="11">
        <f t="shared" si="66"/>
        <v>5.7816871570436626E-3</v>
      </c>
      <c r="N129" s="12">
        <f t="shared" si="67"/>
        <v>-0.34523756406261724</v>
      </c>
      <c r="O129" s="14">
        <f t="shared" si="56"/>
        <v>147.33368756120612</v>
      </c>
      <c r="P129" s="12">
        <f t="shared" si="68"/>
        <v>0.50368756120610669</v>
      </c>
      <c r="Q129" s="11">
        <f t="shared" si="69"/>
        <v>3.4304131390458805E-3</v>
      </c>
      <c r="S129" s="18">
        <f t="shared" si="70"/>
        <v>743.24907678816669</v>
      </c>
      <c r="T129" s="20">
        <f t="shared" si="71"/>
        <v>10.390923211833297</v>
      </c>
      <c r="U129" s="20">
        <f t="shared" si="72"/>
        <v>1.3787648229702904E-2</v>
      </c>
      <c r="V129" s="20">
        <f t="shared" si="73"/>
        <v>1.5491699792226807</v>
      </c>
      <c r="W129" s="21">
        <f t="shared" si="57"/>
        <v>744.7982467673894</v>
      </c>
      <c r="X129" s="20">
        <f t="shared" si="74"/>
        <v>8.8417532326105857</v>
      </c>
      <c r="Y129" s="20">
        <f t="shared" si="75"/>
        <v>1.1732064689520972E-2</v>
      </c>
      <c r="AA129" s="13">
        <f t="shared" si="76"/>
        <v>146.32742097497143</v>
      </c>
      <c r="AB129" s="12">
        <f t="shared" si="77"/>
        <v>0.50257902502858087</v>
      </c>
      <c r="AC129" s="11">
        <f t="shared" si="78"/>
        <v>3.422863345560041E-3</v>
      </c>
      <c r="AD129" s="12">
        <f t="shared" si="79"/>
        <v>-0.39583171821406732</v>
      </c>
      <c r="AE129" s="14">
        <f t="shared" si="58"/>
        <v>145.93158925675738</v>
      </c>
      <c r="AF129" s="12">
        <f t="shared" si="80"/>
        <v>0.89841074324263559</v>
      </c>
      <c r="AG129" s="11">
        <f t="shared" si="81"/>
        <v>6.1187137726802119E-3</v>
      </c>
      <c r="AH129" s="24"/>
      <c r="AI129" s="18">
        <f t="shared" si="82"/>
        <v>746.19998630410623</v>
      </c>
      <c r="AJ129" s="20">
        <f t="shared" si="83"/>
        <v>7.4400136958937537</v>
      </c>
      <c r="AK129" s="20">
        <f t="shared" si="84"/>
        <v>9.8721056418100868E-3</v>
      </c>
      <c r="AL129" s="20">
        <f t="shared" si="85"/>
        <v>0.92553920468933726</v>
      </c>
      <c r="AM129" s="21">
        <f t="shared" si="59"/>
        <v>747.12552550879559</v>
      </c>
      <c r="AN129" s="20">
        <f t="shared" si="86"/>
        <v>6.5144744912043961</v>
      </c>
      <c r="AO129" s="20">
        <f t="shared" si="87"/>
        <v>8.6440137084077221E-3</v>
      </c>
      <c r="AQ129" s="13">
        <f t="shared" si="88"/>
        <v>145.27186972640061</v>
      </c>
      <c r="AR129" s="12">
        <f t="shared" si="89"/>
        <v>1.5581302735994029</v>
      </c>
      <c r="AS129" s="11">
        <f t="shared" si="90"/>
        <v>1.0611797817880561E-2</v>
      </c>
      <c r="AT129" s="12">
        <f t="shared" si="91"/>
        <v>-0.39583171821405871</v>
      </c>
      <c r="AU129" s="14">
        <f t="shared" si="60"/>
        <v>144.87603800818655</v>
      </c>
      <c r="AV129" s="12">
        <f t="shared" si="92"/>
        <v>1.9539619918134576</v>
      </c>
      <c r="AW129" s="11">
        <f t="shared" si="93"/>
        <v>1.3307648245000732E-2</v>
      </c>
      <c r="AX129" s="24"/>
      <c r="AY129" s="18">
        <f t="shared" si="94"/>
        <v>748.66809084994429</v>
      </c>
      <c r="AZ129" s="20">
        <f t="shared" si="95"/>
        <v>4.9719091500556942</v>
      </c>
      <c r="BA129" s="20">
        <f t="shared" si="96"/>
        <v>6.5971938194040848E-3</v>
      </c>
      <c r="BB129" s="20">
        <f t="shared" si="97"/>
        <v>0.92553920468931139</v>
      </c>
      <c r="BC129" s="21">
        <f t="shared" si="61"/>
        <v>749.59363005463365</v>
      </c>
      <c r="BD129" s="20">
        <f t="shared" si="98"/>
        <v>4.0463699453663367</v>
      </c>
      <c r="BE129" s="20">
        <f t="shared" si="99"/>
        <v>5.369101886001721E-3</v>
      </c>
      <c r="BG129" s="13">
        <f t="shared" si="100"/>
        <v>145.27186972640061</v>
      </c>
      <c r="BH129" s="12">
        <f t="shared" si="101"/>
        <v>1.5581302735994029</v>
      </c>
      <c r="BI129" s="11">
        <f t="shared" si="102"/>
        <v>1.0611797817880561E-2</v>
      </c>
      <c r="BJ129" s="12">
        <f t="shared" si="103"/>
        <v>1.0766068846008356</v>
      </c>
      <c r="BK129" s="14">
        <f t="shared" si="62"/>
        <v>146.34847661100144</v>
      </c>
      <c r="BL129" s="12">
        <f t="shared" si="104"/>
        <v>0.48152338899856773</v>
      </c>
      <c r="BM129" s="11">
        <f t="shared" si="105"/>
        <v>3.2794618878878136E-3</v>
      </c>
      <c r="BN129" s="24"/>
      <c r="BO129" s="18">
        <f t="shared" si="106"/>
        <v>748.66809084994429</v>
      </c>
      <c r="BP129" s="20">
        <f t="shared" si="107"/>
        <v>4.9719091500556942</v>
      </c>
      <c r="BQ129" s="20">
        <f t="shared" si="108"/>
        <v>6.5971938194040848E-3</v>
      </c>
      <c r="BR129" s="20">
        <f t="shared" si="109"/>
        <v>6.7056088427921869</v>
      </c>
      <c r="BS129" s="21">
        <f t="shared" si="63"/>
        <v>755.37369969273652</v>
      </c>
      <c r="BT129" s="20">
        <f t="shared" si="110"/>
        <v>1.7336996927365362</v>
      </c>
      <c r="BU129" s="20">
        <f t="shared" si="111"/>
        <v>2.3004348133545674E-3</v>
      </c>
    </row>
    <row r="130" spans="1:73" x14ac:dyDescent="0.3">
      <c r="A130" s="2">
        <v>44463</v>
      </c>
      <c r="B130" s="1">
        <v>129</v>
      </c>
      <c r="C130" s="3">
        <v>146.91</v>
      </c>
      <c r="D130">
        <v>774.39</v>
      </c>
      <c r="K130" s="13">
        <f t="shared" si="64"/>
        <v>147.55158635647842</v>
      </c>
      <c r="L130" s="12">
        <f t="shared" si="65"/>
        <v>0.64158635647842743</v>
      </c>
      <c r="M130" s="11">
        <f t="shared" si="66"/>
        <v>4.3672068373727278E-3</v>
      </c>
      <c r="N130" s="12">
        <f t="shared" si="67"/>
        <v>-0.31255274477177108</v>
      </c>
      <c r="O130" s="14">
        <f t="shared" si="56"/>
        <v>147.23903361170665</v>
      </c>
      <c r="P130" s="12">
        <f t="shared" si="68"/>
        <v>0.3290336117066488</v>
      </c>
      <c r="Q130" s="11">
        <f t="shared" si="69"/>
        <v>2.2396951310778629E-3</v>
      </c>
      <c r="S130" s="18">
        <f t="shared" si="70"/>
        <v>744.80771526994158</v>
      </c>
      <c r="T130" s="20">
        <f t="shared" si="71"/>
        <v>29.582284730058404</v>
      </c>
      <c r="U130" s="20">
        <f t="shared" si="72"/>
        <v>3.8200757667400671E-2</v>
      </c>
      <c r="V130" s="20">
        <f t="shared" si="73"/>
        <v>1.5505902546055124</v>
      </c>
      <c r="W130" s="21">
        <f t="shared" si="57"/>
        <v>746.35830552454706</v>
      </c>
      <c r="X130" s="20">
        <f t="shared" si="74"/>
        <v>28.031694475452923</v>
      </c>
      <c r="Y130" s="20">
        <f t="shared" si="75"/>
        <v>3.6198420015047875E-2</v>
      </c>
      <c r="AA130" s="13">
        <f t="shared" si="76"/>
        <v>146.45306573122858</v>
      </c>
      <c r="AB130" s="12">
        <f t="shared" si="77"/>
        <v>0.45693426877141974</v>
      </c>
      <c r="AC130" s="11">
        <f t="shared" si="78"/>
        <v>3.1103006519053824E-3</v>
      </c>
      <c r="AD130" s="12">
        <f t="shared" si="79"/>
        <v>-4.724362360657916E-3</v>
      </c>
      <c r="AE130" s="14">
        <f t="shared" si="58"/>
        <v>146.44834136886791</v>
      </c>
      <c r="AF130" s="12">
        <f t="shared" si="80"/>
        <v>0.46165863113208161</v>
      </c>
      <c r="AG130" s="11">
        <f t="shared" si="81"/>
        <v>3.1424588600645403E-3</v>
      </c>
      <c r="AH130" s="24"/>
      <c r="AI130" s="18">
        <f t="shared" si="82"/>
        <v>748.05998972807959</v>
      </c>
      <c r="AJ130" s="20">
        <f t="shared" si="83"/>
        <v>26.330010271920401</v>
      </c>
      <c r="AK130" s="20">
        <f t="shared" si="84"/>
        <v>3.4000968855383465E-2</v>
      </c>
      <c r="AL130" s="20">
        <f t="shared" si="85"/>
        <v>1.6263873691523492</v>
      </c>
      <c r="AM130" s="21">
        <f t="shared" si="59"/>
        <v>749.68637709723191</v>
      </c>
      <c r="AN130" s="20">
        <f t="shared" si="86"/>
        <v>24.703622902768075</v>
      </c>
      <c r="AO130" s="20">
        <f t="shared" si="87"/>
        <v>3.1900751433732451E-2</v>
      </c>
      <c r="AQ130" s="13">
        <f t="shared" si="88"/>
        <v>146.44046743160015</v>
      </c>
      <c r="AR130" s="12">
        <f t="shared" si="89"/>
        <v>0.46953256839984192</v>
      </c>
      <c r="AS130" s="11">
        <f t="shared" si="90"/>
        <v>3.1960558736630722E-3</v>
      </c>
      <c r="AT130" s="12">
        <f t="shared" si="91"/>
        <v>-4.7243623606577634E-3</v>
      </c>
      <c r="AU130" s="14">
        <f t="shared" si="60"/>
        <v>146.43574306923949</v>
      </c>
      <c r="AV130" s="12">
        <f t="shared" si="92"/>
        <v>0.47425693076050379</v>
      </c>
      <c r="AW130" s="11">
        <f t="shared" si="93"/>
        <v>3.2282140818222301E-3</v>
      </c>
      <c r="AX130" s="24"/>
      <c r="AY130" s="18">
        <f t="shared" si="94"/>
        <v>752.39702271248609</v>
      </c>
      <c r="AZ130" s="20">
        <f t="shared" si="95"/>
        <v>21.992977287513895</v>
      </c>
      <c r="BA130" s="20">
        <f t="shared" si="96"/>
        <v>2.8400389064313712E-2</v>
      </c>
      <c r="BB130" s="20">
        <f t="shared" si="97"/>
        <v>1.6263873691524333</v>
      </c>
      <c r="BC130" s="21">
        <f t="shared" si="61"/>
        <v>754.02341008163853</v>
      </c>
      <c r="BD130" s="20">
        <f t="shared" si="98"/>
        <v>20.366589918361456</v>
      </c>
      <c r="BE130" s="20">
        <f t="shared" si="99"/>
        <v>2.6300171642662556E-2</v>
      </c>
      <c r="BG130" s="13">
        <f t="shared" si="100"/>
        <v>146.44046743160015</v>
      </c>
      <c r="BH130" s="12">
        <f t="shared" si="101"/>
        <v>0.46953256839984192</v>
      </c>
      <c r="BI130" s="11">
        <f t="shared" si="102"/>
        <v>3.1960558736630722E-3</v>
      </c>
      <c r="BJ130" s="12">
        <f t="shared" si="103"/>
        <v>1.1456000000498676</v>
      </c>
      <c r="BK130" s="14">
        <f t="shared" si="62"/>
        <v>147.58606743165001</v>
      </c>
      <c r="BL130" s="12">
        <f t="shared" si="104"/>
        <v>0.67606743165001149</v>
      </c>
      <c r="BM130" s="11">
        <f t="shared" si="105"/>
        <v>4.6019156738820472E-3</v>
      </c>
      <c r="BN130" s="24"/>
      <c r="BO130" s="18">
        <f t="shared" si="106"/>
        <v>752.39702271248609</v>
      </c>
      <c r="BP130" s="20">
        <f t="shared" si="107"/>
        <v>21.992977287513895</v>
      </c>
      <c r="BQ130" s="20">
        <f t="shared" si="108"/>
        <v>2.8400389064313712E-2</v>
      </c>
      <c r="BR130" s="20">
        <f t="shared" si="109"/>
        <v>4.4731011076043963</v>
      </c>
      <c r="BS130" s="21">
        <f t="shared" si="63"/>
        <v>756.8701238200905</v>
      </c>
      <c r="BT130" s="20">
        <f t="shared" si="110"/>
        <v>17.519876179909488</v>
      </c>
      <c r="BU130" s="20">
        <f t="shared" si="111"/>
        <v>2.2624099200544284E-2</v>
      </c>
    </row>
    <row r="131" spans="1:73" x14ac:dyDescent="0.3">
      <c r="A131" s="2">
        <v>44466</v>
      </c>
      <c r="B131" s="1">
        <v>130</v>
      </c>
      <c r="C131" s="3">
        <v>145.36000000000001</v>
      </c>
      <c r="D131">
        <v>791.35</v>
      </c>
      <c r="K131" s="13">
        <f t="shared" si="64"/>
        <v>147.45534840300667</v>
      </c>
      <c r="L131" s="12">
        <f t="shared" si="65"/>
        <v>2.0953484030066534</v>
      </c>
      <c r="M131" s="11">
        <f t="shared" si="66"/>
        <v>1.441488994913768E-2</v>
      </c>
      <c r="N131" s="12">
        <f t="shared" si="67"/>
        <v>-0.28010552607676892</v>
      </c>
      <c r="O131" s="14">
        <f t="shared" ref="O131:O155" si="112">K131+N131</f>
        <v>147.1752428769299</v>
      </c>
      <c r="P131" s="12">
        <f t="shared" si="68"/>
        <v>1.8152428769298865</v>
      </c>
      <c r="Q131" s="11">
        <f t="shared" si="69"/>
        <v>1.2487911921642036E-2</v>
      </c>
      <c r="S131" s="18">
        <f t="shared" si="70"/>
        <v>749.24505797945028</v>
      </c>
      <c r="T131" s="20">
        <f t="shared" si="71"/>
        <v>42.104942020549743</v>
      </c>
      <c r="U131" s="20">
        <f t="shared" si="72"/>
        <v>5.3206472509698288E-2</v>
      </c>
      <c r="V131" s="20">
        <f t="shared" si="73"/>
        <v>1.9836031228409903</v>
      </c>
      <c r="W131" s="21">
        <f t="shared" ref="W131:W155" si="113">S131+V131</f>
        <v>751.22866110229131</v>
      </c>
      <c r="X131" s="20">
        <f t="shared" si="74"/>
        <v>40.121338897708711</v>
      </c>
      <c r="Y131" s="20">
        <f t="shared" si="75"/>
        <v>5.0699865922422073E-2</v>
      </c>
      <c r="AA131" s="13">
        <f t="shared" si="76"/>
        <v>146.56729929842143</v>
      </c>
      <c r="AB131" s="12">
        <f t="shared" si="77"/>
        <v>1.2072992984214181</v>
      </c>
      <c r="AC131" s="11">
        <f t="shared" si="78"/>
        <v>8.3055813044951715E-3</v>
      </c>
      <c r="AD131" s="12">
        <f t="shared" si="79"/>
        <v>8.4494084804476718E-2</v>
      </c>
      <c r="AE131" s="14">
        <f t="shared" ref="AE131:AE155" si="114">AA131+AD131</f>
        <v>146.65179338322591</v>
      </c>
      <c r="AF131" s="12">
        <f t="shared" si="80"/>
        <v>1.2917933832258939</v>
      </c>
      <c r="AG131" s="11">
        <f t="shared" si="81"/>
        <v>8.8868559660559565E-3</v>
      </c>
      <c r="AH131" s="24"/>
      <c r="AI131" s="18">
        <f t="shared" si="82"/>
        <v>754.64249229605969</v>
      </c>
      <c r="AJ131" s="20">
        <f t="shared" si="83"/>
        <v>36.707507703940337</v>
      </c>
      <c r="AK131" s="20">
        <f t="shared" si="84"/>
        <v>4.6385932525355833E-2</v>
      </c>
      <c r="AL131" s="20">
        <f t="shared" si="85"/>
        <v>5.3434737682731628</v>
      </c>
      <c r="AM131" s="21">
        <f t="shared" ref="AM131:AM155" si="115">AI131+AL131</f>
        <v>759.98596606433284</v>
      </c>
      <c r="AN131" s="20">
        <f t="shared" si="86"/>
        <v>31.36403393566718</v>
      </c>
      <c r="AO131" s="20">
        <f t="shared" si="87"/>
        <v>3.963358050883576E-2</v>
      </c>
      <c r="AQ131" s="13">
        <f t="shared" si="88"/>
        <v>146.79261685790004</v>
      </c>
      <c r="AR131" s="12">
        <f t="shared" si="89"/>
        <v>1.4326168579000296</v>
      </c>
      <c r="AS131" s="11">
        <f t="shared" si="90"/>
        <v>9.8556470686573302E-3</v>
      </c>
      <c r="AT131" s="12">
        <f t="shared" si="91"/>
        <v>8.4494084804478814E-2</v>
      </c>
      <c r="AU131" s="14">
        <f t="shared" ref="AU131:AU155" si="116">AQ131+AT131</f>
        <v>146.87711094270452</v>
      </c>
      <c r="AV131" s="12">
        <f t="shared" si="92"/>
        <v>1.5171109427045053</v>
      </c>
      <c r="AW131" s="11">
        <f t="shared" si="93"/>
        <v>1.0436921730218115E-2</v>
      </c>
      <c r="AX131" s="24"/>
      <c r="AY131" s="18">
        <f t="shared" si="94"/>
        <v>768.89175567812151</v>
      </c>
      <c r="AZ131" s="20">
        <f t="shared" si="95"/>
        <v>22.45824432187851</v>
      </c>
      <c r="BA131" s="20">
        <f t="shared" si="96"/>
        <v>2.8379660481302218E-2</v>
      </c>
      <c r="BB131" s="20">
        <f t="shared" si="97"/>
        <v>5.3434737682731805</v>
      </c>
      <c r="BC131" s="21">
        <f t="shared" ref="BC131:BC155" si="117">AY131+BB131</f>
        <v>774.23522944639467</v>
      </c>
      <c r="BD131" s="20">
        <f t="shared" si="98"/>
        <v>17.114770553605354</v>
      </c>
      <c r="BE131" s="20">
        <f t="shared" si="99"/>
        <v>2.1627308464782148E-2</v>
      </c>
      <c r="BG131" s="13">
        <f t="shared" si="100"/>
        <v>146.79261685790004</v>
      </c>
      <c r="BH131" s="12">
        <f t="shared" si="101"/>
        <v>1.4326168579000296</v>
      </c>
      <c r="BI131" s="11">
        <f t="shared" si="102"/>
        <v>9.8556470686573302E-3</v>
      </c>
      <c r="BJ131" s="12">
        <f t="shared" si="103"/>
        <v>0.55051206973738331</v>
      </c>
      <c r="BK131" s="14">
        <f t="shared" ref="BK131:BK155" si="118">BG131+BJ131</f>
        <v>147.34312892763742</v>
      </c>
      <c r="BL131" s="12">
        <f t="shared" si="104"/>
        <v>1.9831289276374093</v>
      </c>
      <c r="BM131" s="11">
        <f t="shared" si="105"/>
        <v>1.364287924901905E-2</v>
      </c>
      <c r="BN131" s="24"/>
      <c r="BO131" s="18">
        <f t="shared" si="106"/>
        <v>768.89175567812151</v>
      </c>
      <c r="BP131" s="20">
        <f t="shared" si="107"/>
        <v>22.45824432187851</v>
      </c>
      <c r="BQ131" s="20">
        <f t="shared" si="108"/>
        <v>2.8379660481302218E-2</v>
      </c>
      <c r="BR131" s="20">
        <f t="shared" si="109"/>
        <v>13.489325001127664</v>
      </c>
      <c r="BS131" s="21">
        <f t="shared" ref="BS131:BS155" si="119">BO131+BR131</f>
        <v>782.38108067924918</v>
      </c>
      <c r="BT131" s="20">
        <f t="shared" si="110"/>
        <v>8.9689193207508424</v>
      </c>
      <c r="BU131" s="20">
        <f t="shared" si="111"/>
        <v>1.1333694725154284E-2</v>
      </c>
    </row>
    <row r="132" spans="1:73" x14ac:dyDescent="0.3">
      <c r="A132" s="2">
        <v>44467</v>
      </c>
      <c r="B132" s="1">
        <v>131</v>
      </c>
      <c r="C132" s="3">
        <v>141.91</v>
      </c>
      <c r="D132">
        <v>777.55</v>
      </c>
      <c r="K132" s="13">
        <f t="shared" ref="K132:K155" si="120">($G$1*$C131)+((1-$G$1)*K131)</f>
        <v>147.14104614255567</v>
      </c>
      <c r="L132" s="12">
        <f t="shared" ref="L132:L154" si="121">ABS($C132-K132)</f>
        <v>5.2310461425556696</v>
      </c>
      <c r="M132" s="11">
        <f t="shared" ref="M132:M154" si="122">ABS(($C132-K132)/$C132)</f>
        <v>3.6861716176137482E-2</v>
      </c>
      <c r="N132" s="12">
        <f t="shared" ref="N132:N155" si="123">($I$1*(K132-K131))+((1-$I$1)*N131)</f>
        <v>-0.28523503623290369</v>
      </c>
      <c r="O132" s="14">
        <f t="shared" si="112"/>
        <v>146.85581110632276</v>
      </c>
      <c r="P132" s="12">
        <f t="shared" ref="P132:P154" si="124">ABS($C132-O132)</f>
        <v>4.9458111063227648</v>
      </c>
      <c r="Q132" s="11">
        <f t="shared" ref="Q132:Q154" si="125">ABS(($C132-O132)/$C132)</f>
        <v>3.4851744812365339E-2</v>
      </c>
      <c r="S132" s="18">
        <f t="shared" ref="S132:S155" si="126">($G$1*$D131)+((1-$G$1)*S131)</f>
        <v>755.56079928253268</v>
      </c>
      <c r="T132" s="20">
        <f t="shared" ref="T132:T154" si="127">ABS($D132-S132)</f>
        <v>21.98920071746727</v>
      </c>
      <c r="U132" s="20">
        <f t="shared" ref="U132:U154" si="128">ABS(($D132-S132)/$D132)</f>
        <v>2.8280111526547837E-2</v>
      </c>
      <c r="V132" s="20">
        <f t="shared" ref="V132:V155" si="129">($I$1*(S132-S131))+((1-$I$1)*V131)</f>
        <v>2.633423849877202</v>
      </c>
      <c r="W132" s="21">
        <f t="shared" si="113"/>
        <v>758.19422313240989</v>
      </c>
      <c r="X132" s="20">
        <f t="shared" ref="X132:X154" si="130">ABS($D132-W132)</f>
        <v>19.355776867590066</v>
      </c>
      <c r="Y132" s="20">
        <f t="shared" ref="Y132:Y154" si="131">ABS(($D132-W132)/$D132)</f>
        <v>2.4893289007253638E-2</v>
      </c>
      <c r="AA132" s="13">
        <f t="shared" ref="AA132:AA155" si="132">($G$2*$C131)+((1-$G$2)*AA131)</f>
        <v>146.26547447381608</v>
      </c>
      <c r="AB132" s="12">
        <f t="shared" ref="AB132:AB154" si="133">ABS($C132-AA132)</f>
        <v>4.3554744738160878</v>
      </c>
      <c r="AC132" s="11">
        <f t="shared" ref="AC132:AC154" si="134">ABS(($C132-AA132)/$C132)</f>
        <v>3.069180800377766E-2</v>
      </c>
      <c r="AD132" s="12">
        <f t="shared" ref="AD132:AD155" si="135">($I$2*(AA132-AA131))+((1-$I$2)*AD131)</f>
        <v>-0.20524509725289139</v>
      </c>
      <c r="AE132" s="14">
        <f t="shared" si="114"/>
        <v>146.0602293765632</v>
      </c>
      <c r="AF132" s="12">
        <f t="shared" ref="AF132:AF154" si="136">ABS($C132-AE132)</f>
        <v>4.1502293765632032</v>
      </c>
      <c r="AG132" s="11">
        <f t="shared" ref="AG132:AG154" si="137">ABS(($C132-AE132)/$C132)</f>
        <v>2.9245503322973741E-2</v>
      </c>
      <c r="AH132" s="24"/>
      <c r="AI132" s="18">
        <f t="shared" ref="AI132:AI155" si="138">($G$2*$D131)+((1-$G$2)*AI131)</f>
        <v>763.81936922204477</v>
      </c>
      <c r="AJ132" s="20">
        <f t="shared" ref="AJ132:AJ154" si="139">ABS($D132-AI132)</f>
        <v>13.730630777955184</v>
      </c>
      <c r="AK132" s="20">
        <f t="shared" ref="AK132:AK154" si="140">ABS(($D132-AI132)/$D132)</f>
        <v>1.7658839660414361E-2</v>
      </c>
      <c r="AL132" s="20">
        <f t="shared" ref="AL132:AL155" si="141">($I$2*(AI132-AI131))+((1-$I$2)*AL131)</f>
        <v>8.2185261365571041</v>
      </c>
      <c r="AM132" s="21">
        <f t="shared" si="115"/>
        <v>772.03789535860187</v>
      </c>
      <c r="AN132" s="20">
        <f t="shared" ref="AN132:AN154" si="142">ABS($D132-AM132)</f>
        <v>5.5121046413980821</v>
      </c>
      <c r="AO132" s="20">
        <f t="shared" ref="AO132:AO154" si="143">ABS(($D132-AM132)/$D132)</f>
        <v>7.0890677659289853E-3</v>
      </c>
      <c r="AQ132" s="13">
        <f t="shared" ref="AQ132:AQ155" si="144">($G$3*$C131)+((1-$G$3)*AQ131)</f>
        <v>145.71815421447502</v>
      </c>
      <c r="AR132" s="12">
        <f t="shared" ref="AR132:AR154" si="145">ABS($C132-AQ132)</f>
        <v>3.8081542144750244</v>
      </c>
      <c r="AS132" s="11">
        <f t="shared" ref="AS132:AS154" si="146">ABS(($C132-AQ132)/$C132)</f>
        <v>2.6834995521633601E-2</v>
      </c>
      <c r="AT132" s="12">
        <f t="shared" ref="AT132:AT155" si="147">($I$3*(AQ132-AQ131))+((1-$I$3)*AT131)</f>
        <v>-0.20524509725289644</v>
      </c>
      <c r="AU132" s="14">
        <f t="shared" si="116"/>
        <v>145.51290911722214</v>
      </c>
      <c r="AV132" s="12">
        <f t="shared" ref="AV132:AV154" si="148">ABS($C132-AU132)</f>
        <v>3.6029091172221399</v>
      </c>
      <c r="AW132" s="11">
        <f t="shared" ref="AW132:AW154" si="149">ABS(($C132-AU132)/$C132)</f>
        <v>2.5388690840829682E-2</v>
      </c>
      <c r="AX132" s="24"/>
      <c r="AY132" s="18">
        <f t="shared" ref="AY132:AY155" si="150">($G$3*$D131)+((1-$G$3)*AY131)</f>
        <v>785.73543891953045</v>
      </c>
      <c r="AZ132" s="20">
        <f t="shared" ref="AZ132:AZ154" si="151">ABS($D132-AY132)</f>
        <v>8.1854389195304975</v>
      </c>
      <c r="BA132" s="20">
        <f t="shared" ref="BA132:BA154" si="152">ABS(($D132-AY132)/$D132)</f>
        <v>1.0527218724880069E-2</v>
      </c>
      <c r="BB132" s="20">
        <f t="shared" ref="BB132:BB155" si="153">($I$3*(AY132-AY131))+((1-$I$3)*BB131)</f>
        <v>8.2185261365571201</v>
      </c>
      <c r="BC132" s="21">
        <f t="shared" si="117"/>
        <v>793.95396505608755</v>
      </c>
      <c r="BD132" s="20">
        <f t="shared" ref="BD132:BD154" si="154">ABS($D132-BC132)</f>
        <v>16.4039650560876</v>
      </c>
      <c r="BE132" s="20">
        <f t="shared" ref="BE132:BE154" si="155">ABS(($D132-BC132)/$D132)</f>
        <v>2.1096990619365444E-2</v>
      </c>
      <c r="BG132" s="13">
        <f t="shared" ref="BG132:BG155" si="156">($G$4*$C131)+((1-$G$4)*BG131)</f>
        <v>145.71815421447502</v>
      </c>
      <c r="BH132" s="12">
        <f t="shared" ref="BH132:BH154" si="157">ABS($C132-BG132)</f>
        <v>3.8081542144750244</v>
      </c>
      <c r="BI132" s="11">
        <f t="shared" ref="BI132:BI154" si="158">ABS(($C132-BG132)/$C132)</f>
        <v>2.6834995521633601E-2</v>
      </c>
      <c r="BJ132" s="12">
        <f t="shared" ref="BJ132:BJ155" si="159">($I$4*(BG132-BG131))+((1-$I$4)*BJ131)</f>
        <v>-0.66821896513442081</v>
      </c>
      <c r="BK132" s="14">
        <f t="shared" si="118"/>
        <v>145.04993524934059</v>
      </c>
      <c r="BL132" s="12">
        <f t="shared" ref="BL132:BL154" si="160">ABS($C132-BK132)</f>
        <v>3.1399352493405956</v>
      </c>
      <c r="BM132" s="11">
        <f t="shared" ref="BM132:BM154" si="161">ABS(($C132-BK132)/$C132)</f>
        <v>2.2126243741389582E-2</v>
      </c>
      <c r="BN132" s="24"/>
      <c r="BO132" s="18">
        <f t="shared" ref="BO132:BO155" si="162">($G$4*$D131)+((1-$G$4)*BO131)</f>
        <v>785.73543891953045</v>
      </c>
      <c r="BP132" s="20">
        <f t="shared" ref="BP132:BP154" si="163">ABS($D132-BO132)</f>
        <v>8.1854389195304975</v>
      </c>
      <c r="BQ132" s="20">
        <f t="shared" ref="BQ132:BQ154" si="164">ABS(($D132-BO132)/$D132)</f>
        <v>1.0527218724880069E-2</v>
      </c>
      <c r="BR132" s="20">
        <f t="shared" ref="BR132:BR155" si="165">($I$4*(BO132-BO131))+((1-$I$4)*BR131)</f>
        <v>16.005093681338622</v>
      </c>
      <c r="BS132" s="21">
        <f t="shared" si="119"/>
        <v>801.74053260086907</v>
      </c>
      <c r="BT132" s="20">
        <f t="shared" ref="BT132:BT154" si="166">ABS($D132-BS132)</f>
        <v>24.190532600869119</v>
      </c>
      <c r="BU132" s="20">
        <f t="shared" ref="BU132:BU154" si="167">ABS(($D132-BS132)/$D132)</f>
        <v>3.111122448828901E-2</v>
      </c>
    </row>
    <row r="133" spans="1:73" x14ac:dyDescent="0.3">
      <c r="A133" s="2">
        <v>44468</v>
      </c>
      <c r="B133" s="1">
        <v>132</v>
      </c>
      <c r="C133" s="3">
        <v>142.83000000000001</v>
      </c>
      <c r="D133">
        <v>781.3</v>
      </c>
      <c r="K133" s="13">
        <f t="shared" si="120"/>
        <v>146.35638922117232</v>
      </c>
      <c r="L133" s="12">
        <f t="shared" si="121"/>
        <v>3.5263892211723089</v>
      </c>
      <c r="M133" s="11">
        <f t="shared" si="122"/>
        <v>2.468941553715822E-2</v>
      </c>
      <c r="N133" s="12">
        <f t="shared" si="123"/>
        <v>-0.36014831900546984</v>
      </c>
      <c r="O133" s="14">
        <f t="shared" si="112"/>
        <v>145.99624090216685</v>
      </c>
      <c r="P133" s="12">
        <f t="shared" si="124"/>
        <v>3.1662409021668338</v>
      </c>
      <c r="Q133" s="11">
        <f t="shared" si="125"/>
        <v>2.2167898215828843E-2</v>
      </c>
      <c r="S133" s="18">
        <f t="shared" si="126"/>
        <v>758.8591793901528</v>
      </c>
      <c r="T133" s="20">
        <f t="shared" si="127"/>
        <v>22.440820609847151</v>
      </c>
      <c r="U133" s="20">
        <f t="shared" si="128"/>
        <v>2.8722412146226995E-2</v>
      </c>
      <c r="V133" s="20">
        <f t="shared" si="129"/>
        <v>2.7331672885386395</v>
      </c>
      <c r="W133" s="21">
        <f t="shared" si="113"/>
        <v>761.59234667869146</v>
      </c>
      <c r="X133" s="20">
        <f t="shared" si="130"/>
        <v>19.707653321308499</v>
      </c>
      <c r="Y133" s="20">
        <f t="shared" si="131"/>
        <v>2.5224181903633049E-2</v>
      </c>
      <c r="AA133" s="13">
        <f t="shared" si="132"/>
        <v>145.17660585536206</v>
      </c>
      <c r="AB133" s="12">
        <f t="shared" si="133"/>
        <v>2.3466058553620428</v>
      </c>
      <c r="AC133" s="11">
        <f t="shared" si="134"/>
        <v>1.6429362566421919E-2</v>
      </c>
      <c r="AD133" s="12">
        <f t="shared" si="135"/>
        <v>-0.86796273815374458</v>
      </c>
      <c r="AE133" s="14">
        <f t="shared" si="114"/>
        <v>144.30864311720831</v>
      </c>
      <c r="AF133" s="12">
        <f t="shared" si="136"/>
        <v>1.4786431172082928</v>
      </c>
      <c r="AG133" s="11">
        <f t="shared" si="137"/>
        <v>1.0352468789528059E-2</v>
      </c>
      <c r="AH133" s="24"/>
      <c r="AI133" s="18">
        <f t="shared" si="138"/>
        <v>767.25202691653362</v>
      </c>
      <c r="AJ133" s="20">
        <f t="shared" si="139"/>
        <v>14.047973083466331</v>
      </c>
      <c r="AK133" s="20">
        <f t="shared" si="140"/>
        <v>1.798025481052903E-2</v>
      </c>
      <c r="AL133" s="20">
        <f t="shared" si="141"/>
        <v>4.6291248050059153</v>
      </c>
      <c r="AM133" s="21">
        <f t="shared" si="115"/>
        <v>771.88115172153948</v>
      </c>
      <c r="AN133" s="20">
        <f t="shared" si="142"/>
        <v>9.418848278460473</v>
      </c>
      <c r="AO133" s="20">
        <f t="shared" si="143"/>
        <v>1.2055354253757165E-2</v>
      </c>
      <c r="AQ133" s="13">
        <f t="shared" si="144"/>
        <v>142.86203855361876</v>
      </c>
      <c r="AR133" s="12">
        <f t="shared" si="145"/>
        <v>3.2038553618747301E-2</v>
      </c>
      <c r="AS133" s="11">
        <f t="shared" si="146"/>
        <v>2.2431249470522508E-4</v>
      </c>
      <c r="AT133" s="12">
        <f t="shared" si="147"/>
        <v>-0.86796273815373759</v>
      </c>
      <c r="AU133" s="14">
        <f t="shared" si="116"/>
        <v>141.99407581546501</v>
      </c>
      <c r="AV133" s="12">
        <f t="shared" si="148"/>
        <v>0.83592418453500272</v>
      </c>
      <c r="AW133" s="11">
        <f t="shared" si="149"/>
        <v>5.8525812821886344E-3</v>
      </c>
      <c r="AX133" s="24"/>
      <c r="AY133" s="18">
        <f t="shared" si="150"/>
        <v>779.59635972988258</v>
      </c>
      <c r="AZ133" s="20">
        <f t="shared" si="151"/>
        <v>1.7036402701173756</v>
      </c>
      <c r="BA133" s="20">
        <f t="shared" si="152"/>
        <v>2.1805199924707229E-3</v>
      </c>
      <c r="BB133" s="20">
        <f t="shared" si="153"/>
        <v>4.6291248050058718</v>
      </c>
      <c r="BC133" s="21">
        <f t="shared" si="117"/>
        <v>784.22548453488844</v>
      </c>
      <c r="BD133" s="20">
        <f t="shared" si="154"/>
        <v>2.9254845348884828</v>
      </c>
      <c r="BE133" s="20">
        <f t="shared" si="155"/>
        <v>3.744380564301143E-3</v>
      </c>
      <c r="BG133" s="13">
        <f t="shared" si="156"/>
        <v>142.86203855361876</v>
      </c>
      <c r="BH133" s="12">
        <f t="shared" si="157"/>
        <v>3.2038553618747301E-2</v>
      </c>
      <c r="BI133" s="11">
        <f t="shared" si="158"/>
        <v>2.2431249470522508E-4</v>
      </c>
      <c r="BJ133" s="12">
        <f t="shared" si="159"/>
        <v>-2.3091414869258013</v>
      </c>
      <c r="BK133" s="14">
        <f t="shared" si="118"/>
        <v>140.55289706669296</v>
      </c>
      <c r="BL133" s="12">
        <f t="shared" si="160"/>
        <v>2.2771029333070487</v>
      </c>
      <c r="BM133" s="11">
        <f t="shared" si="161"/>
        <v>1.5942749655583902E-2</v>
      </c>
      <c r="BN133" s="24"/>
      <c r="BO133" s="18">
        <f t="shared" si="162"/>
        <v>779.59635972988258</v>
      </c>
      <c r="BP133" s="20">
        <f t="shared" si="163"/>
        <v>1.7036402701173756</v>
      </c>
      <c r="BQ133" s="20">
        <f t="shared" si="164"/>
        <v>2.1805199924707229E-3</v>
      </c>
      <c r="BR133" s="20">
        <f t="shared" si="165"/>
        <v>-0.60303597190124947</v>
      </c>
      <c r="BS133" s="21">
        <f t="shared" si="119"/>
        <v>778.99332375798133</v>
      </c>
      <c r="BT133" s="20">
        <f t="shared" si="166"/>
        <v>2.3066762420186251</v>
      </c>
      <c r="BU133" s="20">
        <f t="shared" si="167"/>
        <v>2.9523566389589471E-3</v>
      </c>
    </row>
    <row r="134" spans="1:73" x14ac:dyDescent="0.3">
      <c r="A134" s="2">
        <v>44469</v>
      </c>
      <c r="B134" s="1">
        <v>133</v>
      </c>
      <c r="C134" s="3">
        <v>141.5</v>
      </c>
      <c r="D134">
        <v>775.47</v>
      </c>
      <c r="K134" s="13">
        <f t="shared" si="120"/>
        <v>145.82743083799647</v>
      </c>
      <c r="L134" s="12">
        <f t="shared" si="121"/>
        <v>4.3274308379964737</v>
      </c>
      <c r="M134" s="11">
        <f t="shared" si="122"/>
        <v>3.058255009184787E-2</v>
      </c>
      <c r="N134" s="12">
        <f t="shared" si="123"/>
        <v>-0.38546982863102652</v>
      </c>
      <c r="O134" s="14">
        <f t="shared" si="112"/>
        <v>145.44196100936546</v>
      </c>
      <c r="P134" s="12">
        <f t="shared" si="124"/>
        <v>3.9419610093654569</v>
      </c>
      <c r="Q134" s="11">
        <f t="shared" si="125"/>
        <v>2.7858381691628669E-2</v>
      </c>
      <c r="S134" s="18">
        <f t="shared" si="126"/>
        <v>762.2253024816298</v>
      </c>
      <c r="T134" s="20">
        <f t="shared" si="127"/>
        <v>13.244697518370231</v>
      </c>
      <c r="U134" s="20">
        <f t="shared" si="128"/>
        <v>1.7079574346357991E-2</v>
      </c>
      <c r="V134" s="20">
        <f t="shared" si="129"/>
        <v>2.8281106589793925</v>
      </c>
      <c r="W134" s="21">
        <f t="shared" si="113"/>
        <v>765.05341314060922</v>
      </c>
      <c r="X134" s="20">
        <f t="shared" si="130"/>
        <v>10.416586859390804</v>
      </c>
      <c r="Y134" s="20">
        <f t="shared" si="131"/>
        <v>1.3432611009311519E-2</v>
      </c>
      <c r="AA134" s="13">
        <f t="shared" si="132"/>
        <v>144.58995439152156</v>
      </c>
      <c r="AB134" s="12">
        <f t="shared" si="133"/>
        <v>3.0899543915215588</v>
      </c>
      <c r="AC134" s="11">
        <f t="shared" si="134"/>
        <v>2.1837133508986282E-2</v>
      </c>
      <c r="AD134" s="12">
        <f t="shared" si="135"/>
        <v>-0.65697928241880854</v>
      </c>
      <c r="AE134" s="14">
        <f t="shared" si="114"/>
        <v>143.93297510910276</v>
      </c>
      <c r="AF134" s="12">
        <f t="shared" si="136"/>
        <v>2.4329751091027561</v>
      </c>
      <c r="AG134" s="11">
        <f t="shared" si="137"/>
        <v>1.7194170382351631E-2</v>
      </c>
      <c r="AH134" s="24"/>
      <c r="AI134" s="18">
        <f t="shared" si="138"/>
        <v>770.76402018740032</v>
      </c>
      <c r="AJ134" s="20">
        <f t="shared" si="139"/>
        <v>4.7059798125997077</v>
      </c>
      <c r="AK134" s="20">
        <f t="shared" si="140"/>
        <v>6.0685517332710586E-3</v>
      </c>
      <c r="AL134" s="20">
        <f t="shared" si="141"/>
        <v>3.7912761544015012</v>
      </c>
      <c r="AM134" s="21">
        <f t="shared" si="115"/>
        <v>774.55529634180186</v>
      </c>
      <c r="AN134" s="20">
        <f t="shared" si="142"/>
        <v>0.91470365819816379</v>
      </c>
      <c r="AO134" s="20">
        <f t="shared" si="143"/>
        <v>1.1795474463205072E-3</v>
      </c>
      <c r="AQ134" s="13">
        <f t="shared" si="144"/>
        <v>142.83800963840469</v>
      </c>
      <c r="AR134" s="12">
        <f t="shared" si="145"/>
        <v>1.3380096384046851</v>
      </c>
      <c r="AS134" s="11">
        <f t="shared" si="146"/>
        <v>9.4558985046267491E-3</v>
      </c>
      <c r="AT134" s="12">
        <f t="shared" si="147"/>
        <v>-0.65697928241882186</v>
      </c>
      <c r="AU134" s="14">
        <f t="shared" si="116"/>
        <v>142.18103035598585</v>
      </c>
      <c r="AV134" s="12">
        <f t="shared" si="148"/>
        <v>0.68103035598585393</v>
      </c>
      <c r="AW134" s="11">
        <f t="shared" si="149"/>
        <v>4.8129353779919008E-3</v>
      </c>
      <c r="AX134" s="24"/>
      <c r="AY134" s="18">
        <f t="shared" si="150"/>
        <v>780.8740899324705</v>
      </c>
      <c r="AZ134" s="20">
        <f t="shared" si="151"/>
        <v>5.4040899324704696</v>
      </c>
      <c r="BA134" s="20">
        <f t="shared" si="152"/>
        <v>6.9687930319296291E-3</v>
      </c>
      <c r="BB134" s="20">
        <f t="shared" si="153"/>
        <v>3.7912761544013831</v>
      </c>
      <c r="BC134" s="21">
        <f t="shared" si="117"/>
        <v>784.66536608687193</v>
      </c>
      <c r="BD134" s="20">
        <f t="shared" si="154"/>
        <v>9.1953660868718998</v>
      </c>
      <c r="BE134" s="20">
        <f t="shared" si="155"/>
        <v>1.1857797318880033E-2</v>
      </c>
      <c r="BG134" s="13">
        <f t="shared" si="156"/>
        <v>142.83800963840469</v>
      </c>
      <c r="BH134" s="12">
        <f t="shared" si="157"/>
        <v>1.3380096384046851</v>
      </c>
      <c r="BI134" s="11">
        <f t="shared" si="158"/>
        <v>9.4558985046267491E-3</v>
      </c>
      <c r="BJ134" s="12">
        <f t="shared" si="159"/>
        <v>-0.59530705814200635</v>
      </c>
      <c r="BK134" s="14">
        <f t="shared" si="118"/>
        <v>142.24270258026269</v>
      </c>
      <c r="BL134" s="12">
        <f t="shared" si="160"/>
        <v>0.74270258026268721</v>
      </c>
      <c r="BM134" s="11">
        <f t="shared" si="161"/>
        <v>5.2487814859553863E-3</v>
      </c>
      <c r="BN134" s="24"/>
      <c r="BO134" s="18">
        <f t="shared" si="162"/>
        <v>780.8740899324705</v>
      </c>
      <c r="BP134" s="20">
        <f t="shared" si="163"/>
        <v>5.4040899324704696</v>
      </c>
      <c r="BQ134" s="20">
        <f t="shared" si="164"/>
        <v>6.9687930319296291E-3</v>
      </c>
      <c r="BR134" s="20">
        <f t="shared" si="165"/>
        <v>0.80753865896562615</v>
      </c>
      <c r="BS134" s="21">
        <f t="shared" si="119"/>
        <v>781.68162859143615</v>
      </c>
      <c r="BT134" s="20">
        <f t="shared" si="166"/>
        <v>6.2116285914361242</v>
      </c>
      <c r="BU134" s="20">
        <f t="shared" si="167"/>
        <v>8.0101468676236649E-3</v>
      </c>
    </row>
    <row r="135" spans="1:73" x14ac:dyDescent="0.3">
      <c r="A135" s="2">
        <v>44470</v>
      </c>
      <c r="B135" s="1">
        <v>134</v>
      </c>
      <c r="C135" s="3">
        <v>142.63999999999999</v>
      </c>
      <c r="D135">
        <v>775.21</v>
      </c>
      <c r="K135" s="13">
        <f t="shared" si="120"/>
        <v>145.17831621229701</v>
      </c>
      <c r="L135" s="12">
        <f t="shared" si="121"/>
        <v>2.5383162122970191</v>
      </c>
      <c r="M135" s="11">
        <f t="shared" si="122"/>
        <v>1.7795262284751957E-2</v>
      </c>
      <c r="N135" s="12">
        <f t="shared" si="123"/>
        <v>-0.42501654819129275</v>
      </c>
      <c r="O135" s="14">
        <f t="shared" si="112"/>
        <v>144.75329966410573</v>
      </c>
      <c r="P135" s="12">
        <f t="shared" si="124"/>
        <v>2.1132996641057389</v>
      </c>
      <c r="Q135" s="11">
        <f t="shared" si="125"/>
        <v>1.481561738716867E-2</v>
      </c>
      <c r="S135" s="18">
        <f t="shared" si="126"/>
        <v>764.21200710938535</v>
      </c>
      <c r="T135" s="20">
        <f t="shared" si="127"/>
        <v>10.997992890614682</v>
      </c>
      <c r="U135" s="20">
        <f t="shared" si="128"/>
        <v>1.418711431820369E-2</v>
      </c>
      <c r="V135" s="20">
        <f t="shared" si="129"/>
        <v>2.7018997542958174</v>
      </c>
      <c r="W135" s="21">
        <f t="shared" si="113"/>
        <v>766.91390686368118</v>
      </c>
      <c r="X135" s="20">
        <f t="shared" si="130"/>
        <v>8.2960931363188593</v>
      </c>
      <c r="Y135" s="20">
        <f t="shared" si="131"/>
        <v>1.0701736479558905E-2</v>
      </c>
      <c r="AA135" s="13">
        <f t="shared" si="132"/>
        <v>143.81746579364116</v>
      </c>
      <c r="AB135" s="12">
        <f t="shared" si="133"/>
        <v>1.1774657936411757</v>
      </c>
      <c r="AC135" s="11">
        <f t="shared" si="134"/>
        <v>8.2548078634406604E-3</v>
      </c>
      <c r="AD135" s="12">
        <f t="shared" si="135"/>
        <v>-0.74361126901499974</v>
      </c>
      <c r="AE135" s="14">
        <f t="shared" si="114"/>
        <v>143.07385452462617</v>
      </c>
      <c r="AF135" s="12">
        <f t="shared" si="136"/>
        <v>0.43385452462618446</v>
      </c>
      <c r="AG135" s="11">
        <f t="shared" si="137"/>
        <v>3.0416049118493025E-3</v>
      </c>
      <c r="AH135" s="24"/>
      <c r="AI135" s="18">
        <f t="shared" si="138"/>
        <v>771.94051514055036</v>
      </c>
      <c r="AJ135" s="20">
        <f t="shared" si="139"/>
        <v>3.2694848594496762</v>
      </c>
      <c r="AK135" s="20">
        <f t="shared" si="140"/>
        <v>4.2175473219510529E-3</v>
      </c>
      <c r="AL135" s="20">
        <f t="shared" si="141"/>
        <v>1.8301902534629058</v>
      </c>
      <c r="AM135" s="21">
        <f t="shared" si="115"/>
        <v>773.77070539401325</v>
      </c>
      <c r="AN135" s="20">
        <f t="shared" si="142"/>
        <v>1.4392946059867882</v>
      </c>
      <c r="AO135" s="20">
        <f t="shared" si="143"/>
        <v>1.8566512377120885E-3</v>
      </c>
      <c r="AQ135" s="13">
        <f t="shared" si="144"/>
        <v>141.83450240960116</v>
      </c>
      <c r="AR135" s="12">
        <f t="shared" si="145"/>
        <v>0.80549759039882929</v>
      </c>
      <c r="AS135" s="11">
        <f t="shared" si="146"/>
        <v>5.6470666741364932E-3</v>
      </c>
      <c r="AT135" s="12">
        <f t="shared" si="147"/>
        <v>-0.74361126901499841</v>
      </c>
      <c r="AU135" s="14">
        <f t="shared" si="116"/>
        <v>141.09089114058617</v>
      </c>
      <c r="AV135" s="12">
        <f t="shared" si="148"/>
        <v>1.5491088594138205</v>
      </c>
      <c r="AW135" s="11">
        <f t="shared" si="149"/>
        <v>1.086026962572785E-2</v>
      </c>
      <c r="AX135" s="24"/>
      <c r="AY135" s="18">
        <f t="shared" si="150"/>
        <v>776.82102248311753</v>
      </c>
      <c r="AZ135" s="20">
        <f t="shared" si="151"/>
        <v>1.6110224831174946</v>
      </c>
      <c r="BA135" s="20">
        <f t="shared" si="152"/>
        <v>2.0781755693521685E-3</v>
      </c>
      <c r="BB135" s="20">
        <f t="shared" si="153"/>
        <v>1.8301902534627956</v>
      </c>
      <c r="BC135" s="21">
        <f t="shared" si="117"/>
        <v>778.65121273658031</v>
      </c>
      <c r="BD135" s="20">
        <f t="shared" si="154"/>
        <v>3.4412127365802689</v>
      </c>
      <c r="BE135" s="20">
        <f t="shared" si="155"/>
        <v>4.4390716535909871E-3</v>
      </c>
      <c r="BG135" s="13">
        <f t="shared" si="156"/>
        <v>141.83450240960116</v>
      </c>
      <c r="BH135" s="12">
        <f t="shared" si="157"/>
        <v>0.80549759039882929</v>
      </c>
      <c r="BI135" s="11">
        <f t="shared" si="158"/>
        <v>5.6470666741364932E-3</v>
      </c>
      <c r="BJ135" s="12">
        <f t="shared" si="159"/>
        <v>-0.90145718613814763</v>
      </c>
      <c r="BK135" s="14">
        <f t="shared" si="118"/>
        <v>140.93304522346301</v>
      </c>
      <c r="BL135" s="12">
        <f t="shared" si="160"/>
        <v>1.7069547765369748</v>
      </c>
      <c r="BM135" s="11">
        <f t="shared" si="161"/>
        <v>1.196687308284475E-2</v>
      </c>
      <c r="BN135" s="24"/>
      <c r="BO135" s="18">
        <f t="shared" si="162"/>
        <v>776.82102248311753</v>
      </c>
      <c r="BP135" s="20">
        <f t="shared" si="163"/>
        <v>1.6110224831174946</v>
      </c>
      <c r="BQ135" s="20">
        <f t="shared" si="164"/>
        <v>2.0781755693521685E-3</v>
      </c>
      <c r="BR135" s="20">
        <f t="shared" si="165"/>
        <v>-2.8379159222733179</v>
      </c>
      <c r="BS135" s="21">
        <f t="shared" si="119"/>
        <v>773.98310656084425</v>
      </c>
      <c r="BT135" s="20">
        <f t="shared" si="166"/>
        <v>1.2268934391557877</v>
      </c>
      <c r="BU135" s="20">
        <f t="shared" si="167"/>
        <v>1.5826594589282744E-3</v>
      </c>
    </row>
    <row r="136" spans="1:73" x14ac:dyDescent="0.3">
      <c r="A136" s="2">
        <v>44473</v>
      </c>
      <c r="B136" s="1">
        <v>135</v>
      </c>
      <c r="C136" s="3">
        <v>139.13</v>
      </c>
      <c r="D136">
        <v>781.53</v>
      </c>
      <c r="K136" s="13">
        <f t="shared" si="120"/>
        <v>144.79756878045245</v>
      </c>
      <c r="L136" s="12">
        <f t="shared" si="121"/>
        <v>5.6675687804524557</v>
      </c>
      <c r="M136" s="11">
        <f t="shared" si="122"/>
        <v>4.0735777908807995E-2</v>
      </c>
      <c r="N136" s="12">
        <f t="shared" si="123"/>
        <v>-0.41837618073928201</v>
      </c>
      <c r="O136" s="14">
        <f t="shared" si="112"/>
        <v>144.37919259971318</v>
      </c>
      <c r="P136" s="12">
        <f t="shared" si="124"/>
        <v>5.249192599713183</v>
      </c>
      <c r="Q136" s="11">
        <f t="shared" si="125"/>
        <v>3.7728689712593855E-2</v>
      </c>
      <c r="S136" s="18">
        <f t="shared" si="126"/>
        <v>765.86170604297763</v>
      </c>
      <c r="T136" s="20">
        <f t="shared" si="127"/>
        <v>15.668293957022343</v>
      </c>
      <c r="U136" s="20">
        <f t="shared" si="128"/>
        <v>2.0048230979005724E-2</v>
      </c>
      <c r="V136" s="20">
        <f t="shared" si="129"/>
        <v>2.5440696311902862</v>
      </c>
      <c r="W136" s="21">
        <f t="shared" si="113"/>
        <v>768.4057756741679</v>
      </c>
      <c r="X136" s="20">
        <f t="shared" si="130"/>
        <v>13.124224325832074</v>
      </c>
      <c r="Y136" s="20">
        <f t="shared" si="131"/>
        <v>1.6792988529975912E-2</v>
      </c>
      <c r="AA136" s="13">
        <f t="shared" si="132"/>
        <v>143.52309934523086</v>
      </c>
      <c r="AB136" s="12">
        <f t="shared" si="133"/>
        <v>4.3930993452308655</v>
      </c>
      <c r="AC136" s="11">
        <f t="shared" si="134"/>
        <v>3.1575500217285023E-2</v>
      </c>
      <c r="AD136" s="12">
        <f t="shared" si="135"/>
        <v>-0.40667765356147567</v>
      </c>
      <c r="AE136" s="14">
        <f t="shared" si="114"/>
        <v>143.11642169166939</v>
      </c>
      <c r="AF136" s="12">
        <f t="shared" si="136"/>
        <v>3.986421691669392</v>
      </c>
      <c r="AG136" s="11">
        <f t="shared" si="137"/>
        <v>2.8652495447922029E-2</v>
      </c>
      <c r="AH136" s="24"/>
      <c r="AI136" s="18">
        <f t="shared" si="138"/>
        <v>772.75788635541278</v>
      </c>
      <c r="AJ136" s="20">
        <f t="shared" si="139"/>
        <v>8.7721136445871934</v>
      </c>
      <c r="AK136" s="20">
        <f t="shared" si="140"/>
        <v>1.1224282682158323E-2</v>
      </c>
      <c r="AL136" s="20">
        <f t="shared" si="141"/>
        <v>1.0705759745125407</v>
      </c>
      <c r="AM136" s="21">
        <f t="shared" si="115"/>
        <v>773.82846232992529</v>
      </c>
      <c r="AN136" s="20">
        <f t="shared" si="142"/>
        <v>7.7015376700746856</v>
      </c>
      <c r="AO136" s="20">
        <f t="shared" si="143"/>
        <v>9.8544363876942476E-3</v>
      </c>
      <c r="AQ136" s="13">
        <f t="shared" si="144"/>
        <v>142.43862560240029</v>
      </c>
      <c r="AR136" s="12">
        <f t="shared" si="145"/>
        <v>3.3086256024002978</v>
      </c>
      <c r="AS136" s="11">
        <f t="shared" si="146"/>
        <v>2.3780820832317241E-2</v>
      </c>
      <c r="AT136" s="12">
        <f t="shared" si="147"/>
        <v>-0.40667765356146479</v>
      </c>
      <c r="AU136" s="14">
        <f t="shared" si="116"/>
        <v>142.03194794883882</v>
      </c>
      <c r="AV136" s="12">
        <f t="shared" si="148"/>
        <v>2.9019479488388242</v>
      </c>
      <c r="AW136" s="11">
        <f t="shared" si="149"/>
        <v>2.0857816062954247E-2</v>
      </c>
      <c r="AX136" s="24"/>
      <c r="AY136" s="18">
        <f t="shared" si="150"/>
        <v>775.61275562077935</v>
      </c>
      <c r="AZ136" s="20">
        <f t="shared" si="151"/>
        <v>5.9172443792206195</v>
      </c>
      <c r="BA136" s="20">
        <f t="shared" si="152"/>
        <v>7.5713592302542702E-3</v>
      </c>
      <c r="BB136" s="20">
        <f t="shared" si="153"/>
        <v>1.0705759745125523</v>
      </c>
      <c r="BC136" s="21">
        <f t="shared" si="117"/>
        <v>776.68333159529186</v>
      </c>
      <c r="BD136" s="20">
        <f t="shared" si="154"/>
        <v>4.8466684047081117</v>
      </c>
      <c r="BE136" s="20">
        <f t="shared" si="155"/>
        <v>6.2015129357901964E-3</v>
      </c>
      <c r="BG136" s="13">
        <f t="shared" si="156"/>
        <v>142.43862560240029</v>
      </c>
      <c r="BH136" s="12">
        <f t="shared" si="157"/>
        <v>3.3086256024002978</v>
      </c>
      <c r="BI136" s="11">
        <f t="shared" si="158"/>
        <v>2.3780820832317241E-2</v>
      </c>
      <c r="BJ136" s="12">
        <f t="shared" si="159"/>
        <v>0.22772809806481523</v>
      </c>
      <c r="BK136" s="14">
        <f t="shared" si="118"/>
        <v>142.66635370046509</v>
      </c>
      <c r="BL136" s="12">
        <f t="shared" si="160"/>
        <v>3.5363537004650993</v>
      </c>
      <c r="BM136" s="11">
        <f t="shared" si="161"/>
        <v>2.5417621652160566E-2</v>
      </c>
      <c r="BN136" s="24"/>
      <c r="BO136" s="18">
        <f t="shared" si="162"/>
        <v>775.61275562077935</v>
      </c>
      <c r="BP136" s="20">
        <f t="shared" si="163"/>
        <v>5.9172443792206195</v>
      </c>
      <c r="BQ136" s="20">
        <f t="shared" si="164"/>
        <v>7.5713592302542702E-3</v>
      </c>
      <c r="BR136" s="20">
        <f t="shared" si="165"/>
        <v>-1.6156791273219628</v>
      </c>
      <c r="BS136" s="21">
        <f t="shared" si="119"/>
        <v>773.99707649345737</v>
      </c>
      <c r="BT136" s="20">
        <f t="shared" si="166"/>
        <v>7.5329235065426019</v>
      </c>
      <c r="BU136" s="20">
        <f t="shared" si="167"/>
        <v>9.6386875827448749E-3</v>
      </c>
    </row>
    <row r="137" spans="1:73" x14ac:dyDescent="0.3">
      <c r="A137" s="2">
        <v>44474</v>
      </c>
      <c r="B137" s="1">
        <v>136</v>
      </c>
      <c r="C137" s="3">
        <v>141.11000000000001</v>
      </c>
      <c r="D137">
        <v>780.59</v>
      </c>
      <c r="K137" s="13">
        <f t="shared" si="120"/>
        <v>143.94743346338458</v>
      </c>
      <c r="L137" s="12">
        <f t="shared" si="121"/>
        <v>2.8374334633845706</v>
      </c>
      <c r="M137" s="11">
        <f t="shared" si="122"/>
        <v>2.0107954527564101E-2</v>
      </c>
      <c r="N137" s="12">
        <f t="shared" si="123"/>
        <v>-0.48314005118856973</v>
      </c>
      <c r="O137" s="14">
        <f t="shared" si="112"/>
        <v>143.46429341219601</v>
      </c>
      <c r="P137" s="12">
        <f t="shared" si="124"/>
        <v>2.3542934121960002</v>
      </c>
      <c r="Q137" s="11">
        <f t="shared" si="125"/>
        <v>1.6684100433675856E-2</v>
      </c>
      <c r="S137" s="18">
        <f t="shared" si="126"/>
        <v>768.21195013653096</v>
      </c>
      <c r="T137" s="20">
        <f t="shared" si="127"/>
        <v>12.378049863469073</v>
      </c>
      <c r="U137" s="20">
        <f t="shared" si="128"/>
        <v>1.5857300072341526E-2</v>
      </c>
      <c r="V137" s="20">
        <f t="shared" si="129"/>
        <v>2.5149958005447424</v>
      </c>
      <c r="W137" s="21">
        <f t="shared" si="113"/>
        <v>770.7269459370757</v>
      </c>
      <c r="X137" s="20">
        <f t="shared" si="130"/>
        <v>9.8630540629243342</v>
      </c>
      <c r="Y137" s="20">
        <f t="shared" si="131"/>
        <v>1.2635383572585267E-2</v>
      </c>
      <c r="AA137" s="13">
        <f t="shared" si="132"/>
        <v>142.42482450892314</v>
      </c>
      <c r="AB137" s="12">
        <f t="shared" si="133"/>
        <v>1.3148245089231239</v>
      </c>
      <c r="AC137" s="11">
        <f t="shared" si="134"/>
        <v>9.3177273681746414E-3</v>
      </c>
      <c r="AD137" s="12">
        <f t="shared" si="135"/>
        <v>-0.92537554062116156</v>
      </c>
      <c r="AE137" s="14">
        <f t="shared" si="114"/>
        <v>141.49944896830198</v>
      </c>
      <c r="AF137" s="12">
        <f t="shared" si="136"/>
        <v>0.38944896830196285</v>
      </c>
      <c r="AG137" s="11">
        <f t="shared" si="137"/>
        <v>2.7598963099848546E-3</v>
      </c>
      <c r="AH137" s="24"/>
      <c r="AI137" s="18">
        <f t="shared" si="138"/>
        <v>774.95091476655966</v>
      </c>
      <c r="AJ137" s="20">
        <f t="shared" si="139"/>
        <v>5.6390852334403689</v>
      </c>
      <c r="AK137" s="20">
        <f t="shared" si="140"/>
        <v>7.2241320455557574E-3</v>
      </c>
      <c r="AL137" s="20">
        <f t="shared" si="141"/>
        <v>1.9124153019882979</v>
      </c>
      <c r="AM137" s="21">
        <f t="shared" si="115"/>
        <v>776.86333006854795</v>
      </c>
      <c r="AN137" s="20">
        <f t="shared" si="142"/>
        <v>3.7266699314520793</v>
      </c>
      <c r="AO137" s="20">
        <f t="shared" si="143"/>
        <v>4.7741707316927952E-3</v>
      </c>
      <c r="AQ137" s="13">
        <f t="shared" si="144"/>
        <v>139.95715640060007</v>
      </c>
      <c r="AR137" s="12">
        <f t="shared" si="145"/>
        <v>1.1528435993999437</v>
      </c>
      <c r="AS137" s="11">
        <f t="shared" si="146"/>
        <v>8.1698221203312573E-3</v>
      </c>
      <c r="AT137" s="12">
        <f t="shared" si="147"/>
        <v>-0.92537554062115446</v>
      </c>
      <c r="AU137" s="14">
        <f t="shared" si="116"/>
        <v>139.03178085997891</v>
      </c>
      <c r="AV137" s="12">
        <f t="shared" si="148"/>
        <v>2.0782191400211047</v>
      </c>
      <c r="AW137" s="11">
        <f t="shared" si="149"/>
        <v>1.4727653178521044E-2</v>
      </c>
      <c r="AX137" s="24"/>
      <c r="AY137" s="18">
        <f t="shared" si="150"/>
        <v>780.05068890519487</v>
      </c>
      <c r="AZ137" s="20">
        <f t="shared" si="151"/>
        <v>0.53931109480515715</v>
      </c>
      <c r="BA137" s="20">
        <f t="shared" si="152"/>
        <v>6.9090187525481638E-4</v>
      </c>
      <c r="BB137" s="20">
        <f t="shared" si="153"/>
        <v>1.9124153019882946</v>
      </c>
      <c r="BC137" s="21">
        <f t="shared" si="117"/>
        <v>781.96310420718316</v>
      </c>
      <c r="BD137" s="20">
        <f t="shared" si="154"/>
        <v>1.3731042071831325</v>
      </c>
      <c r="BE137" s="20">
        <f t="shared" si="155"/>
        <v>1.7590594386081458E-3</v>
      </c>
      <c r="BG137" s="13">
        <f t="shared" si="156"/>
        <v>139.95715640060007</v>
      </c>
      <c r="BH137" s="12">
        <f t="shared" si="157"/>
        <v>1.1528435993999437</v>
      </c>
      <c r="BI137" s="11">
        <f t="shared" si="158"/>
        <v>8.1698221203312573E-3</v>
      </c>
      <c r="BJ137" s="12">
        <f t="shared" si="159"/>
        <v>-1.8041698768339638</v>
      </c>
      <c r="BK137" s="14">
        <f t="shared" si="118"/>
        <v>138.15298652376612</v>
      </c>
      <c r="BL137" s="12">
        <f t="shared" si="160"/>
        <v>2.9570134762338967</v>
      </c>
      <c r="BM137" s="11">
        <f t="shared" si="161"/>
        <v>2.0955378614087566E-2</v>
      </c>
      <c r="BN137" s="24"/>
      <c r="BO137" s="18">
        <f t="shared" si="162"/>
        <v>780.05068890519487</v>
      </c>
      <c r="BP137" s="20">
        <f t="shared" si="163"/>
        <v>0.53931109480515715</v>
      </c>
      <c r="BQ137" s="20">
        <f t="shared" si="164"/>
        <v>6.9090187525481638E-4</v>
      </c>
      <c r="BR137" s="20">
        <f t="shared" si="165"/>
        <v>2.9245301814811504</v>
      </c>
      <c r="BS137" s="21">
        <f t="shared" si="119"/>
        <v>782.97521908667602</v>
      </c>
      <c r="BT137" s="20">
        <f t="shared" si="166"/>
        <v>2.3852190866759884</v>
      </c>
      <c r="BU137" s="20">
        <f t="shared" si="167"/>
        <v>3.0556618540795912E-3</v>
      </c>
    </row>
    <row r="138" spans="1:73" x14ac:dyDescent="0.3">
      <c r="A138" s="2">
        <v>44475</v>
      </c>
      <c r="B138" s="1">
        <v>137</v>
      </c>
      <c r="C138" s="3">
        <v>142</v>
      </c>
      <c r="D138">
        <v>782.75</v>
      </c>
      <c r="K138" s="13">
        <f t="shared" si="120"/>
        <v>143.5218184438769</v>
      </c>
      <c r="L138" s="12">
        <f t="shared" si="121"/>
        <v>1.5218184438768958</v>
      </c>
      <c r="M138" s="11">
        <f t="shared" si="122"/>
        <v>1.0717031294907716E-2</v>
      </c>
      <c r="N138" s="12">
        <f t="shared" si="123"/>
        <v>-0.47451129643643752</v>
      </c>
      <c r="O138" s="14">
        <f t="shared" si="112"/>
        <v>143.04730714744045</v>
      </c>
      <c r="P138" s="12">
        <f t="shared" si="124"/>
        <v>1.0473071474404492</v>
      </c>
      <c r="Q138" s="11">
        <f t="shared" si="125"/>
        <v>7.3754024467637264E-3</v>
      </c>
      <c r="S138" s="18">
        <f t="shared" si="126"/>
        <v>770.06865761605127</v>
      </c>
      <c r="T138" s="20">
        <f t="shared" si="127"/>
        <v>12.681342383948731</v>
      </c>
      <c r="U138" s="20">
        <f t="shared" si="128"/>
        <v>1.6201012307823354E-2</v>
      </c>
      <c r="V138" s="20">
        <f t="shared" si="129"/>
        <v>2.4162525523910774</v>
      </c>
      <c r="W138" s="21">
        <f t="shared" si="113"/>
        <v>772.4849101684423</v>
      </c>
      <c r="X138" s="20">
        <f t="shared" si="130"/>
        <v>10.265089831557702</v>
      </c>
      <c r="Y138" s="20">
        <f t="shared" si="131"/>
        <v>1.3114135843574197E-2</v>
      </c>
      <c r="AA138" s="13">
        <f t="shared" si="132"/>
        <v>142.09611838169235</v>
      </c>
      <c r="AB138" s="12">
        <f t="shared" si="133"/>
        <v>9.6118381692349431E-2</v>
      </c>
      <c r="AC138" s="11">
        <f t="shared" si="134"/>
        <v>6.7689001191795369E-4</v>
      </c>
      <c r="AD138" s="12">
        <f t="shared" si="135"/>
        <v>-0.47787348057838142</v>
      </c>
      <c r="AE138" s="14">
        <f t="shared" si="114"/>
        <v>141.61824490111397</v>
      </c>
      <c r="AF138" s="12">
        <f t="shared" si="136"/>
        <v>0.38175509888603187</v>
      </c>
      <c r="AG138" s="11">
        <f t="shared" si="137"/>
        <v>2.6884161893382524E-3</v>
      </c>
      <c r="AH138" s="24"/>
      <c r="AI138" s="18">
        <f t="shared" si="138"/>
        <v>776.36068607491984</v>
      </c>
      <c r="AJ138" s="20">
        <f t="shared" si="139"/>
        <v>6.3893139250801596</v>
      </c>
      <c r="AK138" s="20">
        <f t="shared" si="140"/>
        <v>8.1626495369915807E-3</v>
      </c>
      <c r="AL138" s="20">
        <f t="shared" si="141"/>
        <v>1.5354323067672075</v>
      </c>
      <c r="AM138" s="21">
        <f t="shared" si="115"/>
        <v>777.89611838168707</v>
      </c>
      <c r="AN138" s="20">
        <f t="shared" si="142"/>
        <v>4.8538816183129256</v>
      </c>
      <c r="AO138" s="20">
        <f t="shared" si="143"/>
        <v>6.2010624315719269E-3</v>
      </c>
      <c r="AQ138" s="13">
        <f t="shared" si="144"/>
        <v>140.82178910015003</v>
      </c>
      <c r="AR138" s="12">
        <f t="shared" si="145"/>
        <v>1.1782108998499723</v>
      </c>
      <c r="AS138" s="11">
        <f t="shared" si="146"/>
        <v>8.2972598580983957E-3</v>
      </c>
      <c r="AT138" s="12">
        <f t="shared" si="147"/>
        <v>-0.47787348057837642</v>
      </c>
      <c r="AU138" s="14">
        <f t="shared" si="116"/>
        <v>140.34391561957165</v>
      </c>
      <c r="AV138" s="12">
        <f t="shared" si="148"/>
        <v>1.6560843804283536</v>
      </c>
      <c r="AW138" s="11">
        <f t="shared" si="149"/>
        <v>1.1662566059354602E-2</v>
      </c>
      <c r="AX138" s="24"/>
      <c r="AY138" s="18">
        <f t="shared" si="150"/>
        <v>780.45517222629871</v>
      </c>
      <c r="AZ138" s="20">
        <f t="shared" si="151"/>
        <v>2.2948277737012859</v>
      </c>
      <c r="BA138" s="20">
        <f t="shared" si="152"/>
        <v>2.9317505892063698E-3</v>
      </c>
      <c r="BB138" s="20">
        <f t="shared" si="153"/>
        <v>1.5354323067671807</v>
      </c>
      <c r="BC138" s="21">
        <f t="shared" si="117"/>
        <v>781.99060453306595</v>
      </c>
      <c r="BD138" s="20">
        <f t="shared" si="154"/>
        <v>0.75939546693405191</v>
      </c>
      <c r="BE138" s="20">
        <f t="shared" si="155"/>
        <v>9.70163483786716E-4</v>
      </c>
      <c r="BG138" s="13">
        <f t="shared" si="156"/>
        <v>140.82178910015003</v>
      </c>
      <c r="BH138" s="12">
        <f t="shared" si="157"/>
        <v>1.1782108998499723</v>
      </c>
      <c r="BI138" s="11">
        <f t="shared" si="158"/>
        <v>8.2972598580983957E-3</v>
      </c>
      <c r="BJ138" s="12">
        <f t="shared" si="159"/>
        <v>0.19743205545397741</v>
      </c>
      <c r="BK138" s="14">
        <f t="shared" si="118"/>
        <v>141.01922115560401</v>
      </c>
      <c r="BL138" s="12">
        <f t="shared" si="160"/>
        <v>0.98077884439598506</v>
      </c>
      <c r="BM138" s="11">
        <f t="shared" si="161"/>
        <v>6.9068932703942607E-3</v>
      </c>
      <c r="BN138" s="24"/>
      <c r="BO138" s="18">
        <f t="shared" si="162"/>
        <v>780.45517222629871</v>
      </c>
      <c r="BP138" s="20">
        <f t="shared" si="163"/>
        <v>2.2948277737012859</v>
      </c>
      <c r="BQ138" s="20">
        <f t="shared" si="164"/>
        <v>2.9317505892063698E-3</v>
      </c>
      <c r="BR138" s="20">
        <f t="shared" si="165"/>
        <v>1.0344950361981673</v>
      </c>
      <c r="BS138" s="21">
        <f t="shared" si="119"/>
        <v>781.48966726249694</v>
      </c>
      <c r="BT138" s="20">
        <f t="shared" si="166"/>
        <v>1.2603327375030631</v>
      </c>
      <c r="BU138" s="20">
        <f t="shared" si="167"/>
        <v>1.6101344458678544E-3</v>
      </c>
    </row>
    <row r="139" spans="1:73" x14ac:dyDescent="0.3">
      <c r="A139" s="2">
        <v>44476</v>
      </c>
      <c r="B139" s="1">
        <v>138</v>
      </c>
      <c r="C139" s="3">
        <v>143.28</v>
      </c>
      <c r="D139">
        <v>793.6</v>
      </c>
      <c r="K139" s="13">
        <f t="shared" si="120"/>
        <v>143.29354567729536</v>
      </c>
      <c r="L139" s="12">
        <f t="shared" si="121"/>
        <v>1.3545677295354608E-2</v>
      </c>
      <c r="M139" s="11">
        <f t="shared" si="122"/>
        <v>9.4539902954736234E-5</v>
      </c>
      <c r="N139" s="12">
        <f t="shared" si="123"/>
        <v>-0.4375755169582029</v>
      </c>
      <c r="O139" s="14">
        <f t="shared" si="112"/>
        <v>142.85597016033716</v>
      </c>
      <c r="P139" s="12">
        <f t="shared" si="124"/>
        <v>0.42402983966283614</v>
      </c>
      <c r="Q139" s="11">
        <f t="shared" si="125"/>
        <v>2.9594489088695989E-3</v>
      </c>
      <c r="S139" s="18">
        <f t="shared" si="126"/>
        <v>771.97085897364354</v>
      </c>
      <c r="T139" s="20">
        <f t="shared" si="127"/>
        <v>21.629141026356479</v>
      </c>
      <c r="U139" s="20">
        <f t="shared" si="128"/>
        <v>2.7254461978775804E-2</v>
      </c>
      <c r="V139" s="20">
        <f t="shared" si="129"/>
        <v>2.3391448731712572</v>
      </c>
      <c r="W139" s="21">
        <f t="shared" si="113"/>
        <v>774.31000384681477</v>
      </c>
      <c r="X139" s="20">
        <f t="shared" si="130"/>
        <v>19.289996153185257</v>
      </c>
      <c r="Y139" s="20">
        <f t="shared" si="131"/>
        <v>2.4306950797864487E-2</v>
      </c>
      <c r="AA139" s="13">
        <f t="shared" si="132"/>
        <v>142.07208878626926</v>
      </c>
      <c r="AB139" s="12">
        <f t="shared" si="133"/>
        <v>1.2079112137307391</v>
      </c>
      <c r="AC139" s="11">
        <f t="shared" si="134"/>
        <v>8.430424439773444E-3</v>
      </c>
      <c r="AD139" s="12">
        <f t="shared" si="135"/>
        <v>-0.13749056671191087</v>
      </c>
      <c r="AE139" s="14">
        <f t="shared" si="114"/>
        <v>141.93459821955736</v>
      </c>
      <c r="AF139" s="12">
        <f t="shared" si="136"/>
        <v>1.3454017804426428</v>
      </c>
      <c r="AG139" s="11">
        <f t="shared" si="137"/>
        <v>9.3900180097895233E-3</v>
      </c>
      <c r="AH139" s="24"/>
      <c r="AI139" s="18">
        <f t="shared" si="138"/>
        <v>777.95801455618994</v>
      </c>
      <c r="AJ139" s="20">
        <f t="shared" si="139"/>
        <v>15.641985443810086</v>
      </c>
      <c r="AK139" s="20">
        <f t="shared" si="140"/>
        <v>1.9710163109639724E-2</v>
      </c>
      <c r="AL139" s="20">
        <f t="shared" si="141"/>
        <v>1.5818544376443744</v>
      </c>
      <c r="AM139" s="21">
        <f t="shared" si="115"/>
        <v>779.53986899383426</v>
      </c>
      <c r="AN139" s="20">
        <f t="shared" si="142"/>
        <v>14.060131006165761</v>
      </c>
      <c r="AO139" s="20">
        <f t="shared" si="143"/>
        <v>1.7716898949301615E-2</v>
      </c>
      <c r="AQ139" s="13">
        <f t="shared" si="144"/>
        <v>141.7054472750375</v>
      </c>
      <c r="AR139" s="12">
        <f t="shared" si="145"/>
        <v>1.5745527249625013</v>
      </c>
      <c r="AS139" s="11">
        <f t="shared" si="146"/>
        <v>1.0989340626483119E-2</v>
      </c>
      <c r="AT139" s="12">
        <f t="shared" si="147"/>
        <v>-0.13749056671191429</v>
      </c>
      <c r="AU139" s="14">
        <f t="shared" si="116"/>
        <v>141.5679567083256</v>
      </c>
      <c r="AV139" s="12">
        <f t="shared" si="148"/>
        <v>1.7120432916744051</v>
      </c>
      <c r="AW139" s="11">
        <f t="shared" si="149"/>
        <v>1.1948934196499198E-2</v>
      </c>
      <c r="AX139" s="24"/>
      <c r="AY139" s="18">
        <f t="shared" si="150"/>
        <v>782.17629305657465</v>
      </c>
      <c r="AZ139" s="20">
        <f t="shared" si="151"/>
        <v>11.423706943425373</v>
      </c>
      <c r="BA139" s="20">
        <f t="shared" si="152"/>
        <v>1.4394792015404955E-2</v>
      </c>
      <c r="BB139" s="20">
        <f t="shared" si="153"/>
        <v>1.5818544376443695</v>
      </c>
      <c r="BC139" s="21">
        <f t="shared" si="117"/>
        <v>783.75814749421897</v>
      </c>
      <c r="BD139" s="20">
        <f t="shared" si="154"/>
        <v>9.8418525057810484</v>
      </c>
      <c r="BE139" s="20">
        <f t="shared" si="155"/>
        <v>1.2401527855066844E-2</v>
      </c>
      <c r="BG139" s="13">
        <f t="shared" si="156"/>
        <v>141.7054472750375</v>
      </c>
      <c r="BH139" s="12">
        <f t="shared" si="157"/>
        <v>1.5745527249625013</v>
      </c>
      <c r="BI139" s="11">
        <f t="shared" si="158"/>
        <v>1.0989340626483119E-2</v>
      </c>
      <c r="BJ139" s="12">
        <f t="shared" si="159"/>
        <v>0.71210164502909845</v>
      </c>
      <c r="BK139" s="14">
        <f t="shared" si="118"/>
        <v>142.41754892006659</v>
      </c>
      <c r="BL139" s="12">
        <f t="shared" si="160"/>
        <v>0.86245107993340753</v>
      </c>
      <c r="BM139" s="11">
        <f t="shared" si="161"/>
        <v>6.0193403122097118E-3</v>
      </c>
      <c r="BN139" s="24"/>
      <c r="BO139" s="18">
        <f t="shared" si="162"/>
        <v>782.17629305657465</v>
      </c>
      <c r="BP139" s="20">
        <f t="shared" si="163"/>
        <v>11.423706943425373</v>
      </c>
      <c r="BQ139" s="20">
        <f t="shared" si="164"/>
        <v>1.4394792015404955E-2</v>
      </c>
      <c r="BR139" s="20">
        <f t="shared" si="165"/>
        <v>1.5494643817564939</v>
      </c>
      <c r="BS139" s="21">
        <f t="shared" si="119"/>
        <v>783.72575743833113</v>
      </c>
      <c r="BT139" s="20">
        <f t="shared" si="166"/>
        <v>9.8742425616688934</v>
      </c>
      <c r="BU139" s="20">
        <f t="shared" si="167"/>
        <v>1.2442341937586811E-2</v>
      </c>
    </row>
    <row r="140" spans="1:73" x14ac:dyDescent="0.3">
      <c r="A140" s="2">
        <v>44477</v>
      </c>
      <c r="B140" s="1">
        <v>139</v>
      </c>
      <c r="C140" s="3">
        <v>142.88999999999999</v>
      </c>
      <c r="D140">
        <v>785.48</v>
      </c>
      <c r="K140" s="13">
        <f t="shared" si="120"/>
        <v>143.29151382570106</v>
      </c>
      <c r="L140" s="12">
        <f t="shared" si="121"/>
        <v>0.4015138257010733</v>
      </c>
      <c r="M140" s="11">
        <f t="shared" si="122"/>
        <v>2.8099504912945158E-3</v>
      </c>
      <c r="N140" s="12">
        <f t="shared" si="123"/>
        <v>-0.37224396715361685</v>
      </c>
      <c r="O140" s="14">
        <f t="shared" si="112"/>
        <v>142.91926985854744</v>
      </c>
      <c r="P140" s="12">
        <f t="shared" si="124"/>
        <v>2.9269858547451122E-2</v>
      </c>
      <c r="Q140" s="11">
        <f t="shared" si="125"/>
        <v>2.0484189619603279E-4</v>
      </c>
      <c r="S140" s="18">
        <f t="shared" si="126"/>
        <v>775.21523012759701</v>
      </c>
      <c r="T140" s="20">
        <f t="shared" si="127"/>
        <v>10.264769872403008</v>
      </c>
      <c r="U140" s="20">
        <f t="shared" si="128"/>
        <v>1.3068149249380007E-2</v>
      </c>
      <c r="V140" s="20">
        <f t="shared" si="129"/>
        <v>2.4749288152885884</v>
      </c>
      <c r="W140" s="21">
        <f t="shared" si="113"/>
        <v>777.69015894288555</v>
      </c>
      <c r="X140" s="20">
        <f t="shared" si="130"/>
        <v>7.7898410571144723</v>
      </c>
      <c r="Y140" s="20">
        <f t="shared" si="131"/>
        <v>9.9173003222417788E-3</v>
      </c>
      <c r="AA140" s="13">
        <f t="shared" si="132"/>
        <v>142.37406658970195</v>
      </c>
      <c r="AB140" s="12">
        <f t="shared" si="133"/>
        <v>0.51593341029803241</v>
      </c>
      <c r="AC140" s="11">
        <f t="shared" si="134"/>
        <v>3.6107034103018579E-3</v>
      </c>
      <c r="AD140" s="12">
        <f t="shared" si="135"/>
        <v>0.19211071089654119</v>
      </c>
      <c r="AE140" s="14">
        <f t="shared" si="114"/>
        <v>142.5661773005985</v>
      </c>
      <c r="AF140" s="12">
        <f t="shared" si="136"/>
        <v>0.32382269940148944</v>
      </c>
      <c r="AG140" s="11">
        <f t="shared" si="137"/>
        <v>2.2662376611483621E-3</v>
      </c>
      <c r="AH140" s="24"/>
      <c r="AI140" s="18">
        <f t="shared" si="138"/>
        <v>781.86851091714243</v>
      </c>
      <c r="AJ140" s="20">
        <f t="shared" si="139"/>
        <v>3.6114890828575881</v>
      </c>
      <c r="AK140" s="20">
        <f t="shared" si="140"/>
        <v>4.5978116347425626E-3</v>
      </c>
      <c r="AL140" s="20">
        <f t="shared" si="141"/>
        <v>3.3283358801254632</v>
      </c>
      <c r="AM140" s="21">
        <f t="shared" si="115"/>
        <v>785.19684679726788</v>
      </c>
      <c r="AN140" s="20">
        <f t="shared" si="142"/>
        <v>0.28315320273213729</v>
      </c>
      <c r="AO140" s="20">
        <f t="shared" si="143"/>
        <v>3.6048429333927952E-4</v>
      </c>
      <c r="AQ140" s="13">
        <f t="shared" si="144"/>
        <v>142.88636181875938</v>
      </c>
      <c r="AR140" s="12">
        <f t="shared" si="145"/>
        <v>3.6381812406034442E-3</v>
      </c>
      <c r="AS140" s="11">
        <f t="shared" si="146"/>
        <v>2.5461412559335465E-5</v>
      </c>
      <c r="AT140" s="12">
        <f t="shared" si="147"/>
        <v>0.19211071089653506</v>
      </c>
      <c r="AU140" s="14">
        <f t="shared" si="116"/>
        <v>143.07847252965593</v>
      </c>
      <c r="AV140" s="12">
        <f t="shared" si="148"/>
        <v>0.18847252965593952</v>
      </c>
      <c r="AW140" s="11">
        <f t="shared" si="149"/>
        <v>1.3190043365941602E-3</v>
      </c>
      <c r="AX140" s="24"/>
      <c r="AY140" s="18">
        <f t="shared" si="150"/>
        <v>790.74407326414371</v>
      </c>
      <c r="AZ140" s="20">
        <f t="shared" si="151"/>
        <v>5.2640732641436898</v>
      </c>
      <c r="BA140" s="20">
        <f t="shared" si="152"/>
        <v>6.7017279423329549E-3</v>
      </c>
      <c r="BB140" s="20">
        <f t="shared" si="153"/>
        <v>3.3283358801255414</v>
      </c>
      <c r="BC140" s="21">
        <f t="shared" si="117"/>
        <v>794.07240914426927</v>
      </c>
      <c r="BD140" s="20">
        <f t="shared" si="154"/>
        <v>8.5924091442692543</v>
      </c>
      <c r="BE140" s="20">
        <f t="shared" si="155"/>
        <v>1.0939055283736383E-2</v>
      </c>
      <c r="BG140" s="13">
        <f t="shared" si="156"/>
        <v>142.88636181875938</v>
      </c>
      <c r="BH140" s="12">
        <f t="shared" si="157"/>
        <v>3.6381812406034442E-3</v>
      </c>
      <c r="BI140" s="11">
        <f t="shared" si="158"/>
        <v>2.5461412559335465E-5</v>
      </c>
      <c r="BJ140" s="12">
        <f t="shared" si="159"/>
        <v>1.0637113190486869</v>
      </c>
      <c r="BK140" s="14">
        <f t="shared" si="118"/>
        <v>143.95007313780806</v>
      </c>
      <c r="BL140" s="12">
        <f t="shared" si="160"/>
        <v>1.0600731378080752</v>
      </c>
      <c r="BM140" s="11">
        <f t="shared" si="161"/>
        <v>7.4188056393594748E-3</v>
      </c>
      <c r="BN140" s="24"/>
      <c r="BO140" s="18">
        <f t="shared" si="162"/>
        <v>790.74407326414371</v>
      </c>
      <c r="BP140" s="20">
        <f t="shared" si="163"/>
        <v>5.2640732641436898</v>
      </c>
      <c r="BQ140" s="20">
        <f t="shared" si="164"/>
        <v>6.7017279423329549E-3</v>
      </c>
      <c r="BR140" s="20">
        <f t="shared" si="165"/>
        <v>6.8132012511159168</v>
      </c>
      <c r="BS140" s="21">
        <f t="shared" si="119"/>
        <v>797.55727451525968</v>
      </c>
      <c r="BT140" s="20">
        <f t="shared" si="166"/>
        <v>12.07727451525966</v>
      </c>
      <c r="BU140" s="20">
        <f t="shared" si="167"/>
        <v>1.5375661398456562E-2</v>
      </c>
    </row>
    <row r="141" spans="1:73" x14ac:dyDescent="0.3">
      <c r="A141" s="2">
        <v>44480</v>
      </c>
      <c r="B141" s="1">
        <v>140</v>
      </c>
      <c r="C141" s="3">
        <v>142.80000000000001</v>
      </c>
      <c r="D141">
        <v>791.94</v>
      </c>
      <c r="K141" s="13">
        <f t="shared" si="120"/>
        <v>143.23128675184589</v>
      </c>
      <c r="L141" s="12">
        <f t="shared" si="121"/>
        <v>0.43128675184587451</v>
      </c>
      <c r="M141" s="11">
        <f t="shared" si="122"/>
        <v>3.0202153490607457E-3</v>
      </c>
      <c r="N141" s="12">
        <f t="shared" si="123"/>
        <v>-0.32544143315885038</v>
      </c>
      <c r="O141" s="14">
        <f t="shared" si="112"/>
        <v>142.90584531868703</v>
      </c>
      <c r="P141" s="12">
        <f t="shared" si="124"/>
        <v>0.10584531868701674</v>
      </c>
      <c r="Q141" s="11">
        <f t="shared" si="125"/>
        <v>7.4121371629563544E-4</v>
      </c>
      <c r="S141" s="18">
        <f t="shared" si="126"/>
        <v>776.75494560845743</v>
      </c>
      <c r="T141" s="20">
        <f t="shared" si="127"/>
        <v>15.185054391542621</v>
      </c>
      <c r="U141" s="20">
        <f t="shared" si="128"/>
        <v>1.9174501087888755E-2</v>
      </c>
      <c r="V141" s="20">
        <f t="shared" si="129"/>
        <v>2.3346468151243638</v>
      </c>
      <c r="W141" s="21">
        <f t="shared" si="113"/>
        <v>779.08959242358185</v>
      </c>
      <c r="X141" s="20">
        <f t="shared" si="130"/>
        <v>12.850407576418206</v>
      </c>
      <c r="Y141" s="20">
        <f t="shared" si="131"/>
        <v>1.6226491371086452E-2</v>
      </c>
      <c r="AA141" s="13">
        <f t="shared" si="132"/>
        <v>142.50304994227645</v>
      </c>
      <c r="AB141" s="12">
        <f t="shared" si="133"/>
        <v>0.29695005772356353</v>
      </c>
      <c r="AC141" s="11">
        <f t="shared" si="134"/>
        <v>2.0794821969437219E-3</v>
      </c>
      <c r="AD141" s="12">
        <f t="shared" si="135"/>
        <v>0.14476519215500572</v>
      </c>
      <c r="AE141" s="14">
        <f t="shared" si="114"/>
        <v>142.64781513443145</v>
      </c>
      <c r="AF141" s="12">
        <f t="shared" si="136"/>
        <v>0.15218486556855737</v>
      </c>
      <c r="AG141" s="11">
        <f t="shared" si="137"/>
        <v>1.0657203471187489E-3</v>
      </c>
      <c r="AH141" s="24"/>
      <c r="AI141" s="18">
        <f t="shared" si="138"/>
        <v>782.77138318785683</v>
      </c>
      <c r="AJ141" s="20">
        <f t="shared" si="139"/>
        <v>9.1686168121432274</v>
      </c>
      <c r="AK141" s="20">
        <f t="shared" si="140"/>
        <v>1.157741345574567E-2</v>
      </c>
      <c r="AL141" s="20">
        <f t="shared" si="141"/>
        <v>1.5092381730671636</v>
      </c>
      <c r="AM141" s="21">
        <f t="shared" si="115"/>
        <v>784.28062136092399</v>
      </c>
      <c r="AN141" s="20">
        <f t="shared" si="142"/>
        <v>7.659378639076067</v>
      </c>
      <c r="AO141" s="20">
        <f t="shared" si="143"/>
        <v>9.6716653270147567E-3</v>
      </c>
      <c r="AQ141" s="13">
        <f t="shared" si="144"/>
        <v>142.88909045468984</v>
      </c>
      <c r="AR141" s="12">
        <f t="shared" si="145"/>
        <v>8.9090454689824128E-2</v>
      </c>
      <c r="AS141" s="11">
        <f t="shared" si="146"/>
        <v>6.2388273592313805E-4</v>
      </c>
      <c r="AT141" s="12">
        <f t="shared" si="147"/>
        <v>0.14476519215501443</v>
      </c>
      <c r="AU141" s="14">
        <f t="shared" si="116"/>
        <v>143.03385564684484</v>
      </c>
      <c r="AV141" s="12">
        <f t="shared" si="148"/>
        <v>0.23385564684483029</v>
      </c>
      <c r="AW141" s="11">
        <f t="shared" si="149"/>
        <v>1.6376445857481112E-3</v>
      </c>
      <c r="AX141" s="24"/>
      <c r="AY141" s="18">
        <f t="shared" si="150"/>
        <v>786.796018316036</v>
      </c>
      <c r="AZ141" s="20">
        <f t="shared" si="151"/>
        <v>5.1439816839640571</v>
      </c>
      <c r="BA141" s="20">
        <f t="shared" si="152"/>
        <v>6.4954184457964702E-3</v>
      </c>
      <c r="BB141" s="20">
        <f t="shared" si="153"/>
        <v>1.5092381730672284</v>
      </c>
      <c r="BC141" s="21">
        <f t="shared" si="117"/>
        <v>788.30525648910327</v>
      </c>
      <c r="BD141" s="20">
        <f t="shared" si="154"/>
        <v>3.6347435108967829</v>
      </c>
      <c r="BE141" s="20">
        <f t="shared" si="155"/>
        <v>4.5896703170654127E-3</v>
      </c>
      <c r="BG141" s="13">
        <f t="shared" si="156"/>
        <v>142.88909045468984</v>
      </c>
      <c r="BH141" s="12">
        <f t="shared" si="157"/>
        <v>8.9090454689824128E-2</v>
      </c>
      <c r="BI141" s="11">
        <f t="shared" si="158"/>
        <v>6.2388273592313805E-4</v>
      </c>
      <c r="BJ141" s="12">
        <f t="shared" si="159"/>
        <v>0.26797430671001116</v>
      </c>
      <c r="BK141" s="14">
        <f t="shared" si="118"/>
        <v>143.15706476139985</v>
      </c>
      <c r="BL141" s="12">
        <f t="shared" si="160"/>
        <v>0.35706476139984034</v>
      </c>
      <c r="BM141" s="11">
        <f t="shared" si="161"/>
        <v>2.5004535112033636E-3</v>
      </c>
      <c r="BN141" s="24"/>
      <c r="BO141" s="18">
        <f t="shared" si="162"/>
        <v>786.796018316036</v>
      </c>
      <c r="BP141" s="20">
        <f t="shared" si="163"/>
        <v>5.1439816839640571</v>
      </c>
      <c r="BQ141" s="20">
        <f t="shared" si="164"/>
        <v>6.4954184457964702E-3</v>
      </c>
      <c r="BR141" s="20">
        <f t="shared" si="165"/>
        <v>-1.2577408983018037</v>
      </c>
      <c r="BS141" s="21">
        <f t="shared" si="119"/>
        <v>785.53827741773421</v>
      </c>
      <c r="BT141" s="20">
        <f t="shared" si="166"/>
        <v>6.4017225822658474</v>
      </c>
      <c r="BU141" s="20">
        <f t="shared" si="167"/>
        <v>8.0835954520113232E-3</v>
      </c>
    </row>
    <row r="142" spans="1:73" x14ac:dyDescent="0.3">
      <c r="A142" s="2">
        <v>44481</v>
      </c>
      <c r="B142" s="1">
        <v>141</v>
      </c>
      <c r="C142" s="3">
        <v>141.5</v>
      </c>
      <c r="D142">
        <v>805.71</v>
      </c>
      <c r="K142" s="13">
        <f t="shared" si="120"/>
        <v>143.16659373906901</v>
      </c>
      <c r="L142" s="12">
        <f t="shared" si="121"/>
        <v>1.6665937390690146</v>
      </c>
      <c r="M142" s="11">
        <f t="shared" si="122"/>
        <v>1.1778047625929431E-2</v>
      </c>
      <c r="N142" s="12">
        <f t="shared" si="123"/>
        <v>-0.28632917010155351</v>
      </c>
      <c r="O142" s="14">
        <f t="shared" si="112"/>
        <v>142.88026456896745</v>
      </c>
      <c r="P142" s="12">
        <f t="shared" si="124"/>
        <v>1.3802645689674478</v>
      </c>
      <c r="Q142" s="11">
        <f t="shared" si="125"/>
        <v>9.7545199220314335E-3</v>
      </c>
      <c r="S142" s="18">
        <f t="shared" si="126"/>
        <v>779.03270376718888</v>
      </c>
      <c r="T142" s="20">
        <f t="shared" si="127"/>
        <v>26.677296232811159</v>
      </c>
      <c r="U142" s="20">
        <f t="shared" si="128"/>
        <v>3.3110295556479576E-2</v>
      </c>
      <c r="V142" s="20">
        <f t="shared" si="129"/>
        <v>2.3261135166654259</v>
      </c>
      <c r="W142" s="21">
        <f t="shared" si="113"/>
        <v>781.35881728385425</v>
      </c>
      <c r="X142" s="20">
        <f t="shared" si="130"/>
        <v>24.351182716145786</v>
      </c>
      <c r="Y142" s="20">
        <f t="shared" si="131"/>
        <v>3.0223259877804401E-2</v>
      </c>
      <c r="AA142" s="13">
        <f t="shared" si="132"/>
        <v>142.57728745670732</v>
      </c>
      <c r="AB142" s="12">
        <f t="shared" si="133"/>
        <v>1.0772874567073245</v>
      </c>
      <c r="AC142" s="11">
        <f t="shared" si="134"/>
        <v>7.6133389166595372E-3</v>
      </c>
      <c r="AD142" s="12">
        <f t="shared" si="135"/>
        <v>9.1869433861908933E-2</v>
      </c>
      <c r="AE142" s="14">
        <f t="shared" si="114"/>
        <v>142.66915689056924</v>
      </c>
      <c r="AF142" s="12">
        <f t="shared" si="136"/>
        <v>1.1691568905692407</v>
      </c>
      <c r="AG142" s="11">
        <f t="shared" si="137"/>
        <v>8.2625928662137145E-3</v>
      </c>
      <c r="AH142" s="24"/>
      <c r="AI142" s="18">
        <f t="shared" si="138"/>
        <v>785.06353739089263</v>
      </c>
      <c r="AJ142" s="20">
        <f t="shared" si="139"/>
        <v>20.646462609107402</v>
      </c>
      <c r="AK142" s="20">
        <f t="shared" si="140"/>
        <v>2.5625178549487287E-2</v>
      </c>
      <c r="AL142" s="20">
        <f t="shared" si="141"/>
        <v>2.0964251955436461</v>
      </c>
      <c r="AM142" s="21">
        <f t="shared" si="115"/>
        <v>787.15996258643634</v>
      </c>
      <c r="AN142" s="20">
        <f t="shared" si="142"/>
        <v>18.5500374135637</v>
      </c>
      <c r="AO142" s="20">
        <f t="shared" si="143"/>
        <v>2.3023218544592595E-2</v>
      </c>
      <c r="AQ142" s="13">
        <f t="shared" si="144"/>
        <v>142.82227261367245</v>
      </c>
      <c r="AR142" s="12">
        <f t="shared" si="145"/>
        <v>1.3222726136724532</v>
      </c>
      <c r="AS142" s="11">
        <f t="shared" si="146"/>
        <v>9.344682782137478E-3</v>
      </c>
      <c r="AT142" s="12">
        <f t="shared" si="147"/>
        <v>9.1869433861915248E-2</v>
      </c>
      <c r="AU142" s="14">
        <f t="shared" si="116"/>
        <v>142.91414204753437</v>
      </c>
      <c r="AV142" s="12">
        <f t="shared" si="148"/>
        <v>1.4141420475343693</v>
      </c>
      <c r="AW142" s="11">
        <f t="shared" si="149"/>
        <v>9.9939367316916553E-3</v>
      </c>
      <c r="AX142" s="24"/>
      <c r="AY142" s="18">
        <f t="shared" si="150"/>
        <v>790.6540045790091</v>
      </c>
      <c r="AZ142" s="20">
        <f t="shared" si="151"/>
        <v>15.055995420990939</v>
      </c>
      <c r="BA142" s="20">
        <f t="shared" si="152"/>
        <v>1.8686618536434871E-2</v>
      </c>
      <c r="BB142" s="20">
        <f t="shared" si="153"/>
        <v>2.0964251955436963</v>
      </c>
      <c r="BC142" s="21">
        <f t="shared" si="117"/>
        <v>792.7504297745528</v>
      </c>
      <c r="BD142" s="20">
        <f t="shared" si="154"/>
        <v>12.959570225447237</v>
      </c>
      <c r="BE142" s="20">
        <f t="shared" si="155"/>
        <v>1.6084658531540178E-2</v>
      </c>
      <c r="BG142" s="13">
        <f t="shared" si="156"/>
        <v>142.82227261367245</v>
      </c>
      <c r="BH142" s="12">
        <f t="shared" si="157"/>
        <v>1.3222726136724532</v>
      </c>
      <c r="BI142" s="11">
        <f t="shared" si="158"/>
        <v>9.344682782137478E-3</v>
      </c>
      <c r="BJ142" s="12">
        <f t="shared" si="159"/>
        <v>1.6880195914466059E-2</v>
      </c>
      <c r="BK142" s="14">
        <f t="shared" si="118"/>
        <v>142.83915280958692</v>
      </c>
      <c r="BL142" s="12">
        <f t="shared" si="160"/>
        <v>1.3391528095869205</v>
      </c>
      <c r="BM142" s="11">
        <f t="shared" si="161"/>
        <v>9.4639774529110994E-3</v>
      </c>
      <c r="BN142" s="24"/>
      <c r="BO142" s="18">
        <f t="shared" si="162"/>
        <v>790.6540045790091</v>
      </c>
      <c r="BP142" s="20">
        <f t="shared" si="163"/>
        <v>15.055995420990939</v>
      </c>
      <c r="BQ142" s="20">
        <f t="shared" si="164"/>
        <v>1.8686618536434871E-2</v>
      </c>
      <c r="BR142" s="20">
        <f t="shared" si="165"/>
        <v>2.5790544726543736</v>
      </c>
      <c r="BS142" s="21">
        <f t="shared" si="119"/>
        <v>793.23305905166342</v>
      </c>
      <c r="BT142" s="20">
        <f t="shared" si="166"/>
        <v>12.476940948336619</v>
      </c>
      <c r="BU142" s="20">
        <f t="shared" si="167"/>
        <v>1.548564737726554E-2</v>
      </c>
    </row>
    <row r="143" spans="1:73" x14ac:dyDescent="0.3">
      <c r="A143" s="2">
        <v>44482</v>
      </c>
      <c r="B143" s="1">
        <v>142</v>
      </c>
      <c r="C143" s="3">
        <v>140.91</v>
      </c>
      <c r="D143">
        <v>811.08</v>
      </c>
      <c r="K143" s="13">
        <f t="shared" si="120"/>
        <v>142.91660467820867</v>
      </c>
      <c r="L143" s="12">
        <f t="shared" si="121"/>
        <v>2.0066046782086744</v>
      </c>
      <c r="M143" s="11">
        <f t="shared" si="122"/>
        <v>1.4240328423878181E-2</v>
      </c>
      <c r="N143" s="12">
        <f t="shared" si="123"/>
        <v>-0.280878153715372</v>
      </c>
      <c r="O143" s="14">
        <f t="shared" si="112"/>
        <v>142.63572652449329</v>
      </c>
      <c r="P143" s="12">
        <f t="shared" si="124"/>
        <v>1.7257265244932967</v>
      </c>
      <c r="Q143" s="11">
        <f t="shared" si="125"/>
        <v>1.2247012451162421E-2</v>
      </c>
      <c r="S143" s="18">
        <f t="shared" si="126"/>
        <v>783.03429820211056</v>
      </c>
      <c r="T143" s="20">
        <f t="shared" si="127"/>
        <v>28.045701797889478</v>
      </c>
      <c r="U143" s="20">
        <f t="shared" si="128"/>
        <v>3.4578218915383784E-2</v>
      </c>
      <c r="V143" s="20">
        <f t="shared" si="129"/>
        <v>2.5774356544038648</v>
      </c>
      <c r="W143" s="21">
        <f t="shared" si="113"/>
        <v>785.61173385651443</v>
      </c>
      <c r="X143" s="20">
        <f t="shared" si="130"/>
        <v>25.468266143485607</v>
      </c>
      <c r="Y143" s="20">
        <f t="shared" si="131"/>
        <v>3.1400436632003759E-2</v>
      </c>
      <c r="AA143" s="13">
        <f t="shared" si="132"/>
        <v>142.30796559253048</v>
      </c>
      <c r="AB143" s="12">
        <f t="shared" si="133"/>
        <v>1.3979655925304826</v>
      </c>
      <c r="AC143" s="11">
        <f t="shared" si="134"/>
        <v>9.9209821342025589E-3</v>
      </c>
      <c r="AD143" s="12">
        <f t="shared" si="135"/>
        <v>-0.17902403966715677</v>
      </c>
      <c r="AE143" s="14">
        <f t="shared" si="114"/>
        <v>142.12894155286332</v>
      </c>
      <c r="AF143" s="12">
        <f t="shared" si="136"/>
        <v>1.2189415528633276</v>
      </c>
      <c r="AG143" s="11">
        <f t="shared" si="137"/>
        <v>8.6504971461452539E-3</v>
      </c>
      <c r="AH143" s="24"/>
      <c r="AI143" s="18">
        <f t="shared" si="138"/>
        <v>790.22515304316948</v>
      </c>
      <c r="AJ143" s="20">
        <f t="shared" si="139"/>
        <v>20.854846956830556</v>
      </c>
      <c r="AK143" s="20">
        <f t="shared" si="140"/>
        <v>2.5712441382885233E-2</v>
      </c>
      <c r="AL143" s="20">
        <f t="shared" si="141"/>
        <v>4.3953180380935493</v>
      </c>
      <c r="AM143" s="21">
        <f t="shared" si="115"/>
        <v>794.62047108126308</v>
      </c>
      <c r="AN143" s="20">
        <f t="shared" si="142"/>
        <v>16.459528918736964</v>
      </c>
      <c r="AO143" s="20">
        <f t="shared" si="143"/>
        <v>2.0293348274815017E-2</v>
      </c>
      <c r="AQ143" s="13">
        <f t="shared" si="144"/>
        <v>141.83056815341811</v>
      </c>
      <c r="AR143" s="12">
        <f t="shared" si="145"/>
        <v>0.92056815341811671</v>
      </c>
      <c r="AS143" s="11">
        <f t="shared" si="146"/>
        <v>6.5330221660500794E-3</v>
      </c>
      <c r="AT143" s="12">
        <f t="shared" si="147"/>
        <v>-0.17902403966714853</v>
      </c>
      <c r="AU143" s="14">
        <f t="shared" si="116"/>
        <v>141.65154411375096</v>
      </c>
      <c r="AV143" s="12">
        <f t="shared" si="148"/>
        <v>0.74154411375096174</v>
      </c>
      <c r="AW143" s="11">
        <f t="shared" si="149"/>
        <v>5.2625371779927736E-3</v>
      </c>
      <c r="AX143" s="24"/>
      <c r="AY143" s="18">
        <f t="shared" si="150"/>
        <v>801.94600114475224</v>
      </c>
      <c r="AZ143" s="20">
        <f t="shared" si="151"/>
        <v>9.1339988552477962</v>
      </c>
      <c r="BA143" s="20">
        <f t="shared" si="152"/>
        <v>1.1261526428031509E-2</v>
      </c>
      <c r="BB143" s="20">
        <f t="shared" si="153"/>
        <v>4.395318038093559</v>
      </c>
      <c r="BC143" s="21">
        <f t="shared" si="117"/>
        <v>806.34131918284584</v>
      </c>
      <c r="BD143" s="20">
        <f t="shared" si="154"/>
        <v>4.7386808171542043</v>
      </c>
      <c r="BE143" s="20">
        <f t="shared" si="155"/>
        <v>5.8424333199612911E-3</v>
      </c>
      <c r="BG143" s="13">
        <f t="shared" si="156"/>
        <v>141.83056815341811</v>
      </c>
      <c r="BH143" s="12">
        <f t="shared" si="157"/>
        <v>0.92056815341811671</v>
      </c>
      <c r="BI143" s="11">
        <f t="shared" si="158"/>
        <v>6.5330221660500794E-3</v>
      </c>
      <c r="BJ143" s="12">
        <f t="shared" si="159"/>
        <v>-0.73955829621213842</v>
      </c>
      <c r="BK143" s="14">
        <f t="shared" si="118"/>
        <v>141.09100985720596</v>
      </c>
      <c r="BL143" s="12">
        <f t="shared" si="160"/>
        <v>0.18100985720596441</v>
      </c>
      <c r="BM143" s="11">
        <f t="shared" si="161"/>
        <v>1.2845777957984843E-3</v>
      </c>
      <c r="BN143" s="24"/>
      <c r="BO143" s="18">
        <f t="shared" si="162"/>
        <v>801.94600114475224</v>
      </c>
      <c r="BP143" s="20">
        <f t="shared" si="163"/>
        <v>9.1339988552477962</v>
      </c>
      <c r="BQ143" s="20">
        <f t="shared" si="164"/>
        <v>1.1261526428031509E-2</v>
      </c>
      <c r="BR143" s="20">
        <f t="shared" si="165"/>
        <v>9.113761042470955</v>
      </c>
      <c r="BS143" s="21">
        <f t="shared" si="119"/>
        <v>811.05976218722321</v>
      </c>
      <c r="BT143" s="20">
        <f t="shared" si="166"/>
        <v>2.0237812776827013E-2</v>
      </c>
      <c r="BU143" s="20">
        <f t="shared" si="167"/>
        <v>2.4951685131956172E-5</v>
      </c>
    </row>
    <row r="144" spans="1:73" x14ac:dyDescent="0.3">
      <c r="A144" s="2">
        <v>44483</v>
      </c>
      <c r="B144" s="1">
        <v>143</v>
      </c>
      <c r="C144" s="3">
        <v>143.75</v>
      </c>
      <c r="D144">
        <v>818.32</v>
      </c>
      <c r="K144" s="13">
        <f t="shared" si="120"/>
        <v>142.61561397647736</v>
      </c>
      <c r="L144" s="12">
        <f t="shared" si="121"/>
        <v>1.1343860235226373</v>
      </c>
      <c r="M144" s="11">
        <f t="shared" si="122"/>
        <v>7.8913810332009553E-3</v>
      </c>
      <c r="N144" s="12">
        <f t="shared" si="123"/>
        <v>-0.28389503591776244</v>
      </c>
      <c r="O144" s="14">
        <f t="shared" si="112"/>
        <v>142.3317189405596</v>
      </c>
      <c r="P144" s="12">
        <f t="shared" si="124"/>
        <v>1.4182810594404032</v>
      </c>
      <c r="Q144" s="11">
        <f t="shared" si="125"/>
        <v>9.8663030221941093E-3</v>
      </c>
      <c r="S144" s="18">
        <f t="shared" si="126"/>
        <v>787.24115347179395</v>
      </c>
      <c r="T144" s="20">
        <f t="shared" si="127"/>
        <v>31.0788465282061</v>
      </c>
      <c r="U144" s="20">
        <f t="shared" si="128"/>
        <v>3.7978842663268765E-2</v>
      </c>
      <c r="V144" s="20">
        <f t="shared" si="129"/>
        <v>2.8218485966957929</v>
      </c>
      <c r="W144" s="21">
        <f t="shared" si="113"/>
        <v>790.06300206848971</v>
      </c>
      <c r="X144" s="20">
        <f t="shared" si="130"/>
        <v>28.256997931510341</v>
      </c>
      <c r="Y144" s="20">
        <f t="shared" si="131"/>
        <v>3.4530498987572517E-2</v>
      </c>
      <c r="AA144" s="13">
        <f t="shared" si="132"/>
        <v>141.95847419439787</v>
      </c>
      <c r="AB144" s="12">
        <f t="shared" si="133"/>
        <v>1.7915258056021344</v>
      </c>
      <c r="AC144" s="11">
        <f t="shared" si="134"/>
        <v>1.2462788212884412E-2</v>
      </c>
      <c r="AD144" s="12">
        <f t="shared" si="135"/>
        <v>-0.30687455851624934</v>
      </c>
      <c r="AE144" s="14">
        <f t="shared" si="114"/>
        <v>141.65159963588161</v>
      </c>
      <c r="AF144" s="12">
        <f t="shared" si="136"/>
        <v>2.0984003641183904</v>
      </c>
      <c r="AG144" s="11">
        <f t="shared" si="137"/>
        <v>1.4597567750388802E-2</v>
      </c>
      <c r="AH144" s="24"/>
      <c r="AI144" s="18">
        <f t="shared" si="138"/>
        <v>795.4388647823771</v>
      </c>
      <c r="AJ144" s="20">
        <f t="shared" si="139"/>
        <v>22.881135217622955</v>
      </c>
      <c r="AK144" s="20">
        <f t="shared" si="140"/>
        <v>2.7961109611915818E-2</v>
      </c>
      <c r="AL144" s="20">
        <f t="shared" si="141"/>
        <v>5.0091133139290953</v>
      </c>
      <c r="AM144" s="21">
        <f t="shared" si="115"/>
        <v>800.4479780963062</v>
      </c>
      <c r="AN144" s="20">
        <f t="shared" si="142"/>
        <v>17.872021903693849</v>
      </c>
      <c r="AO144" s="20">
        <f t="shared" si="143"/>
        <v>2.1839893811337677E-2</v>
      </c>
      <c r="AQ144" s="13">
        <f t="shared" si="144"/>
        <v>141.14014203835453</v>
      </c>
      <c r="AR144" s="12">
        <f t="shared" si="145"/>
        <v>2.6098579616454742</v>
      </c>
      <c r="AS144" s="11">
        <f t="shared" si="146"/>
        <v>1.8155533646229387E-2</v>
      </c>
      <c r="AT144" s="12">
        <f t="shared" si="147"/>
        <v>-0.30687455851625828</v>
      </c>
      <c r="AU144" s="14">
        <f t="shared" si="116"/>
        <v>140.83326747983827</v>
      </c>
      <c r="AV144" s="12">
        <f t="shared" si="148"/>
        <v>2.9167325201617302</v>
      </c>
      <c r="AW144" s="11">
        <f t="shared" si="149"/>
        <v>2.0290313183733776E-2</v>
      </c>
      <c r="AX144" s="24"/>
      <c r="AY144" s="18">
        <f t="shared" si="150"/>
        <v>808.79650028618812</v>
      </c>
      <c r="AZ144" s="20">
        <f t="shared" si="151"/>
        <v>9.5234997138119297</v>
      </c>
      <c r="BA144" s="20">
        <f t="shared" si="152"/>
        <v>1.1637867477040679E-2</v>
      </c>
      <c r="BB144" s="20">
        <f t="shared" si="153"/>
        <v>5.0091133139291379</v>
      </c>
      <c r="BC144" s="21">
        <f t="shared" si="117"/>
        <v>813.80561360011723</v>
      </c>
      <c r="BD144" s="20">
        <f t="shared" si="154"/>
        <v>4.5143863998828238</v>
      </c>
      <c r="BE144" s="20">
        <f t="shared" si="155"/>
        <v>5.516651676462537E-3</v>
      </c>
      <c r="BG144" s="13">
        <f t="shared" si="156"/>
        <v>141.14014203835453</v>
      </c>
      <c r="BH144" s="12">
        <f t="shared" si="157"/>
        <v>2.6098579616454742</v>
      </c>
      <c r="BI144" s="11">
        <f t="shared" si="158"/>
        <v>1.8155533646229387E-2</v>
      </c>
      <c r="BJ144" s="12">
        <f t="shared" si="159"/>
        <v>-0.70270916035072528</v>
      </c>
      <c r="BK144" s="14">
        <f t="shared" si="118"/>
        <v>140.43743287800379</v>
      </c>
      <c r="BL144" s="12">
        <f t="shared" si="160"/>
        <v>3.3125671219962101</v>
      </c>
      <c r="BM144" s="11">
        <f t="shared" si="161"/>
        <v>2.3043945196495375E-2</v>
      </c>
      <c r="BN144" s="24"/>
      <c r="BO144" s="18">
        <f t="shared" si="162"/>
        <v>808.79650028618812</v>
      </c>
      <c r="BP144" s="20">
        <f t="shared" si="163"/>
        <v>9.5234997138119297</v>
      </c>
      <c r="BQ144" s="20">
        <f t="shared" si="164"/>
        <v>1.1637867477040679E-2</v>
      </c>
      <c r="BR144" s="20">
        <f t="shared" si="165"/>
        <v>7.4163146166946454</v>
      </c>
      <c r="BS144" s="21">
        <f t="shared" si="119"/>
        <v>816.21281490288277</v>
      </c>
      <c r="BT144" s="20">
        <f t="shared" si="166"/>
        <v>2.1071850971172807</v>
      </c>
      <c r="BU144" s="20">
        <f t="shared" si="167"/>
        <v>2.5750135608530655E-3</v>
      </c>
    </row>
    <row r="145" spans="1:73" x14ac:dyDescent="0.3">
      <c r="A145" s="2">
        <v>44484</v>
      </c>
      <c r="B145" s="1">
        <v>144</v>
      </c>
      <c r="C145" s="3">
        <v>144.83000000000001</v>
      </c>
      <c r="D145">
        <v>843.03</v>
      </c>
      <c r="K145" s="13">
        <f t="shared" si="120"/>
        <v>142.78577188000577</v>
      </c>
      <c r="L145" s="12">
        <f t="shared" si="121"/>
        <v>2.0442281199942443</v>
      </c>
      <c r="M145" s="11">
        <f t="shared" si="122"/>
        <v>1.411467320302592E-2</v>
      </c>
      <c r="N145" s="12">
        <f t="shared" si="123"/>
        <v>-0.21578709500083726</v>
      </c>
      <c r="O145" s="14">
        <f t="shared" si="112"/>
        <v>142.56998478500492</v>
      </c>
      <c r="P145" s="12">
        <f t="shared" si="124"/>
        <v>2.2600152149950929</v>
      </c>
      <c r="Q145" s="11">
        <f t="shared" si="125"/>
        <v>1.5604606883899004E-2</v>
      </c>
      <c r="S145" s="18">
        <f t="shared" si="126"/>
        <v>791.90298045102486</v>
      </c>
      <c r="T145" s="20">
        <f t="shared" si="127"/>
        <v>51.127019548975113</v>
      </c>
      <c r="U145" s="20">
        <f t="shared" si="128"/>
        <v>6.064673801522498E-2</v>
      </c>
      <c r="V145" s="20">
        <f t="shared" si="129"/>
        <v>3.0978453540760604</v>
      </c>
      <c r="W145" s="21">
        <f t="shared" si="113"/>
        <v>795.00082580510093</v>
      </c>
      <c r="X145" s="20">
        <f t="shared" si="130"/>
        <v>48.029174194899042</v>
      </c>
      <c r="Y145" s="20">
        <f t="shared" si="131"/>
        <v>5.6972081889018235E-2</v>
      </c>
      <c r="AA145" s="13">
        <f t="shared" si="132"/>
        <v>142.40635564579839</v>
      </c>
      <c r="AB145" s="12">
        <f t="shared" si="133"/>
        <v>2.4236443542016275</v>
      </c>
      <c r="AC145" s="11">
        <f t="shared" si="134"/>
        <v>1.6734408300777652E-2</v>
      </c>
      <c r="AD145" s="12">
        <f t="shared" si="135"/>
        <v>0.2591924489213272</v>
      </c>
      <c r="AE145" s="14">
        <f t="shared" si="114"/>
        <v>142.66554809471972</v>
      </c>
      <c r="AF145" s="12">
        <f t="shared" si="136"/>
        <v>2.1644519052802877</v>
      </c>
      <c r="AG145" s="11">
        <f t="shared" si="137"/>
        <v>1.4944775980668974E-2</v>
      </c>
      <c r="AH145" s="24"/>
      <c r="AI145" s="18">
        <f t="shared" si="138"/>
        <v>801.15914858678286</v>
      </c>
      <c r="AJ145" s="20">
        <f t="shared" si="139"/>
        <v>41.87085141321711</v>
      </c>
      <c r="AK145" s="20">
        <f t="shared" si="140"/>
        <v>4.9667095374087651E-2</v>
      </c>
      <c r="AL145" s="20">
        <f t="shared" si="141"/>
        <v>5.5424911817865992</v>
      </c>
      <c r="AM145" s="21">
        <f t="shared" si="115"/>
        <v>806.70163976856941</v>
      </c>
      <c r="AN145" s="20">
        <f t="shared" si="142"/>
        <v>36.328360231430565</v>
      </c>
      <c r="AO145" s="20">
        <f t="shared" si="143"/>
        <v>4.3092606706084675E-2</v>
      </c>
      <c r="AQ145" s="13">
        <f t="shared" si="144"/>
        <v>143.09753550958862</v>
      </c>
      <c r="AR145" s="12">
        <f t="shared" si="145"/>
        <v>1.7324644904113882</v>
      </c>
      <c r="AS145" s="11">
        <f t="shared" si="146"/>
        <v>1.1962055447154512E-2</v>
      </c>
      <c r="AT145" s="12">
        <f t="shared" si="147"/>
        <v>0.25919244892133092</v>
      </c>
      <c r="AU145" s="14">
        <f t="shared" si="116"/>
        <v>143.35672795850996</v>
      </c>
      <c r="AV145" s="12">
        <f t="shared" si="148"/>
        <v>1.4732720414900484</v>
      </c>
      <c r="AW145" s="11">
        <f t="shared" si="149"/>
        <v>1.0172423127045836E-2</v>
      </c>
      <c r="AX145" s="24"/>
      <c r="AY145" s="18">
        <f t="shared" si="150"/>
        <v>815.9391250715471</v>
      </c>
      <c r="AZ145" s="20">
        <f t="shared" si="151"/>
        <v>27.090874928452877</v>
      </c>
      <c r="BA145" s="20">
        <f t="shared" si="152"/>
        <v>3.2135125592746255E-2</v>
      </c>
      <c r="BB145" s="20">
        <f t="shared" si="153"/>
        <v>5.5424911817865974</v>
      </c>
      <c r="BC145" s="21">
        <f t="shared" si="117"/>
        <v>821.48161625333364</v>
      </c>
      <c r="BD145" s="20">
        <f t="shared" si="154"/>
        <v>21.548383746666332</v>
      </c>
      <c r="BE145" s="20">
        <f t="shared" si="155"/>
        <v>2.5560636924743287E-2</v>
      </c>
      <c r="BG145" s="13">
        <f t="shared" si="156"/>
        <v>143.09753550958862</v>
      </c>
      <c r="BH145" s="12">
        <f t="shared" si="157"/>
        <v>1.7324644904113882</v>
      </c>
      <c r="BI145" s="11">
        <f t="shared" si="158"/>
        <v>1.1962055447154512E-2</v>
      </c>
      <c r="BJ145" s="12">
        <f t="shared" si="159"/>
        <v>1.2923678133378926</v>
      </c>
      <c r="BK145" s="14">
        <f t="shared" si="118"/>
        <v>144.38990332292653</v>
      </c>
      <c r="BL145" s="12">
        <f t="shared" si="160"/>
        <v>0.44009667707348399</v>
      </c>
      <c r="BM145" s="11">
        <f t="shared" si="161"/>
        <v>3.0387121250672095E-3</v>
      </c>
      <c r="BN145" s="24"/>
      <c r="BO145" s="18">
        <f t="shared" si="162"/>
        <v>815.9391250715471</v>
      </c>
      <c r="BP145" s="20">
        <f t="shared" si="163"/>
        <v>27.090874928452877</v>
      </c>
      <c r="BQ145" s="20">
        <f t="shared" si="164"/>
        <v>3.2135125592746255E-2</v>
      </c>
      <c r="BR145" s="20">
        <f t="shared" si="165"/>
        <v>7.2110472431928931</v>
      </c>
      <c r="BS145" s="21">
        <f t="shared" si="119"/>
        <v>823.15017231473996</v>
      </c>
      <c r="BT145" s="20">
        <f t="shared" si="166"/>
        <v>19.879827685260011</v>
      </c>
      <c r="BU145" s="20">
        <f t="shared" si="167"/>
        <v>2.3581400051314913E-2</v>
      </c>
    </row>
    <row r="146" spans="1:73" x14ac:dyDescent="0.3">
      <c r="A146" s="2">
        <v>44487</v>
      </c>
      <c r="B146" s="1">
        <v>145</v>
      </c>
      <c r="C146" s="3">
        <v>146.55000000000001</v>
      </c>
      <c r="D146">
        <v>870.1</v>
      </c>
      <c r="K146" s="13">
        <f t="shared" si="120"/>
        <v>143.09240609800489</v>
      </c>
      <c r="L146" s="12">
        <f t="shared" si="121"/>
        <v>3.457593901995125</v>
      </c>
      <c r="M146" s="11">
        <f t="shared" si="122"/>
        <v>2.3593271252099111E-2</v>
      </c>
      <c r="N146" s="12">
        <f t="shared" si="123"/>
        <v>-0.13742389805084396</v>
      </c>
      <c r="O146" s="14">
        <f t="shared" si="112"/>
        <v>142.95498219995403</v>
      </c>
      <c r="P146" s="12">
        <f t="shared" si="124"/>
        <v>3.59501780004598</v>
      </c>
      <c r="Q146" s="11">
        <f t="shared" si="125"/>
        <v>2.4530998294411327E-2</v>
      </c>
      <c r="S146" s="18">
        <f t="shared" si="126"/>
        <v>799.57203338337104</v>
      </c>
      <c r="T146" s="20">
        <f t="shared" si="127"/>
        <v>70.527966616628987</v>
      </c>
      <c r="U146" s="20">
        <f t="shared" si="128"/>
        <v>8.1057311362635318E-2</v>
      </c>
      <c r="V146" s="20">
        <f t="shared" si="129"/>
        <v>3.7835264908165778</v>
      </c>
      <c r="W146" s="21">
        <f t="shared" si="113"/>
        <v>803.35555987418763</v>
      </c>
      <c r="X146" s="20">
        <f t="shared" si="130"/>
        <v>66.744440125812389</v>
      </c>
      <c r="Y146" s="20">
        <f t="shared" si="131"/>
        <v>7.6708930152640367E-2</v>
      </c>
      <c r="AA146" s="13">
        <f t="shared" si="132"/>
        <v>143.0122667343488</v>
      </c>
      <c r="AB146" s="12">
        <f t="shared" si="133"/>
        <v>3.5377332656512124</v>
      </c>
      <c r="AC146" s="11">
        <f t="shared" si="134"/>
        <v>2.4140110990455217E-2</v>
      </c>
      <c r="AD146" s="12">
        <f t="shared" si="135"/>
        <v>0.51923142864314231</v>
      </c>
      <c r="AE146" s="14">
        <f t="shared" si="114"/>
        <v>143.53149816299194</v>
      </c>
      <c r="AF146" s="12">
        <f t="shared" si="136"/>
        <v>3.0185018370080741</v>
      </c>
      <c r="AG146" s="11">
        <f t="shared" si="137"/>
        <v>2.0597078382859596E-2</v>
      </c>
      <c r="AH146" s="24"/>
      <c r="AI146" s="18">
        <f t="shared" si="138"/>
        <v>811.62686144008717</v>
      </c>
      <c r="AJ146" s="20">
        <f t="shared" si="139"/>
        <v>58.473138559912854</v>
      </c>
      <c r="AK146" s="20">
        <f t="shared" si="140"/>
        <v>6.7202779634424614E-2</v>
      </c>
      <c r="AL146" s="20">
        <f t="shared" si="141"/>
        <v>9.23640743542488</v>
      </c>
      <c r="AM146" s="21">
        <f t="shared" si="115"/>
        <v>820.86326887551206</v>
      </c>
      <c r="AN146" s="20">
        <f t="shared" si="142"/>
        <v>49.23673112448796</v>
      </c>
      <c r="AO146" s="20">
        <f t="shared" si="143"/>
        <v>5.658743951785767E-2</v>
      </c>
      <c r="AQ146" s="13">
        <f t="shared" si="144"/>
        <v>144.39688387739716</v>
      </c>
      <c r="AR146" s="12">
        <f t="shared" si="145"/>
        <v>2.153116122602853</v>
      </c>
      <c r="AS146" s="11">
        <f t="shared" si="146"/>
        <v>1.4692024036866959E-2</v>
      </c>
      <c r="AT146" s="12">
        <f t="shared" si="147"/>
        <v>0.51923142864313165</v>
      </c>
      <c r="AU146" s="14">
        <f t="shared" si="116"/>
        <v>144.9161153060403</v>
      </c>
      <c r="AV146" s="12">
        <f t="shared" si="148"/>
        <v>1.6338846939597147</v>
      </c>
      <c r="AW146" s="11">
        <f t="shared" si="149"/>
        <v>1.1148991429271338E-2</v>
      </c>
      <c r="AX146" s="24"/>
      <c r="AY146" s="18">
        <f t="shared" si="150"/>
        <v>836.25728126788681</v>
      </c>
      <c r="AZ146" s="20">
        <f t="shared" si="151"/>
        <v>33.842718732113212</v>
      </c>
      <c r="BA146" s="20">
        <f t="shared" si="152"/>
        <v>3.8895205990246193E-2</v>
      </c>
      <c r="BB146" s="20">
        <f t="shared" si="153"/>
        <v>9.2364074354248764</v>
      </c>
      <c r="BC146" s="21">
        <f t="shared" si="117"/>
        <v>845.4936887033117</v>
      </c>
      <c r="BD146" s="20">
        <f t="shared" si="154"/>
        <v>24.606311296688318</v>
      </c>
      <c r="BE146" s="20">
        <f t="shared" si="155"/>
        <v>2.8279865873679252E-2</v>
      </c>
      <c r="BG146" s="13">
        <f t="shared" si="156"/>
        <v>144.39688387739716</v>
      </c>
      <c r="BH146" s="12">
        <f t="shared" si="157"/>
        <v>2.153116122602853</v>
      </c>
      <c r="BI146" s="11">
        <f t="shared" si="158"/>
        <v>1.4692024036866959E-2</v>
      </c>
      <c r="BJ146" s="12">
        <f t="shared" si="159"/>
        <v>1.2976032291908737</v>
      </c>
      <c r="BK146" s="14">
        <f t="shared" si="118"/>
        <v>145.69448710658804</v>
      </c>
      <c r="BL146" s="12">
        <f t="shared" si="160"/>
        <v>0.85551289341196934</v>
      </c>
      <c r="BM146" s="11">
        <f t="shared" si="161"/>
        <v>5.8376860690001319E-3</v>
      </c>
      <c r="BN146" s="24"/>
      <c r="BO146" s="18">
        <f t="shared" si="162"/>
        <v>836.25728126788681</v>
      </c>
      <c r="BP146" s="20">
        <f t="shared" si="163"/>
        <v>33.842718732113212</v>
      </c>
      <c r="BQ146" s="20">
        <f t="shared" si="164"/>
        <v>3.8895205990246193E-2</v>
      </c>
      <c r="BR146" s="20">
        <f t="shared" si="165"/>
        <v>17.041378958053009</v>
      </c>
      <c r="BS146" s="21">
        <f t="shared" si="119"/>
        <v>853.29866022593978</v>
      </c>
      <c r="BT146" s="20">
        <f t="shared" si="166"/>
        <v>16.801339774060239</v>
      </c>
      <c r="BU146" s="20">
        <f t="shared" si="167"/>
        <v>1.9309665296012225E-2</v>
      </c>
    </row>
    <row r="147" spans="1:73" x14ac:dyDescent="0.3">
      <c r="A147" s="2">
        <v>44488</v>
      </c>
      <c r="B147" s="1">
        <v>146</v>
      </c>
      <c r="C147" s="3">
        <v>148.75</v>
      </c>
      <c r="D147">
        <v>864.27</v>
      </c>
      <c r="K147" s="13">
        <f t="shared" si="120"/>
        <v>143.61104518330416</v>
      </c>
      <c r="L147" s="12">
        <f t="shared" si="121"/>
        <v>5.1389548166958434</v>
      </c>
      <c r="M147" s="11">
        <f t="shared" si="122"/>
        <v>3.4547595406358614E-2</v>
      </c>
      <c r="N147" s="12">
        <f t="shared" si="123"/>
        <v>-3.9014450548326834E-2</v>
      </c>
      <c r="O147" s="14">
        <f t="shared" si="112"/>
        <v>143.57203073275582</v>
      </c>
      <c r="P147" s="12">
        <f t="shared" si="124"/>
        <v>5.1779692672441797</v>
      </c>
      <c r="Q147" s="11">
        <f t="shared" si="125"/>
        <v>3.4809877426851626E-2</v>
      </c>
      <c r="S147" s="18">
        <f t="shared" si="126"/>
        <v>810.15122837586534</v>
      </c>
      <c r="T147" s="20">
        <f t="shared" si="127"/>
        <v>54.118771624134638</v>
      </c>
      <c r="U147" s="20">
        <f t="shared" si="128"/>
        <v>6.2617899064105711E-2</v>
      </c>
      <c r="V147" s="20">
        <f t="shared" si="129"/>
        <v>4.8028767660682368</v>
      </c>
      <c r="W147" s="21">
        <f t="shared" si="113"/>
        <v>814.95410514193361</v>
      </c>
      <c r="X147" s="20">
        <f t="shared" si="130"/>
        <v>49.315894858066372</v>
      </c>
      <c r="Y147" s="20">
        <f t="shared" si="131"/>
        <v>5.7060750527111175E-2</v>
      </c>
      <c r="AA147" s="13">
        <f t="shared" si="132"/>
        <v>143.89670005076158</v>
      </c>
      <c r="AB147" s="12">
        <f t="shared" si="133"/>
        <v>4.8532999492384192</v>
      </c>
      <c r="AC147" s="11">
        <f t="shared" si="134"/>
        <v>3.2627226549501981E-2</v>
      </c>
      <c r="AD147" s="12">
        <f t="shared" si="135"/>
        <v>0.79313284447037191</v>
      </c>
      <c r="AE147" s="14">
        <f t="shared" si="114"/>
        <v>144.68983289523194</v>
      </c>
      <c r="AF147" s="12">
        <f t="shared" si="136"/>
        <v>4.0601671047680554</v>
      </c>
      <c r="AG147" s="11">
        <f t="shared" si="137"/>
        <v>2.7295241040457517E-2</v>
      </c>
      <c r="AH147" s="24"/>
      <c r="AI147" s="18">
        <f t="shared" si="138"/>
        <v>826.24514608006541</v>
      </c>
      <c r="AJ147" s="20">
        <f t="shared" si="139"/>
        <v>38.024853919934571</v>
      </c>
      <c r="AK147" s="20">
        <f t="shared" si="140"/>
        <v>4.3996498686677279E-2</v>
      </c>
      <c r="AL147" s="20">
        <f t="shared" si="141"/>
        <v>13.272815338839902</v>
      </c>
      <c r="AM147" s="21">
        <f t="shared" si="115"/>
        <v>839.51796141890532</v>
      </c>
      <c r="AN147" s="20">
        <f t="shared" si="142"/>
        <v>24.752038581094666</v>
      </c>
      <c r="AO147" s="20">
        <f t="shared" si="143"/>
        <v>2.8639243038743295E-2</v>
      </c>
      <c r="AQ147" s="13">
        <f t="shared" si="144"/>
        <v>146.01172096934931</v>
      </c>
      <c r="AR147" s="12">
        <f t="shared" si="145"/>
        <v>2.7382790306506877</v>
      </c>
      <c r="AS147" s="11">
        <f t="shared" si="146"/>
        <v>1.8408598525382774E-2</v>
      </c>
      <c r="AT147" s="12">
        <f t="shared" si="147"/>
        <v>0.79313284447038723</v>
      </c>
      <c r="AU147" s="14">
        <f t="shared" si="116"/>
        <v>146.8048538138197</v>
      </c>
      <c r="AV147" s="12">
        <f t="shared" si="148"/>
        <v>1.9451461861802954</v>
      </c>
      <c r="AW147" s="11">
        <f t="shared" si="149"/>
        <v>1.3076613016338121E-2</v>
      </c>
      <c r="AX147" s="24"/>
      <c r="AY147" s="18">
        <f t="shared" si="150"/>
        <v>861.63932031697175</v>
      </c>
      <c r="AZ147" s="20">
        <f t="shared" si="151"/>
        <v>2.6306796830282337</v>
      </c>
      <c r="BA147" s="20">
        <f t="shared" si="152"/>
        <v>3.0438169588534068E-3</v>
      </c>
      <c r="BB147" s="20">
        <f t="shared" si="153"/>
        <v>13.272815338839891</v>
      </c>
      <c r="BC147" s="21">
        <f t="shared" si="117"/>
        <v>874.91213565581165</v>
      </c>
      <c r="BD147" s="20">
        <f t="shared" si="154"/>
        <v>10.642135655811671</v>
      </c>
      <c r="BE147" s="20">
        <f t="shared" si="155"/>
        <v>1.2313438689080579E-2</v>
      </c>
      <c r="BG147" s="13">
        <f t="shared" si="156"/>
        <v>146.01172096934931</v>
      </c>
      <c r="BH147" s="12">
        <f t="shared" si="157"/>
        <v>2.7382790306506877</v>
      </c>
      <c r="BI147" s="11">
        <f t="shared" si="158"/>
        <v>1.8408598525382774E-2</v>
      </c>
      <c r="BJ147" s="12">
        <f t="shared" si="159"/>
        <v>1.535528626261834</v>
      </c>
      <c r="BK147" s="14">
        <f t="shared" si="118"/>
        <v>147.54724959561113</v>
      </c>
      <c r="BL147" s="12">
        <f t="shared" si="160"/>
        <v>1.2027504043888655</v>
      </c>
      <c r="BM147" s="11">
        <f t="shared" si="161"/>
        <v>8.0857170042948935E-3</v>
      </c>
      <c r="BN147" s="24"/>
      <c r="BO147" s="18">
        <f t="shared" si="162"/>
        <v>861.63932031697175</v>
      </c>
      <c r="BP147" s="20">
        <f t="shared" si="163"/>
        <v>2.6306796830282337</v>
      </c>
      <c r="BQ147" s="20">
        <f t="shared" si="164"/>
        <v>3.0438169588534068E-3</v>
      </c>
      <c r="BR147" s="20">
        <f t="shared" si="165"/>
        <v>23.296874026326954</v>
      </c>
      <c r="BS147" s="21">
        <f t="shared" si="119"/>
        <v>884.93619434329867</v>
      </c>
      <c r="BT147" s="20">
        <f t="shared" si="166"/>
        <v>20.666194343298685</v>
      </c>
      <c r="BU147" s="20">
        <f t="shared" si="167"/>
        <v>2.3911733998980278E-2</v>
      </c>
    </row>
    <row r="148" spans="1:73" x14ac:dyDescent="0.3">
      <c r="A148" s="2">
        <v>44489</v>
      </c>
      <c r="B148" s="1">
        <v>147</v>
      </c>
      <c r="C148" s="3">
        <v>149.25</v>
      </c>
      <c r="D148">
        <v>865.79</v>
      </c>
      <c r="K148" s="13">
        <f t="shared" si="120"/>
        <v>144.38188840580852</v>
      </c>
      <c r="L148" s="12">
        <f t="shared" si="121"/>
        <v>4.8681115941914754</v>
      </c>
      <c r="M148" s="11">
        <f t="shared" si="122"/>
        <v>3.2617163110160642E-2</v>
      </c>
      <c r="N148" s="12">
        <f t="shared" si="123"/>
        <v>8.2464200409577387E-2</v>
      </c>
      <c r="O148" s="14">
        <f t="shared" si="112"/>
        <v>144.46435260621811</v>
      </c>
      <c r="P148" s="12">
        <f t="shared" si="124"/>
        <v>4.7856473937818862</v>
      </c>
      <c r="Q148" s="11">
        <f t="shared" si="125"/>
        <v>3.2064639154317495E-2</v>
      </c>
      <c r="S148" s="18">
        <f t="shared" si="126"/>
        <v>818.26904411948544</v>
      </c>
      <c r="T148" s="20">
        <f t="shared" si="127"/>
        <v>47.520955880514521</v>
      </c>
      <c r="U148" s="20">
        <f t="shared" si="128"/>
        <v>5.48873928787749E-2</v>
      </c>
      <c r="V148" s="20">
        <f t="shared" si="129"/>
        <v>5.3001176127010154</v>
      </c>
      <c r="W148" s="21">
        <f t="shared" si="113"/>
        <v>823.56916173218644</v>
      </c>
      <c r="X148" s="20">
        <f t="shared" si="130"/>
        <v>42.220838267813519</v>
      </c>
      <c r="Y148" s="20">
        <f t="shared" si="131"/>
        <v>4.8765680208611238E-2</v>
      </c>
      <c r="AA148" s="13">
        <f t="shared" si="132"/>
        <v>145.11002503807117</v>
      </c>
      <c r="AB148" s="12">
        <f t="shared" si="133"/>
        <v>4.1399749619288286</v>
      </c>
      <c r="AC148" s="11">
        <f t="shared" si="134"/>
        <v>2.7738525708065852E-2</v>
      </c>
      <c r="AD148" s="12">
        <f t="shared" si="135"/>
        <v>1.1082769515997859</v>
      </c>
      <c r="AE148" s="14">
        <f t="shared" si="114"/>
        <v>146.21830198967095</v>
      </c>
      <c r="AF148" s="12">
        <f t="shared" si="136"/>
        <v>3.0316980103290518</v>
      </c>
      <c r="AG148" s="11">
        <f t="shared" si="137"/>
        <v>2.0312884491316931E-2</v>
      </c>
      <c r="AH148" s="24"/>
      <c r="AI148" s="18">
        <f t="shared" si="138"/>
        <v>835.75135956004908</v>
      </c>
      <c r="AJ148" s="20">
        <f t="shared" si="139"/>
        <v>30.038640439950882</v>
      </c>
      <c r="AK148" s="20">
        <f t="shared" si="140"/>
        <v>3.4695065131210664E-2</v>
      </c>
      <c r="AL148" s="20">
        <f t="shared" si="141"/>
        <v>10.44786394469773</v>
      </c>
      <c r="AM148" s="21">
        <f t="shared" si="115"/>
        <v>846.19922350474678</v>
      </c>
      <c r="AN148" s="20">
        <f t="shared" si="142"/>
        <v>19.590776495253181</v>
      </c>
      <c r="AO148" s="20">
        <f t="shared" si="143"/>
        <v>2.2627630828784325E-2</v>
      </c>
      <c r="AQ148" s="13">
        <f t="shared" si="144"/>
        <v>148.06543024233733</v>
      </c>
      <c r="AR148" s="12">
        <f t="shared" si="145"/>
        <v>1.1845697576626719</v>
      </c>
      <c r="AS148" s="11">
        <f t="shared" si="146"/>
        <v>7.9368157967348203E-3</v>
      </c>
      <c r="AT148" s="12">
        <f t="shared" si="147"/>
        <v>1.1082769515997943</v>
      </c>
      <c r="AU148" s="14">
        <f t="shared" si="116"/>
        <v>149.17370719393713</v>
      </c>
      <c r="AV148" s="12">
        <f t="shared" si="148"/>
        <v>7.6292806062866703E-2</v>
      </c>
      <c r="AW148" s="11">
        <f t="shared" si="149"/>
        <v>5.1117457998570658E-4</v>
      </c>
      <c r="AX148" s="24"/>
      <c r="AY148" s="18">
        <f t="shared" si="150"/>
        <v>863.61233007924295</v>
      </c>
      <c r="AZ148" s="20">
        <f t="shared" si="151"/>
        <v>2.1776699207570118</v>
      </c>
      <c r="BA148" s="20">
        <f t="shared" si="152"/>
        <v>2.5152403247404244E-3</v>
      </c>
      <c r="BB148" s="20">
        <f t="shared" si="153"/>
        <v>10.447863944697719</v>
      </c>
      <c r="BC148" s="21">
        <f t="shared" si="117"/>
        <v>874.06019402394065</v>
      </c>
      <c r="BD148" s="20">
        <f t="shared" si="154"/>
        <v>8.2701940239406895</v>
      </c>
      <c r="BE148" s="20">
        <f t="shared" si="155"/>
        <v>9.5521939776859171E-3</v>
      </c>
      <c r="BG148" s="13">
        <f t="shared" si="156"/>
        <v>148.06543024233733</v>
      </c>
      <c r="BH148" s="12">
        <f t="shared" si="157"/>
        <v>1.1845697576626719</v>
      </c>
      <c r="BI148" s="11">
        <f t="shared" si="158"/>
        <v>7.9368157967348203E-3</v>
      </c>
      <c r="BJ148" s="12">
        <f t="shared" si="159"/>
        <v>1.9241641113064702</v>
      </c>
      <c r="BK148" s="14">
        <f t="shared" si="118"/>
        <v>149.98959435364381</v>
      </c>
      <c r="BL148" s="12">
        <f t="shared" si="160"/>
        <v>0.73959435364380965</v>
      </c>
      <c r="BM148" s="11">
        <f t="shared" si="161"/>
        <v>4.9554060545648889E-3</v>
      </c>
      <c r="BN148" s="24"/>
      <c r="BO148" s="18">
        <f t="shared" si="162"/>
        <v>863.61233007924295</v>
      </c>
      <c r="BP148" s="20">
        <f t="shared" si="163"/>
        <v>2.1776699207570118</v>
      </c>
      <c r="BQ148" s="20">
        <f t="shared" si="164"/>
        <v>2.5152403247404244E-3</v>
      </c>
      <c r="BR148" s="20">
        <f t="shared" si="165"/>
        <v>7.3039758282851412</v>
      </c>
      <c r="BS148" s="21">
        <f t="shared" si="119"/>
        <v>870.91630590752811</v>
      </c>
      <c r="BT148" s="20">
        <f t="shared" si="166"/>
        <v>5.126305907528149</v>
      </c>
      <c r="BU148" s="20">
        <f t="shared" si="167"/>
        <v>5.920957631213284E-3</v>
      </c>
    </row>
    <row r="149" spans="1:73" x14ac:dyDescent="0.3">
      <c r="A149" s="2">
        <v>44490</v>
      </c>
      <c r="B149" s="1">
        <v>148</v>
      </c>
      <c r="C149" s="3">
        <v>149.47</v>
      </c>
      <c r="D149">
        <v>894</v>
      </c>
      <c r="K149" s="13">
        <f t="shared" si="120"/>
        <v>145.11210514493723</v>
      </c>
      <c r="L149" s="12">
        <f t="shared" si="121"/>
        <v>4.3578948550627672</v>
      </c>
      <c r="M149" s="11">
        <f t="shared" si="122"/>
        <v>2.9155648993528918E-2</v>
      </c>
      <c r="N149" s="12">
        <f t="shared" si="123"/>
        <v>0.17962708121744683</v>
      </c>
      <c r="O149" s="14">
        <f t="shared" si="112"/>
        <v>145.29173222615466</v>
      </c>
      <c r="P149" s="12">
        <f t="shared" si="124"/>
        <v>4.1782677738453344</v>
      </c>
      <c r="Q149" s="11">
        <f t="shared" si="125"/>
        <v>2.7953888899748005E-2</v>
      </c>
      <c r="S149" s="18">
        <f t="shared" si="126"/>
        <v>825.39718750156248</v>
      </c>
      <c r="T149" s="20">
        <f t="shared" si="127"/>
        <v>68.602812498437515</v>
      </c>
      <c r="U149" s="20">
        <f t="shared" si="128"/>
        <v>7.6736926732033015E-2</v>
      </c>
      <c r="V149" s="20">
        <f t="shared" si="129"/>
        <v>5.5743214781074188</v>
      </c>
      <c r="W149" s="21">
        <f t="shared" si="113"/>
        <v>830.97150897966992</v>
      </c>
      <c r="X149" s="20">
        <f t="shared" si="130"/>
        <v>63.02849102033008</v>
      </c>
      <c r="Y149" s="20">
        <f t="shared" si="131"/>
        <v>7.0501667807975482E-2</v>
      </c>
      <c r="AA149" s="13">
        <f t="shared" si="132"/>
        <v>146.14501877855338</v>
      </c>
      <c r="AB149" s="12">
        <f t="shared" si="133"/>
        <v>3.3249812214466203</v>
      </c>
      <c r="AC149" s="11">
        <f t="shared" si="134"/>
        <v>2.2245140974420423E-2</v>
      </c>
      <c r="AD149" s="12">
        <f t="shared" si="135"/>
        <v>1.0533145432616018</v>
      </c>
      <c r="AE149" s="14">
        <f t="shared" si="114"/>
        <v>147.19833332181497</v>
      </c>
      <c r="AF149" s="12">
        <f t="shared" si="136"/>
        <v>2.2716666781850279</v>
      </c>
      <c r="AG149" s="11">
        <f t="shared" si="137"/>
        <v>1.5198144632267532E-2</v>
      </c>
      <c r="AH149" s="24"/>
      <c r="AI149" s="18">
        <f t="shared" si="138"/>
        <v>843.26101967003683</v>
      </c>
      <c r="AJ149" s="20">
        <f t="shared" si="139"/>
        <v>50.738980329963169</v>
      </c>
      <c r="AK149" s="20">
        <f t="shared" si="140"/>
        <v>5.6755011554768649E-2</v>
      </c>
      <c r="AL149" s="20">
        <f t="shared" si="141"/>
        <v>8.2442110686652441</v>
      </c>
      <c r="AM149" s="21">
        <f t="shared" si="115"/>
        <v>851.50523073870204</v>
      </c>
      <c r="AN149" s="20">
        <f t="shared" si="142"/>
        <v>42.494769261297961</v>
      </c>
      <c r="AO149" s="20">
        <f t="shared" si="143"/>
        <v>4.7533298949997721E-2</v>
      </c>
      <c r="AQ149" s="13">
        <f t="shared" si="144"/>
        <v>148.95385756058434</v>
      </c>
      <c r="AR149" s="12">
        <f t="shared" si="145"/>
        <v>0.51614243941565974</v>
      </c>
      <c r="AS149" s="11">
        <f t="shared" si="146"/>
        <v>3.4531507286790645E-3</v>
      </c>
      <c r="AT149" s="12">
        <f t="shared" si="147"/>
        <v>1.0533145432615985</v>
      </c>
      <c r="AU149" s="14">
        <f t="shared" si="116"/>
        <v>150.00717210384593</v>
      </c>
      <c r="AV149" s="12">
        <f t="shared" si="148"/>
        <v>0.53717210384593272</v>
      </c>
      <c r="AW149" s="11">
        <f t="shared" si="149"/>
        <v>3.5938456134738256E-3</v>
      </c>
      <c r="AX149" s="24"/>
      <c r="AY149" s="18">
        <f t="shared" si="150"/>
        <v>865.24558251981068</v>
      </c>
      <c r="AZ149" s="20">
        <f t="shared" si="151"/>
        <v>28.754417480189318</v>
      </c>
      <c r="BA149" s="20">
        <f t="shared" si="152"/>
        <v>3.2163777942046216E-2</v>
      </c>
      <c r="BB149" s="20">
        <f t="shared" si="153"/>
        <v>8.2442110686652228</v>
      </c>
      <c r="BC149" s="21">
        <f t="shared" si="117"/>
        <v>873.48979358847589</v>
      </c>
      <c r="BD149" s="20">
        <f t="shared" si="154"/>
        <v>20.510206411524109</v>
      </c>
      <c r="BE149" s="20">
        <f t="shared" si="155"/>
        <v>2.2942065337275289E-2</v>
      </c>
      <c r="BG149" s="13">
        <f t="shared" si="156"/>
        <v>148.95385756058434</v>
      </c>
      <c r="BH149" s="12">
        <f t="shared" si="157"/>
        <v>0.51614243941565974</v>
      </c>
      <c r="BI149" s="11">
        <f t="shared" si="158"/>
        <v>3.4531507286790645E-3</v>
      </c>
      <c r="BJ149" s="12">
        <f t="shared" si="159"/>
        <v>1.1473615165118758</v>
      </c>
      <c r="BK149" s="14">
        <f t="shared" si="118"/>
        <v>150.1012190770962</v>
      </c>
      <c r="BL149" s="12">
        <f t="shared" si="160"/>
        <v>0.63121907709620473</v>
      </c>
      <c r="BM149" s="11">
        <f t="shared" si="161"/>
        <v>4.2230486190955024E-3</v>
      </c>
      <c r="BN149" s="24"/>
      <c r="BO149" s="18">
        <f t="shared" si="162"/>
        <v>865.24558251981068</v>
      </c>
      <c r="BP149" s="20">
        <f t="shared" si="163"/>
        <v>28.754417480189318</v>
      </c>
      <c r="BQ149" s="20">
        <f t="shared" si="164"/>
        <v>3.2163777942046216E-2</v>
      </c>
      <c r="BR149" s="20">
        <f t="shared" si="165"/>
        <v>3.0509332874970831</v>
      </c>
      <c r="BS149" s="21">
        <f t="shared" si="119"/>
        <v>868.29651580730774</v>
      </c>
      <c r="BT149" s="20">
        <f t="shared" si="166"/>
        <v>25.703484192692258</v>
      </c>
      <c r="BU149" s="20">
        <f t="shared" si="167"/>
        <v>2.8751100886680377E-2</v>
      </c>
    </row>
    <row r="150" spans="1:73" x14ac:dyDescent="0.3">
      <c r="A150" s="2">
        <v>44491</v>
      </c>
      <c r="B150" s="1">
        <v>149</v>
      </c>
      <c r="C150" s="3">
        <v>148.69</v>
      </c>
      <c r="D150">
        <v>909.67</v>
      </c>
      <c r="K150" s="13">
        <f t="shared" si="120"/>
        <v>145.76578937319664</v>
      </c>
      <c r="L150" s="12">
        <f t="shared" si="121"/>
        <v>2.9242106268033581</v>
      </c>
      <c r="M150" s="11">
        <f t="shared" si="122"/>
        <v>1.9666491538121986E-2</v>
      </c>
      <c r="N150" s="12">
        <f t="shared" si="123"/>
        <v>0.25073565327374103</v>
      </c>
      <c r="O150" s="14">
        <f t="shared" si="112"/>
        <v>146.01652502647039</v>
      </c>
      <c r="P150" s="12">
        <f t="shared" si="124"/>
        <v>2.6734749735296077</v>
      </c>
      <c r="Q150" s="11">
        <f t="shared" si="125"/>
        <v>1.7980193513549046E-2</v>
      </c>
      <c r="S150" s="18">
        <f t="shared" si="126"/>
        <v>835.68760937632817</v>
      </c>
      <c r="T150" s="20">
        <f t="shared" si="127"/>
        <v>73.98239062367179</v>
      </c>
      <c r="U150" s="20">
        <f t="shared" si="128"/>
        <v>8.1328823225644234E-2</v>
      </c>
      <c r="V150" s="20">
        <f t="shared" si="129"/>
        <v>6.2817365376061591</v>
      </c>
      <c r="W150" s="21">
        <f t="shared" si="113"/>
        <v>841.96934591393438</v>
      </c>
      <c r="X150" s="20">
        <f t="shared" si="130"/>
        <v>67.700654086065583</v>
      </c>
      <c r="Y150" s="20">
        <f t="shared" si="131"/>
        <v>7.442331184502686E-2</v>
      </c>
      <c r="AA150" s="13">
        <f t="shared" si="132"/>
        <v>146.97626408391503</v>
      </c>
      <c r="AB150" s="12">
        <f t="shared" si="133"/>
        <v>1.7137359160849712</v>
      </c>
      <c r="AC150" s="11">
        <f t="shared" si="134"/>
        <v>1.1525562688042041E-2</v>
      </c>
      <c r="AD150" s="12">
        <f t="shared" si="135"/>
        <v>0.88676261483663643</v>
      </c>
      <c r="AE150" s="14">
        <f t="shared" si="114"/>
        <v>147.86302669875167</v>
      </c>
      <c r="AF150" s="12">
        <f t="shared" si="136"/>
        <v>0.82697330124833002</v>
      </c>
      <c r="AG150" s="11">
        <f t="shared" si="137"/>
        <v>5.5617277641289257E-3</v>
      </c>
      <c r="AH150" s="24"/>
      <c r="AI150" s="18">
        <f t="shared" si="138"/>
        <v>855.94576475252757</v>
      </c>
      <c r="AJ150" s="20">
        <f t="shared" si="139"/>
        <v>53.724235247472393</v>
      </c>
      <c r="AK150" s="20">
        <f t="shared" si="140"/>
        <v>5.9059038164908588E-2</v>
      </c>
      <c r="AL150" s="20">
        <f t="shared" si="141"/>
        <v>11.574611579034363</v>
      </c>
      <c r="AM150" s="21">
        <f t="shared" si="115"/>
        <v>867.52037633156192</v>
      </c>
      <c r="AN150" s="20">
        <f t="shared" si="142"/>
        <v>42.149623668438039</v>
      </c>
      <c r="AO150" s="20">
        <f t="shared" si="143"/>
        <v>4.6335070595312632E-2</v>
      </c>
      <c r="AQ150" s="13">
        <f t="shared" si="144"/>
        <v>149.34096439014607</v>
      </c>
      <c r="AR150" s="12">
        <f t="shared" si="145"/>
        <v>0.65096439014607199</v>
      </c>
      <c r="AS150" s="11">
        <f t="shared" si="146"/>
        <v>4.3779971090596006E-3</v>
      </c>
      <c r="AT150" s="12">
        <f t="shared" si="147"/>
        <v>0.88676261483663144</v>
      </c>
      <c r="AU150" s="14">
        <f t="shared" si="116"/>
        <v>150.22772700498271</v>
      </c>
      <c r="AV150" s="12">
        <f t="shared" si="148"/>
        <v>1.5377270049827132</v>
      </c>
      <c r="AW150" s="11">
        <f t="shared" si="149"/>
        <v>1.0341832032972717E-2</v>
      </c>
      <c r="AX150" s="24"/>
      <c r="AY150" s="18">
        <f t="shared" si="150"/>
        <v>886.8113956299527</v>
      </c>
      <c r="AZ150" s="20">
        <f t="shared" si="151"/>
        <v>22.85860437004726</v>
      </c>
      <c r="BA150" s="20">
        <f t="shared" si="152"/>
        <v>2.512845797931916E-2</v>
      </c>
      <c r="BB150" s="20">
        <f t="shared" si="153"/>
        <v>11.574611579034421</v>
      </c>
      <c r="BC150" s="21">
        <f t="shared" si="117"/>
        <v>898.38600720898717</v>
      </c>
      <c r="BD150" s="20">
        <f t="shared" si="154"/>
        <v>11.283992791012793</v>
      </c>
      <c r="BE150" s="20">
        <f t="shared" si="155"/>
        <v>1.2404490409723079E-2</v>
      </c>
      <c r="BG150" s="13">
        <f t="shared" si="156"/>
        <v>149.34096439014607</v>
      </c>
      <c r="BH150" s="12">
        <f t="shared" si="157"/>
        <v>0.65096439014607199</v>
      </c>
      <c r="BI150" s="11">
        <f t="shared" si="158"/>
        <v>4.3779971090596006E-3</v>
      </c>
      <c r="BJ150" s="12">
        <f t="shared" si="159"/>
        <v>0.57717050129926695</v>
      </c>
      <c r="BK150" s="14">
        <f t="shared" si="118"/>
        <v>149.91813489144533</v>
      </c>
      <c r="BL150" s="12">
        <f t="shared" si="160"/>
        <v>1.2281348914453361</v>
      </c>
      <c r="BM150" s="11">
        <f t="shared" si="161"/>
        <v>8.2597006620844446E-3</v>
      </c>
      <c r="BN150" s="24"/>
      <c r="BO150" s="18">
        <f t="shared" si="162"/>
        <v>886.8113956299527</v>
      </c>
      <c r="BP150" s="20">
        <f t="shared" si="163"/>
        <v>22.85860437004726</v>
      </c>
      <c r="BQ150" s="20">
        <f t="shared" si="164"/>
        <v>2.512845797931916E-2</v>
      </c>
      <c r="BR150" s="20">
        <f t="shared" si="165"/>
        <v>16.937093154480785</v>
      </c>
      <c r="BS150" s="21">
        <f t="shared" si="119"/>
        <v>903.74848878443345</v>
      </c>
      <c r="BT150" s="20">
        <f t="shared" si="166"/>
        <v>5.9215112155665111</v>
      </c>
      <c r="BU150" s="20">
        <f t="shared" si="167"/>
        <v>6.5095157755741219E-3</v>
      </c>
    </row>
    <row r="151" spans="1:73" x14ac:dyDescent="0.3">
      <c r="A151" s="2">
        <v>44494</v>
      </c>
      <c r="B151" s="1">
        <v>150</v>
      </c>
      <c r="C151" s="3">
        <v>148.63</v>
      </c>
      <c r="D151">
        <v>1024.8</v>
      </c>
      <c r="K151" s="13">
        <f t="shared" si="120"/>
        <v>146.20442096721715</v>
      </c>
      <c r="L151" s="12">
        <f t="shared" si="121"/>
        <v>2.4255790327828493</v>
      </c>
      <c r="M151" s="11">
        <f t="shared" si="122"/>
        <v>1.6319579040455154E-2</v>
      </c>
      <c r="N151" s="12">
        <f t="shared" si="123"/>
        <v>0.27892004438575585</v>
      </c>
      <c r="O151" s="14">
        <f t="shared" si="112"/>
        <v>146.4833410116029</v>
      </c>
      <c r="P151" s="12">
        <f t="shared" si="124"/>
        <v>2.1466589883970926</v>
      </c>
      <c r="Q151" s="11">
        <f t="shared" si="125"/>
        <v>1.4442972403936572E-2</v>
      </c>
      <c r="S151" s="18">
        <f t="shared" si="126"/>
        <v>846.78496796987883</v>
      </c>
      <c r="T151" s="20">
        <f t="shared" si="127"/>
        <v>178.01503203012112</v>
      </c>
      <c r="U151" s="20">
        <f t="shared" si="128"/>
        <v>0.17370709604812756</v>
      </c>
      <c r="V151" s="20">
        <f t="shared" si="129"/>
        <v>7.0040798459978353</v>
      </c>
      <c r="W151" s="21">
        <f t="shared" si="113"/>
        <v>853.78904781587664</v>
      </c>
      <c r="X151" s="20">
        <f t="shared" si="130"/>
        <v>171.01095218412331</v>
      </c>
      <c r="Y151" s="20">
        <f t="shared" si="131"/>
        <v>0.16687251384086976</v>
      </c>
      <c r="AA151" s="13">
        <f t="shared" si="132"/>
        <v>147.40469806293629</v>
      </c>
      <c r="AB151" s="12">
        <f t="shared" si="133"/>
        <v>1.2253019370637048</v>
      </c>
      <c r="AC151" s="11">
        <f t="shared" si="134"/>
        <v>8.2439745479627596E-3</v>
      </c>
      <c r="AD151" s="12">
        <f t="shared" si="135"/>
        <v>0.54301613797510717</v>
      </c>
      <c r="AE151" s="14">
        <f t="shared" si="114"/>
        <v>147.94771420091141</v>
      </c>
      <c r="AF151" s="12">
        <f t="shared" si="136"/>
        <v>0.68228579908858933</v>
      </c>
      <c r="AG151" s="11">
        <f t="shared" si="137"/>
        <v>4.5904985473228105E-3</v>
      </c>
      <c r="AH151" s="24"/>
      <c r="AI151" s="18">
        <f t="shared" si="138"/>
        <v>869.37682356439564</v>
      </c>
      <c r="AJ151" s="20">
        <f t="shared" si="139"/>
        <v>155.42317643560432</v>
      </c>
      <c r="AK151" s="20">
        <f t="shared" si="140"/>
        <v>0.15166195983177627</v>
      </c>
      <c r="AL151" s="20">
        <f t="shared" si="141"/>
        <v>12.966947003659643</v>
      </c>
      <c r="AM151" s="21">
        <f t="shared" si="115"/>
        <v>882.34377056805533</v>
      </c>
      <c r="AN151" s="20">
        <f t="shared" si="142"/>
        <v>142.45622943194462</v>
      </c>
      <c r="AO151" s="20">
        <f t="shared" si="143"/>
        <v>0.13900881092110132</v>
      </c>
      <c r="AQ151" s="13">
        <f t="shared" si="144"/>
        <v>148.85274109753652</v>
      </c>
      <c r="AR151" s="12">
        <f t="shared" si="145"/>
        <v>0.22274109753652738</v>
      </c>
      <c r="AS151" s="11">
        <f t="shared" si="146"/>
        <v>1.4986281204099265E-3</v>
      </c>
      <c r="AT151" s="12">
        <f t="shared" si="147"/>
        <v>0.54301613797508685</v>
      </c>
      <c r="AU151" s="14">
        <f t="shared" si="116"/>
        <v>149.39575723551161</v>
      </c>
      <c r="AV151" s="12">
        <f t="shared" si="148"/>
        <v>0.76575723551161445</v>
      </c>
      <c r="AW151" s="11">
        <f t="shared" si="149"/>
        <v>5.1521041210496835E-3</v>
      </c>
      <c r="AX151" s="24"/>
      <c r="AY151" s="18">
        <f t="shared" si="150"/>
        <v>903.95534890748809</v>
      </c>
      <c r="AZ151" s="20">
        <f t="shared" si="151"/>
        <v>120.84465109251187</v>
      </c>
      <c r="BA151" s="20">
        <f t="shared" si="152"/>
        <v>0.11792022940330979</v>
      </c>
      <c r="BB151" s="20">
        <f t="shared" si="153"/>
        <v>12.966947003659662</v>
      </c>
      <c r="BC151" s="21">
        <f t="shared" si="117"/>
        <v>916.92229591114778</v>
      </c>
      <c r="BD151" s="20">
        <f t="shared" si="154"/>
        <v>107.87770408885217</v>
      </c>
      <c r="BE151" s="20">
        <f t="shared" si="155"/>
        <v>0.10526708049263483</v>
      </c>
      <c r="BG151" s="13">
        <f t="shared" si="156"/>
        <v>148.85274109753652</v>
      </c>
      <c r="BH151" s="12">
        <f t="shared" si="157"/>
        <v>0.22274109753652738</v>
      </c>
      <c r="BI151" s="11">
        <f t="shared" si="158"/>
        <v>1.4986281204099265E-3</v>
      </c>
      <c r="BJ151" s="12">
        <f t="shared" si="159"/>
        <v>-0.22187484413234343</v>
      </c>
      <c r="BK151" s="14">
        <f t="shared" si="118"/>
        <v>148.63086625340418</v>
      </c>
      <c r="BL151" s="12">
        <f t="shared" si="160"/>
        <v>8.6625340418322594E-4</v>
      </c>
      <c r="BM151" s="11">
        <f t="shared" si="161"/>
        <v>5.8282540818356051E-6</v>
      </c>
      <c r="BN151" s="24"/>
      <c r="BO151" s="18">
        <f t="shared" si="162"/>
        <v>903.95534890748809</v>
      </c>
      <c r="BP151" s="20">
        <f t="shared" si="163"/>
        <v>120.84465109251187</v>
      </c>
      <c r="BQ151" s="20">
        <f t="shared" si="164"/>
        <v>0.11792022940330979</v>
      </c>
      <c r="BR151" s="20">
        <f t="shared" si="165"/>
        <v>17.092238246771736</v>
      </c>
      <c r="BS151" s="21">
        <f t="shared" si="119"/>
        <v>921.04758715425987</v>
      </c>
      <c r="BT151" s="20">
        <f t="shared" si="166"/>
        <v>103.75241284574008</v>
      </c>
      <c r="BU151" s="20">
        <f t="shared" si="167"/>
        <v>0.10124162065353248</v>
      </c>
    </row>
    <row r="152" spans="1:73" x14ac:dyDescent="0.3">
      <c r="A152" s="2">
        <v>44495</v>
      </c>
      <c r="B152" s="1">
        <v>151</v>
      </c>
      <c r="C152" s="3">
        <v>149.32</v>
      </c>
      <c r="D152">
        <v>1018.4</v>
      </c>
      <c r="K152" s="13">
        <f t="shared" si="120"/>
        <v>146.56825782213457</v>
      </c>
      <c r="L152" s="12">
        <f t="shared" si="121"/>
        <v>2.7517421778654239</v>
      </c>
      <c r="M152" s="11">
        <f t="shared" si="122"/>
        <v>1.84284903419865E-2</v>
      </c>
      <c r="N152" s="12">
        <f t="shared" si="123"/>
        <v>0.29165756596550596</v>
      </c>
      <c r="O152" s="14">
        <f t="shared" si="112"/>
        <v>146.85991538810006</v>
      </c>
      <c r="P152" s="12">
        <f t="shared" si="124"/>
        <v>2.46008461189993</v>
      </c>
      <c r="Q152" s="11">
        <f t="shared" si="125"/>
        <v>1.6475251887891309E-2</v>
      </c>
      <c r="S152" s="18">
        <f t="shared" si="126"/>
        <v>873.48722277439697</v>
      </c>
      <c r="T152" s="20">
        <f t="shared" si="127"/>
        <v>144.91277722560301</v>
      </c>
      <c r="U152" s="20">
        <f t="shared" si="128"/>
        <v>0.14229455736999511</v>
      </c>
      <c r="V152" s="20">
        <f t="shared" si="129"/>
        <v>9.9588060897758801</v>
      </c>
      <c r="W152" s="21">
        <f t="shared" si="113"/>
        <v>883.44602886417283</v>
      </c>
      <c r="X152" s="20">
        <f t="shared" si="130"/>
        <v>134.95397113582715</v>
      </c>
      <c r="Y152" s="20">
        <f t="shared" si="131"/>
        <v>0.13251568257642099</v>
      </c>
      <c r="AA152" s="13">
        <f t="shared" si="132"/>
        <v>147.71102354720222</v>
      </c>
      <c r="AB152" s="12">
        <f t="shared" si="133"/>
        <v>1.6089764527977763</v>
      </c>
      <c r="AC152" s="11">
        <f t="shared" si="134"/>
        <v>1.0775357974804289E-2</v>
      </c>
      <c r="AD152" s="12">
        <f t="shared" si="135"/>
        <v>0.36549814769322142</v>
      </c>
      <c r="AE152" s="14">
        <f t="shared" si="114"/>
        <v>148.07652169489543</v>
      </c>
      <c r="AF152" s="12">
        <f t="shared" si="136"/>
        <v>1.2434783051045599</v>
      </c>
      <c r="AG152" s="11">
        <f t="shared" si="137"/>
        <v>8.3276071866096972E-3</v>
      </c>
      <c r="AH152" s="24"/>
      <c r="AI152" s="18">
        <f t="shared" si="138"/>
        <v>908.23261767329677</v>
      </c>
      <c r="AJ152" s="20">
        <f t="shared" si="139"/>
        <v>110.1673823267032</v>
      </c>
      <c r="AK152" s="20">
        <f t="shared" si="140"/>
        <v>0.10817692687225373</v>
      </c>
      <c r="AL152" s="20">
        <f t="shared" si="141"/>
        <v>32.383582332590763</v>
      </c>
      <c r="AM152" s="21">
        <f t="shared" si="115"/>
        <v>940.61620000588755</v>
      </c>
      <c r="AN152" s="20">
        <f t="shared" si="142"/>
        <v>77.783799994112428</v>
      </c>
      <c r="AO152" s="20">
        <f t="shared" si="143"/>
        <v>7.6378436757769466E-2</v>
      </c>
      <c r="AQ152" s="13">
        <f t="shared" si="144"/>
        <v>148.68568527438413</v>
      </c>
      <c r="AR152" s="12">
        <f t="shared" si="145"/>
        <v>0.63431472561586588</v>
      </c>
      <c r="AS152" s="11">
        <f t="shared" si="146"/>
        <v>4.2480225396187106E-3</v>
      </c>
      <c r="AT152" s="12">
        <f t="shared" si="147"/>
        <v>0.36549814769321626</v>
      </c>
      <c r="AU152" s="14">
        <f t="shared" si="116"/>
        <v>149.05118342207734</v>
      </c>
      <c r="AV152" s="12">
        <f t="shared" si="148"/>
        <v>0.26881657792264946</v>
      </c>
      <c r="AW152" s="11">
        <f t="shared" si="149"/>
        <v>1.8002717514241191E-3</v>
      </c>
      <c r="AX152" s="24"/>
      <c r="AY152" s="18">
        <f t="shared" si="150"/>
        <v>994.58883722687187</v>
      </c>
      <c r="AZ152" s="20">
        <f t="shared" si="151"/>
        <v>23.811162773128103</v>
      </c>
      <c r="BA152" s="20">
        <f t="shared" si="152"/>
        <v>2.3380953233629324E-2</v>
      </c>
      <c r="BB152" s="20">
        <f t="shared" si="153"/>
        <v>32.383582332590692</v>
      </c>
      <c r="BC152" s="21">
        <f t="shared" si="117"/>
        <v>1026.9724195594627</v>
      </c>
      <c r="BD152" s="20">
        <f t="shared" si="154"/>
        <v>8.5724195594626735</v>
      </c>
      <c r="BE152" s="20">
        <f t="shared" si="155"/>
        <v>8.4175368808549426E-3</v>
      </c>
      <c r="BG152" s="13">
        <f t="shared" si="156"/>
        <v>148.68568527438413</v>
      </c>
      <c r="BH152" s="12">
        <f t="shared" si="157"/>
        <v>0.63431472561586588</v>
      </c>
      <c r="BI152" s="11">
        <f t="shared" si="158"/>
        <v>4.2480225396187106E-3</v>
      </c>
      <c r="BJ152" s="12">
        <f t="shared" si="159"/>
        <v>-0.18076057839738252</v>
      </c>
      <c r="BK152" s="14">
        <f t="shared" si="118"/>
        <v>148.50492469598674</v>
      </c>
      <c r="BL152" s="12">
        <f t="shared" si="160"/>
        <v>0.81507530401324857</v>
      </c>
      <c r="BM152" s="11">
        <f t="shared" si="161"/>
        <v>5.458580926957197E-3</v>
      </c>
      <c r="BN152" s="24"/>
      <c r="BO152" s="18">
        <f t="shared" si="162"/>
        <v>994.58883722687187</v>
      </c>
      <c r="BP152" s="20">
        <f t="shared" si="163"/>
        <v>23.811162773128103</v>
      </c>
      <c r="BQ152" s="20">
        <f t="shared" si="164"/>
        <v>2.3380953233629324E-2</v>
      </c>
      <c r="BR152" s="20">
        <f t="shared" si="165"/>
        <v>72.248175801230772</v>
      </c>
      <c r="BS152" s="21">
        <f t="shared" si="119"/>
        <v>1066.8370130281025</v>
      </c>
      <c r="BT152" s="20">
        <f t="shared" si="166"/>
        <v>48.437013028102569</v>
      </c>
      <c r="BU152" s="20">
        <f t="shared" si="167"/>
        <v>4.7561874536628607E-2</v>
      </c>
    </row>
    <row r="153" spans="1:73" x14ac:dyDescent="0.3">
      <c r="A153" s="2">
        <v>44496</v>
      </c>
      <c r="B153" s="1">
        <v>152</v>
      </c>
      <c r="C153" s="3">
        <v>148.85</v>
      </c>
      <c r="D153">
        <v>1037.8</v>
      </c>
      <c r="K153" s="13">
        <f t="shared" si="120"/>
        <v>146.9810191488144</v>
      </c>
      <c r="L153" s="12">
        <f t="shared" si="121"/>
        <v>1.8689808511855972</v>
      </c>
      <c r="M153" s="11">
        <f t="shared" si="122"/>
        <v>1.2556136050961352E-2</v>
      </c>
      <c r="N153" s="12">
        <f t="shared" si="123"/>
        <v>0.30982313007265422</v>
      </c>
      <c r="O153" s="14">
        <f t="shared" si="112"/>
        <v>147.29084227888706</v>
      </c>
      <c r="P153" s="12">
        <f t="shared" si="124"/>
        <v>1.559157721112939</v>
      </c>
      <c r="Q153" s="11">
        <f t="shared" si="125"/>
        <v>1.0474690769989513E-2</v>
      </c>
      <c r="S153" s="18">
        <f t="shared" si="126"/>
        <v>895.22413935823738</v>
      </c>
      <c r="T153" s="20">
        <f t="shared" si="127"/>
        <v>142.57586064176257</v>
      </c>
      <c r="U153" s="20">
        <f t="shared" si="128"/>
        <v>0.13738279113679186</v>
      </c>
      <c r="V153" s="20">
        <f t="shared" si="129"/>
        <v>11.72552266388556</v>
      </c>
      <c r="W153" s="21">
        <f t="shared" si="113"/>
        <v>906.94966202212299</v>
      </c>
      <c r="X153" s="20">
        <f t="shared" si="130"/>
        <v>130.85033797787696</v>
      </c>
      <c r="Y153" s="20">
        <f t="shared" si="131"/>
        <v>0.12608434956434475</v>
      </c>
      <c r="AA153" s="13">
        <f t="shared" si="132"/>
        <v>148.11326766040168</v>
      </c>
      <c r="AB153" s="12">
        <f t="shared" si="133"/>
        <v>0.73673233959831919</v>
      </c>
      <c r="AC153" s="11">
        <f t="shared" si="134"/>
        <v>4.949495059444536E-3</v>
      </c>
      <c r="AD153" s="12">
        <f t="shared" si="135"/>
        <v>0.39305762182289905</v>
      </c>
      <c r="AE153" s="14">
        <f t="shared" si="114"/>
        <v>148.50632528222457</v>
      </c>
      <c r="AF153" s="12">
        <f t="shared" si="136"/>
        <v>0.34367471777542846</v>
      </c>
      <c r="AG153" s="11">
        <f t="shared" si="137"/>
        <v>2.3088660918738897E-3</v>
      </c>
      <c r="AH153" s="24"/>
      <c r="AI153" s="18">
        <f t="shared" si="138"/>
        <v>935.7744632549726</v>
      </c>
      <c r="AJ153" s="20">
        <f t="shared" si="139"/>
        <v>102.02553674502735</v>
      </c>
      <c r="AK153" s="20">
        <f t="shared" si="140"/>
        <v>9.8309439916195174E-2</v>
      </c>
      <c r="AL153" s="20">
        <f t="shared" si="141"/>
        <v>28.752279769404563</v>
      </c>
      <c r="AM153" s="21">
        <f t="shared" si="115"/>
        <v>964.5267430243772</v>
      </c>
      <c r="AN153" s="20">
        <f t="shared" si="142"/>
        <v>73.273256975622758</v>
      </c>
      <c r="AO153" s="20">
        <f t="shared" si="143"/>
        <v>7.0604410267510853E-2</v>
      </c>
      <c r="AQ153" s="13">
        <f t="shared" si="144"/>
        <v>149.16142131859601</v>
      </c>
      <c r="AR153" s="12">
        <f t="shared" si="145"/>
        <v>0.31142131859601818</v>
      </c>
      <c r="AS153" s="11">
        <f t="shared" si="146"/>
        <v>2.0921821874102667E-3</v>
      </c>
      <c r="AT153" s="12">
        <f t="shared" si="147"/>
        <v>0.39305762182288351</v>
      </c>
      <c r="AU153" s="14">
        <f t="shared" si="116"/>
        <v>149.5544789404189</v>
      </c>
      <c r="AV153" s="12">
        <f t="shared" si="148"/>
        <v>0.70447894041890891</v>
      </c>
      <c r="AW153" s="11">
        <f t="shared" si="149"/>
        <v>4.7328111549809135E-3</v>
      </c>
      <c r="AX153" s="24"/>
      <c r="AY153" s="18">
        <f t="shared" si="150"/>
        <v>1012.4472093067179</v>
      </c>
      <c r="AZ153" s="20">
        <f t="shared" si="151"/>
        <v>25.352790693282031</v>
      </c>
      <c r="BA153" s="20">
        <f t="shared" si="152"/>
        <v>2.4429360853037225E-2</v>
      </c>
      <c r="BB153" s="20">
        <f t="shared" si="153"/>
        <v>28.752279769404531</v>
      </c>
      <c r="BC153" s="21">
        <f t="shared" si="117"/>
        <v>1041.1994890761225</v>
      </c>
      <c r="BD153" s="20">
        <f t="shared" si="154"/>
        <v>3.3994890761225633</v>
      </c>
      <c r="BE153" s="20">
        <f t="shared" si="155"/>
        <v>3.2756687956471031E-3</v>
      </c>
      <c r="BG153" s="13">
        <f t="shared" si="156"/>
        <v>149.16142131859601</v>
      </c>
      <c r="BH153" s="12">
        <f t="shared" si="157"/>
        <v>0.31142131859601818</v>
      </c>
      <c r="BI153" s="11">
        <f t="shared" si="158"/>
        <v>2.0921821874102667E-3</v>
      </c>
      <c r="BJ153" s="12">
        <f t="shared" si="159"/>
        <v>0.31161188855956828</v>
      </c>
      <c r="BK153" s="14">
        <f t="shared" si="118"/>
        <v>149.47303320715559</v>
      </c>
      <c r="BL153" s="12">
        <f t="shared" si="160"/>
        <v>0.62303320715560062</v>
      </c>
      <c r="BM153" s="11">
        <f t="shared" si="161"/>
        <v>4.1856446567390031E-3</v>
      </c>
      <c r="BN153" s="24"/>
      <c r="BO153" s="18">
        <f t="shared" si="162"/>
        <v>1012.4472093067179</v>
      </c>
      <c r="BP153" s="20">
        <f t="shared" si="163"/>
        <v>25.352790693282031</v>
      </c>
      <c r="BQ153" s="20">
        <f t="shared" si="164"/>
        <v>2.4429360853037225E-2</v>
      </c>
      <c r="BR153" s="20">
        <f t="shared" si="165"/>
        <v>31.45582301019223</v>
      </c>
      <c r="BS153" s="21">
        <f t="shared" si="119"/>
        <v>1043.9030323169102</v>
      </c>
      <c r="BT153" s="20">
        <f t="shared" si="166"/>
        <v>6.1030323169102303</v>
      </c>
      <c r="BU153" s="20">
        <f t="shared" si="167"/>
        <v>5.8807403323474956E-3</v>
      </c>
    </row>
    <row r="154" spans="1:73" x14ac:dyDescent="0.3">
      <c r="A154" s="4">
        <v>44497</v>
      </c>
      <c r="B154" s="5">
        <v>153</v>
      </c>
      <c r="C154" s="6">
        <v>152.57</v>
      </c>
      <c r="D154" s="7">
        <v>1077</v>
      </c>
      <c r="K154" s="13">
        <f t="shared" si="120"/>
        <v>147.26136627649223</v>
      </c>
      <c r="L154" s="12">
        <f t="shared" si="121"/>
        <v>5.3086337235077679</v>
      </c>
      <c r="M154" s="11">
        <f t="shared" si="122"/>
        <v>3.4794741584241777E-2</v>
      </c>
      <c r="N154" s="12">
        <f t="shared" si="123"/>
        <v>0.30540172971343033</v>
      </c>
      <c r="O154" s="14">
        <f t="shared" si="112"/>
        <v>147.56676800620565</v>
      </c>
      <c r="P154" s="12">
        <f t="shared" si="124"/>
        <v>5.0032319937943441</v>
      </c>
      <c r="Q154" s="11">
        <f t="shared" si="125"/>
        <v>3.2793026111256104E-2</v>
      </c>
      <c r="S154" s="18">
        <f t="shared" si="126"/>
        <v>916.61051845450174</v>
      </c>
      <c r="T154" s="20">
        <f t="shared" si="127"/>
        <v>160.38948154549826</v>
      </c>
      <c r="U154" s="20">
        <f t="shared" si="128"/>
        <v>0.14892245268848492</v>
      </c>
      <c r="V154" s="20">
        <f t="shared" si="129"/>
        <v>13.174651128742379</v>
      </c>
      <c r="W154" s="21">
        <f t="shared" si="113"/>
        <v>929.78516958324417</v>
      </c>
      <c r="X154" s="20">
        <f t="shared" si="130"/>
        <v>147.21483041675583</v>
      </c>
      <c r="Y154" s="20">
        <f t="shared" si="131"/>
        <v>0.13668972183542788</v>
      </c>
      <c r="AA154" s="13">
        <f t="shared" si="132"/>
        <v>148.29745074530126</v>
      </c>
      <c r="AB154" s="12">
        <f t="shared" si="133"/>
        <v>4.2725492546987311</v>
      </c>
      <c r="AC154" s="11">
        <f t="shared" si="134"/>
        <v>2.8003862192427943E-2</v>
      </c>
      <c r="AD154" s="12">
        <f t="shared" si="135"/>
        <v>0.23640171913041494</v>
      </c>
      <c r="AE154" s="14">
        <f t="shared" si="114"/>
        <v>148.53385246443167</v>
      </c>
      <c r="AF154" s="12">
        <f t="shared" si="136"/>
        <v>4.0361475355683183</v>
      </c>
      <c r="AG154" s="11">
        <f t="shared" si="137"/>
        <v>2.6454398214382373E-2</v>
      </c>
      <c r="AH154" s="24"/>
      <c r="AI154" s="18">
        <f t="shared" si="138"/>
        <v>961.28084744122953</v>
      </c>
      <c r="AJ154" s="20">
        <f t="shared" si="139"/>
        <v>115.71915255877047</v>
      </c>
      <c r="AK154" s="20">
        <f t="shared" si="140"/>
        <v>0.10744582410285095</v>
      </c>
      <c r="AL154" s="20">
        <f t="shared" si="141"/>
        <v>26.317858082043834</v>
      </c>
      <c r="AM154" s="21">
        <f t="shared" si="115"/>
        <v>987.59870552327334</v>
      </c>
      <c r="AN154" s="20">
        <f t="shared" si="142"/>
        <v>89.401294476726662</v>
      </c>
      <c r="AO154" s="20">
        <f t="shared" si="143"/>
        <v>8.3009558474212319E-2</v>
      </c>
      <c r="AQ154" s="13">
        <f t="shared" si="144"/>
        <v>148.92785532964899</v>
      </c>
      <c r="AR154" s="12">
        <f t="shared" si="145"/>
        <v>3.6421446703510014</v>
      </c>
      <c r="AS154" s="11">
        <f t="shared" si="146"/>
        <v>2.3871958250973335E-2</v>
      </c>
      <c r="AT154" s="12">
        <f t="shared" si="147"/>
        <v>0.23640171913040742</v>
      </c>
      <c r="AU154" s="14">
        <f t="shared" si="116"/>
        <v>149.1642570487794</v>
      </c>
      <c r="AV154" s="12">
        <f t="shared" si="148"/>
        <v>3.4057429512205886</v>
      </c>
      <c r="AW154" s="11">
        <f t="shared" si="149"/>
        <v>2.2322494272927762E-2</v>
      </c>
      <c r="AX154" s="24"/>
      <c r="AY154" s="18">
        <f t="shared" si="150"/>
        <v>1031.4618023266794</v>
      </c>
      <c r="AZ154" s="20">
        <f t="shared" si="151"/>
        <v>45.53819767332061</v>
      </c>
      <c r="BA154" s="20">
        <f t="shared" si="152"/>
        <v>4.2282449093148197E-2</v>
      </c>
      <c r="BB154" s="20">
        <f t="shared" si="153"/>
        <v>26.317858082043763</v>
      </c>
      <c r="BC154" s="21">
        <f t="shared" si="117"/>
        <v>1057.7796604087232</v>
      </c>
      <c r="BD154" s="20">
        <f t="shared" si="154"/>
        <v>19.220339591276797</v>
      </c>
      <c r="BE154" s="20">
        <f t="shared" si="155"/>
        <v>1.7846183464509561E-2</v>
      </c>
      <c r="BG154" s="13">
        <f t="shared" si="156"/>
        <v>148.92785532964899</v>
      </c>
      <c r="BH154" s="12">
        <f t="shared" si="157"/>
        <v>3.6421446703510014</v>
      </c>
      <c r="BI154" s="11">
        <f t="shared" si="158"/>
        <v>2.3871958250973335E-2</v>
      </c>
      <c r="BJ154" s="12">
        <f t="shared" si="159"/>
        <v>-9.7271519570373485E-2</v>
      </c>
      <c r="BK154" s="14">
        <f t="shared" si="118"/>
        <v>148.83058381007862</v>
      </c>
      <c r="BL154" s="12">
        <f t="shared" si="160"/>
        <v>3.7394161899213714</v>
      </c>
      <c r="BM154" s="11">
        <f t="shared" si="161"/>
        <v>2.4509511633488704E-2</v>
      </c>
      <c r="BN154" s="24"/>
      <c r="BO154" s="18">
        <f t="shared" si="162"/>
        <v>1031.4618023266794</v>
      </c>
      <c r="BP154" s="20">
        <f t="shared" si="163"/>
        <v>45.53819767332061</v>
      </c>
      <c r="BQ154" s="20">
        <f t="shared" si="164"/>
        <v>4.2282449093148197E-2</v>
      </c>
      <c r="BR154" s="20">
        <f t="shared" si="165"/>
        <v>22.124900517519158</v>
      </c>
      <c r="BS154" s="21">
        <f t="shared" si="119"/>
        <v>1053.5867028441985</v>
      </c>
      <c r="BT154" s="20">
        <f t="shared" si="166"/>
        <v>23.413297155801502</v>
      </c>
      <c r="BU154" s="20">
        <f t="shared" si="167"/>
        <v>2.1739365975674562E-2</v>
      </c>
    </row>
    <row r="155" spans="1:73" x14ac:dyDescent="0.3">
      <c r="A155" s="2">
        <v>44498</v>
      </c>
      <c r="B155" s="1">
        <v>154</v>
      </c>
      <c r="C155" s="3" t="s">
        <v>4</v>
      </c>
      <c r="D155" t="s">
        <v>4</v>
      </c>
      <c r="K155" s="13">
        <f t="shared" si="120"/>
        <v>148.05766133501839</v>
      </c>
      <c r="L155" s="10" t="s">
        <v>12</v>
      </c>
      <c r="M155" s="11" t="s">
        <v>20</v>
      </c>
      <c r="N155" s="12">
        <f t="shared" si="123"/>
        <v>0.37903572903534116</v>
      </c>
      <c r="O155" s="14">
        <f t="shared" si="112"/>
        <v>148.43669706405373</v>
      </c>
      <c r="P155" s="12" t="s">
        <v>12</v>
      </c>
      <c r="Q155" s="11" t="s">
        <v>20</v>
      </c>
      <c r="S155" s="18">
        <f t="shared" si="126"/>
        <v>940.66894068632644</v>
      </c>
      <c r="T155" s="20" t="s">
        <v>12</v>
      </c>
      <c r="U155" s="20" t="s">
        <v>20</v>
      </c>
      <c r="V155" s="20">
        <f t="shared" si="129"/>
        <v>14.807216794204725</v>
      </c>
      <c r="W155" s="21">
        <f t="shared" si="113"/>
        <v>955.47615748053113</v>
      </c>
      <c r="X155" s="20" t="s">
        <v>12</v>
      </c>
      <c r="Y155" s="20" t="s">
        <v>20</v>
      </c>
      <c r="AA155" s="13">
        <f t="shared" si="132"/>
        <v>149.36558805897596</v>
      </c>
      <c r="AB155" s="10" t="s">
        <v>12</v>
      </c>
      <c r="AC155" s="11" t="s">
        <v>20</v>
      </c>
      <c r="AD155" s="12">
        <f t="shared" si="135"/>
        <v>0.86020341503862652</v>
      </c>
      <c r="AE155" s="14">
        <f t="shared" si="114"/>
        <v>150.22579147401458</v>
      </c>
      <c r="AF155" s="12" t="s">
        <v>12</v>
      </c>
      <c r="AG155" s="11" t="s">
        <v>20</v>
      </c>
      <c r="AH155" s="24"/>
      <c r="AI155" s="18">
        <f t="shared" si="138"/>
        <v>990.21063558092214</v>
      </c>
      <c r="AJ155" s="20" t="s">
        <v>12</v>
      </c>
      <c r="AK155" s="20" t="s">
        <v>20</v>
      </c>
      <c r="AL155" s="20">
        <f t="shared" si="141"/>
        <v>28.276805625280424</v>
      </c>
      <c r="AM155" s="21">
        <f t="shared" si="115"/>
        <v>1018.4874412062026</v>
      </c>
      <c r="AN155" s="20" t="s">
        <v>12</v>
      </c>
      <c r="AO155" s="20" t="s">
        <v>20</v>
      </c>
      <c r="AQ155" s="13">
        <f t="shared" si="144"/>
        <v>151.65946383241226</v>
      </c>
      <c r="AR155" s="10" t="s">
        <v>12</v>
      </c>
      <c r="AS155" s="11" t="s">
        <v>20</v>
      </c>
      <c r="AT155" s="12">
        <f t="shared" si="147"/>
        <v>0.86020341503862185</v>
      </c>
      <c r="AU155" s="14">
        <f t="shared" si="116"/>
        <v>152.51966724745088</v>
      </c>
      <c r="AV155" s="12" t="s">
        <v>12</v>
      </c>
      <c r="AW155" s="11" t="s">
        <v>20</v>
      </c>
      <c r="AX155" s="24"/>
      <c r="AY155" s="18">
        <f t="shared" si="150"/>
        <v>1065.6154505816698</v>
      </c>
      <c r="AZ155" s="20" t="s">
        <v>12</v>
      </c>
      <c r="BA155" s="20" t="s">
        <v>20</v>
      </c>
      <c r="BB155" s="20">
        <f t="shared" si="153"/>
        <v>28.276805625280439</v>
      </c>
      <c r="BC155" s="21">
        <f t="shared" si="117"/>
        <v>1093.8922562069504</v>
      </c>
      <c r="BD155" s="20" t="s">
        <v>12</v>
      </c>
      <c r="BE155" s="20" t="s">
        <v>20</v>
      </c>
      <c r="BG155" s="13">
        <f t="shared" si="156"/>
        <v>151.65946383241226</v>
      </c>
      <c r="BH155" s="10" t="s">
        <v>12</v>
      </c>
      <c r="BI155" s="11" t="s">
        <v>20</v>
      </c>
      <c r="BJ155" s="12">
        <f t="shared" si="159"/>
        <v>2.0243884971798556</v>
      </c>
      <c r="BK155" s="14">
        <f t="shared" si="118"/>
        <v>153.6838523295921</v>
      </c>
      <c r="BL155" s="12" t="s">
        <v>12</v>
      </c>
      <c r="BM155" s="11" t="s">
        <v>20</v>
      </c>
      <c r="BN155" s="24"/>
      <c r="BO155" s="18">
        <f t="shared" si="162"/>
        <v>1065.6154505816698</v>
      </c>
      <c r="BP155" s="20" t="s">
        <v>12</v>
      </c>
      <c r="BQ155" s="20" t="s">
        <v>20</v>
      </c>
      <c r="BR155" s="20">
        <f t="shared" si="165"/>
        <v>31.146461320622635</v>
      </c>
      <c r="BS155" s="21">
        <f t="shared" si="119"/>
        <v>1096.7619119022925</v>
      </c>
      <c r="BT155" s="20" t="s">
        <v>12</v>
      </c>
      <c r="BU155" s="20" t="s">
        <v>20</v>
      </c>
    </row>
    <row r="156" spans="1:73" x14ac:dyDescent="0.3">
      <c r="B156" s="1">
        <v>155</v>
      </c>
      <c r="K156" s="13"/>
      <c r="L156" s="12">
        <f>SUM(L3:L154)/COUNT(L3:L154)</f>
        <v>2.8543176371194101</v>
      </c>
      <c r="M156" s="15">
        <f>SUM(M3:M154)/COUNT(M3:M154)</f>
        <v>2.0546888709022687E-2</v>
      </c>
      <c r="N156" s="12"/>
      <c r="O156" s="10"/>
      <c r="P156" s="12">
        <f>SUM(P3:P154)/COUNT(P3:P154)</f>
        <v>2.6409687972701064</v>
      </c>
      <c r="Q156" s="16">
        <f>SUM(Q3:Q154)/COUNT(Q3:Q154)</f>
        <v>1.902131351915947E-2</v>
      </c>
      <c r="R156" s="26"/>
      <c r="S156" s="20"/>
      <c r="T156" s="20">
        <f t="shared" ref="T156" si="168">SUM(T3:T154)/COUNT(T3:T154)</f>
        <v>27.907817828935812</v>
      </c>
      <c r="U156" s="22">
        <f>SUM(U3:U154)/COUNT(U3:U154)</f>
        <v>3.8227250463396784E-2</v>
      </c>
      <c r="V156" s="20"/>
      <c r="W156" s="17"/>
      <c r="X156" s="20">
        <f>SUM(X3:X154)/COUNT(X3:X154)</f>
        <v>26.145639413705663</v>
      </c>
      <c r="Y156" s="23">
        <f>SUM(Y3:Y154)/COUNT(Y3:Y154)</f>
        <v>3.5898988047189537E-2</v>
      </c>
      <c r="AA156" s="13"/>
      <c r="AB156" s="12">
        <f>SUM(AB3:AB154)/COUNT(AB3:AB154)</f>
        <v>2.1801915523631394</v>
      </c>
      <c r="AC156" s="15">
        <f>SUM(AC3:AC154)/COUNT(AC3:AC154)</f>
        <v>1.570959695111215E-2</v>
      </c>
      <c r="AD156" s="12"/>
      <c r="AE156" s="10"/>
      <c r="AF156" s="12">
        <f>SUM(AF3:AF154)/COUNT(AF3:AF154)</f>
        <v>1.8015804863826956</v>
      </c>
      <c r="AG156" s="16">
        <f>SUM(AG3:AG154)/COUNT(AG3:AG154)</f>
        <v>1.2988385552249187E-2</v>
      </c>
      <c r="AH156" s="26"/>
      <c r="AI156" s="20"/>
      <c r="AJ156" s="20">
        <f t="shared" ref="AJ156" si="169">SUM(AJ3:AJ154)/COUNT(AJ3:AJ154)</f>
        <v>21.987627938188766</v>
      </c>
      <c r="AK156" s="22">
        <f>SUM(AK3:AK154)/COUNT(AK3:AK154)</f>
        <v>3.0292409193012768E-2</v>
      </c>
      <c r="AL156" s="20"/>
      <c r="AM156" s="17"/>
      <c r="AN156" s="20">
        <f>SUM(AN3:AN154)/COUNT(AN3:AN154)</f>
        <v>18.209140165203234</v>
      </c>
      <c r="AO156" s="23">
        <f>SUM(AO3:AO154)/COUNT(AO3:AO154)</f>
        <v>2.5182719388603537E-2</v>
      </c>
      <c r="AQ156" s="13"/>
      <c r="AR156" s="12">
        <f>SUM(AR3:AR154)/COUNT(AR3:AR154)</f>
        <v>1.4147048223049719</v>
      </c>
      <c r="AS156" s="15">
        <f>SUM(AS3:AS154)/COUNT(AS3:AS154)</f>
        <v>1.0222946455606041E-2</v>
      </c>
      <c r="AT156" s="12"/>
      <c r="AU156" s="10"/>
      <c r="AV156" s="12">
        <f>SUM(AV3:AV154)/COUNT(AV3:AV154)</f>
        <v>1.4166547894055015</v>
      </c>
      <c r="AW156" s="16">
        <f>SUM(AW3:AW154)/COUNT(AW3:AW154)</f>
        <v>1.0225762172860659E-2</v>
      </c>
      <c r="AX156" s="26"/>
      <c r="AY156" s="20"/>
      <c r="AZ156" s="20">
        <f t="shared" ref="AZ156" si="170">SUM(AZ3:AZ154)/COUNT(AZ3:AZ154)</f>
        <v>13.652378833997558</v>
      </c>
      <c r="BA156" s="22">
        <f>SUM(BA3:BA154)/COUNT(BA3:BA154)</f>
        <v>1.9226474742392086E-2</v>
      </c>
      <c r="BB156" s="20"/>
      <c r="BC156" s="17"/>
      <c r="BD156" s="20">
        <f>SUM(BD3:BD154)/COUNT(BD3:BD154)</f>
        <v>13.321198205194611</v>
      </c>
      <c r="BE156" s="23">
        <f>SUM(BE3:BE154)/COUNT(BE3:BE154)</f>
        <v>1.90285809020731E-2</v>
      </c>
      <c r="BG156" s="13"/>
      <c r="BH156" s="12">
        <f>SUM(BH3:BH154)/COUNT(BH3:BH154)</f>
        <v>1.4147048223049719</v>
      </c>
      <c r="BI156" s="15">
        <f>SUM(BI3:BI154)/COUNT(BI3:BI154)</f>
        <v>1.0222946455606041E-2</v>
      </c>
      <c r="BJ156" s="12"/>
      <c r="BK156" s="10"/>
      <c r="BL156" s="12">
        <f>SUM(BL3:BL154)/COUNT(BL3:BL154)</f>
        <v>1.5367939130160291</v>
      </c>
      <c r="BM156" s="16">
        <f>SUM(BM3:BM154)/COUNT(BM3:BM154)</f>
        <v>1.109985758794471E-2</v>
      </c>
      <c r="BN156" s="26"/>
      <c r="BO156" s="20"/>
      <c r="BP156" s="20">
        <f t="shared" ref="BP156" si="171">SUM(BP3:BP154)/COUNT(BP3:BP154)</f>
        <v>13.652378833997558</v>
      </c>
      <c r="BQ156" s="22">
        <f>SUM(BQ3:BQ154)/COUNT(BQ3:BQ154)</f>
        <v>1.9226474742392086E-2</v>
      </c>
      <c r="BR156" s="20"/>
      <c r="BS156" s="17"/>
      <c r="BT156" s="20">
        <f>SUM(BT3:BT154)/COUNT(BT3:BT154)</f>
        <v>14.346573894175355</v>
      </c>
      <c r="BU156" s="23">
        <f>SUM(BU3:BU154)/COUNT(BU3:BU154)</f>
        <v>2.0395793668351619E-2</v>
      </c>
    </row>
    <row r="157" spans="1:73" x14ac:dyDescent="0.3">
      <c r="B157" s="1">
        <v>156</v>
      </c>
    </row>
    <row r="158" spans="1:73" x14ac:dyDescent="0.3">
      <c r="B158" s="1">
        <v>157</v>
      </c>
    </row>
    <row r="159" spans="1:73" x14ac:dyDescent="0.3">
      <c r="B159" s="1">
        <v>158</v>
      </c>
    </row>
    <row r="160" spans="1:73" x14ac:dyDescent="0.3">
      <c r="B160" s="1">
        <v>159</v>
      </c>
    </row>
    <row r="161" spans="2:2" x14ac:dyDescent="0.3">
      <c r="B161" s="1">
        <v>160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39997558519241921"/>
  </sheetPr>
  <dimension ref="A1:S405"/>
  <sheetViews>
    <sheetView topLeftCell="D147" workbookViewId="0">
      <selection activeCell="G23" sqref="G23"/>
    </sheetView>
  </sheetViews>
  <sheetFormatPr defaultColWidth="11.19921875" defaultRowHeight="15.6" x14ac:dyDescent="0.3"/>
  <cols>
    <col min="1" max="3" width="10.796875" style="1"/>
    <col min="7" max="7" width="49.09765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F1" s="25" t="s">
        <v>22</v>
      </c>
      <c r="G1" s="24" t="s">
        <v>23</v>
      </c>
      <c r="H1" s="10" t="s">
        <v>13</v>
      </c>
      <c r="I1" s="13" t="s">
        <v>10</v>
      </c>
      <c r="J1" s="10" t="s">
        <v>11</v>
      </c>
      <c r="K1" s="11" t="s">
        <v>18</v>
      </c>
      <c r="L1" s="24" t="s">
        <v>26</v>
      </c>
      <c r="M1" s="17" t="s">
        <v>10</v>
      </c>
      <c r="N1" s="17" t="s">
        <v>11</v>
      </c>
      <c r="O1" s="19" t="s">
        <v>18</v>
      </c>
    </row>
    <row r="2" spans="1:15" x14ac:dyDescent="0.3">
      <c r="A2" s="2">
        <v>44279</v>
      </c>
      <c r="B2" s="1">
        <v>1</v>
      </c>
      <c r="C2" s="3">
        <v>120.08</v>
      </c>
      <c r="D2">
        <v>630.27</v>
      </c>
      <c r="F2" s="24"/>
      <c r="G2" s="24" t="s">
        <v>24</v>
      </c>
      <c r="H2" s="10"/>
      <c r="I2" s="13">
        <f>'Part 1'!BG2</f>
        <v>120.08</v>
      </c>
      <c r="J2" s="10"/>
      <c r="K2" s="10"/>
      <c r="M2" s="21">
        <f>'Part 1'!BO2</f>
        <v>630.27</v>
      </c>
      <c r="N2" s="20"/>
      <c r="O2" s="17"/>
    </row>
    <row r="3" spans="1:15" x14ac:dyDescent="0.3">
      <c r="A3" s="2">
        <v>44280</v>
      </c>
      <c r="B3" s="1">
        <v>2</v>
      </c>
      <c r="C3" s="3">
        <v>120.58</v>
      </c>
      <c r="D3">
        <v>640.39</v>
      </c>
      <c r="F3" s="24"/>
      <c r="G3" s="24" t="s">
        <v>25</v>
      </c>
      <c r="H3" s="10"/>
      <c r="I3" s="13">
        <f>'Part 1'!BG3</f>
        <v>120.08</v>
      </c>
      <c r="J3" s="12">
        <f>ABS('Part 1'!$C3-I3)</f>
        <v>0.5</v>
      </c>
      <c r="K3" s="11">
        <f>ABS(('Part 1'!$C3-I3)/'Part 1'!$C3)</f>
        <v>4.146624647536905E-3</v>
      </c>
      <c r="M3" s="21">
        <f>'Part 1'!BO3</f>
        <v>630.27</v>
      </c>
      <c r="N3" s="20">
        <f>ABS('Part 1'!$D3-M3)</f>
        <v>10.120000000000005</v>
      </c>
      <c r="O3" s="20">
        <f>ABS(('Part 1'!$D3-M3)/'Part 1'!$D3)</f>
        <v>1.5802870126016964E-2</v>
      </c>
    </row>
    <row r="4" spans="1:15" x14ac:dyDescent="0.3">
      <c r="A4" s="2">
        <v>44281</v>
      </c>
      <c r="B4" s="1">
        <v>3</v>
      </c>
      <c r="C4" s="3">
        <v>121.2</v>
      </c>
      <c r="D4">
        <v>618.71</v>
      </c>
      <c r="F4" s="24"/>
      <c r="G4" s="24"/>
      <c r="H4" s="10"/>
      <c r="I4" s="13">
        <f>'Part 1'!BG4</f>
        <v>120.455</v>
      </c>
      <c r="J4" s="12">
        <f>ABS('Part 1'!$C4-I4)</f>
        <v>0.74500000000000455</v>
      </c>
      <c r="K4" s="11">
        <f>ABS(('Part 1'!$C4-I4)/'Part 1'!$C4)</f>
        <v>6.1468646864686841E-3</v>
      </c>
      <c r="M4" s="21">
        <f>'Part 1'!BO4</f>
        <v>637.86</v>
      </c>
      <c r="N4" s="20">
        <f>ABS('Part 1'!$D4-M4)</f>
        <v>19.149999999999977</v>
      </c>
      <c r="O4" s="20">
        <f>ABS(('Part 1'!$D4-M4)/'Part 1'!$D4)</f>
        <v>3.0951495854277408E-2</v>
      </c>
    </row>
    <row r="5" spans="1:15" x14ac:dyDescent="0.3">
      <c r="A5" s="2">
        <v>44284</v>
      </c>
      <c r="B5" s="1">
        <v>4</v>
      </c>
      <c r="C5" s="3">
        <v>121.38</v>
      </c>
      <c r="D5">
        <v>611.28</v>
      </c>
      <c r="F5" s="24"/>
      <c r="G5" s="24"/>
      <c r="H5" s="10"/>
      <c r="I5" s="13">
        <f>'Part 1'!BG5</f>
        <v>121.01375</v>
      </c>
      <c r="J5" s="12">
        <f>ABS('Part 1'!$C5-I5)</f>
        <v>0.36624999999999375</v>
      </c>
      <c r="K5" s="11">
        <f>ABS(('Part 1'!$C5-I5)/'Part 1'!$C5)</f>
        <v>3.0173834239577671E-3</v>
      </c>
      <c r="M5" s="21">
        <f>'Part 1'!BO5</f>
        <v>623.49750000000006</v>
      </c>
      <c r="N5" s="20">
        <f>ABS('Part 1'!$D5-M5)</f>
        <v>12.217500000000086</v>
      </c>
      <c r="O5" s="20">
        <f>ABS(('Part 1'!$D5-M5)/'Part 1'!$D5)</f>
        <v>1.9986749116607916E-2</v>
      </c>
    </row>
    <row r="6" spans="1:15" x14ac:dyDescent="0.3">
      <c r="A6" s="2">
        <v>44285</v>
      </c>
      <c r="B6" s="1">
        <v>5</v>
      </c>
      <c r="C6" s="3">
        <v>119.9</v>
      </c>
      <c r="D6">
        <v>635.61</v>
      </c>
      <c r="F6" s="24"/>
      <c r="G6" s="24"/>
      <c r="H6" s="10"/>
      <c r="I6" s="13">
        <f>'Part 1'!BG6</f>
        <v>121.2884375</v>
      </c>
      <c r="J6" s="12">
        <f>ABS('Part 1'!$C6-I6)</f>
        <v>1.3884374999999949</v>
      </c>
      <c r="K6" s="11">
        <f>ABS(('Part 1'!$C6-I6)/'Part 1'!$C6)</f>
        <v>1.1579962468723894E-2</v>
      </c>
      <c r="M6" s="21">
        <f>'Part 1'!BO6</f>
        <v>614.33437500000002</v>
      </c>
      <c r="N6" s="20">
        <f>ABS('Part 1'!$D6-M6)</f>
        <v>21.275624999999991</v>
      </c>
      <c r="O6" s="20">
        <f>ABS(('Part 1'!$D6-M6)/'Part 1'!$D6)</f>
        <v>3.3472766318969165E-2</v>
      </c>
    </row>
    <row r="7" spans="1:15" x14ac:dyDescent="0.3">
      <c r="A7" s="2">
        <v>44286</v>
      </c>
      <c r="B7" s="1">
        <v>6</v>
      </c>
      <c r="C7" s="3">
        <v>122.15</v>
      </c>
      <c r="D7">
        <v>667.92</v>
      </c>
      <c r="F7" s="24"/>
      <c r="G7" s="24"/>
      <c r="H7" s="10"/>
      <c r="I7" s="13">
        <f>'Part 1'!BG7</f>
        <v>120.24710937500001</v>
      </c>
      <c r="J7" s="12">
        <f>ABS('Part 1'!$C7-I7)</f>
        <v>1.9028906249999977</v>
      </c>
      <c r="K7" s="11">
        <f>ABS(('Part 1'!$C7-I7)/'Part 1'!$C7)</f>
        <v>1.5578310478919341E-2</v>
      </c>
      <c r="M7" s="21">
        <f>'Part 1'!BO7</f>
        <v>630.29109374999996</v>
      </c>
      <c r="N7" s="20">
        <f>ABS('Part 1'!$D7-M7)</f>
        <v>37.62890625</v>
      </c>
      <c r="O7" s="20">
        <f>ABS(('Part 1'!$D7-M7)/'Part 1'!$D7)</f>
        <v>5.6337444978440537E-2</v>
      </c>
    </row>
    <row r="8" spans="1:15" x14ac:dyDescent="0.3">
      <c r="A8" s="2">
        <v>44287</v>
      </c>
      <c r="B8" s="1">
        <v>7</v>
      </c>
      <c r="C8" s="3">
        <v>123</v>
      </c>
      <c r="D8">
        <v>661.75</v>
      </c>
      <c r="F8" s="24"/>
      <c r="G8" s="24"/>
      <c r="H8" s="10"/>
      <c r="I8" s="13">
        <f>'Part 1'!BG8</f>
        <v>121.67427734375002</v>
      </c>
      <c r="J8" s="12">
        <f>ABS('Part 1'!$C8-I8)</f>
        <v>1.3257226562499795</v>
      </c>
      <c r="K8" s="11">
        <f>ABS(('Part 1'!$C8-I8)/'Part 1'!$C8)</f>
        <v>1.077823297764211E-2</v>
      </c>
      <c r="M8" s="21">
        <f>'Part 1'!BO8</f>
        <v>658.51277343749996</v>
      </c>
      <c r="N8" s="20">
        <f>ABS('Part 1'!$D8-M8)</f>
        <v>3.2372265625000409</v>
      </c>
      <c r="O8" s="20">
        <f>ABS(('Part 1'!$D8-M8)/'Part 1'!$D8)</f>
        <v>4.8919177370608854E-3</v>
      </c>
    </row>
    <row r="9" spans="1:15" x14ac:dyDescent="0.3">
      <c r="A9" s="2">
        <v>44291</v>
      </c>
      <c r="B9" s="1">
        <v>8</v>
      </c>
      <c r="C9" s="3">
        <v>125.9</v>
      </c>
      <c r="D9">
        <v>691.04</v>
      </c>
      <c r="F9" s="24"/>
      <c r="G9" s="24"/>
      <c r="H9" s="10"/>
      <c r="I9" s="13">
        <f>'Part 1'!BG9</f>
        <v>122.66856933593751</v>
      </c>
      <c r="J9" s="12">
        <f>ABS('Part 1'!$C9-I9)</f>
        <v>3.2314306640625006</v>
      </c>
      <c r="K9" s="11">
        <f>ABS(('Part 1'!$C9-I9)/'Part 1'!$C9)</f>
        <v>2.5666645465150916E-2</v>
      </c>
      <c r="M9" s="21">
        <f>'Part 1'!BO9</f>
        <v>660.94069335937502</v>
      </c>
      <c r="N9" s="20">
        <f>ABS('Part 1'!$D9-M9)</f>
        <v>30.099306640624945</v>
      </c>
      <c r="O9" s="20">
        <f>ABS(('Part 1'!$D9-M9)/'Part 1'!$D9)</f>
        <v>4.3556533110420452E-2</v>
      </c>
    </row>
    <row r="10" spans="1:15" x14ac:dyDescent="0.3">
      <c r="A10" s="2">
        <v>44292</v>
      </c>
      <c r="B10" s="1">
        <v>9</v>
      </c>
      <c r="C10" s="3">
        <v>126.2</v>
      </c>
      <c r="D10">
        <v>691.61</v>
      </c>
      <c r="F10" s="24"/>
      <c r="G10" s="24"/>
      <c r="H10" s="10"/>
      <c r="I10" s="13">
        <f>'Part 1'!BG10</f>
        <v>125.09214233398438</v>
      </c>
      <c r="J10" s="12">
        <f>ABS('Part 1'!$C10-I10)</f>
        <v>1.1078576660156187</v>
      </c>
      <c r="K10" s="11">
        <f>ABS(('Part 1'!$C10-I10)/'Part 1'!$C10)</f>
        <v>8.7785868939430963E-3</v>
      </c>
      <c r="M10" s="21">
        <f>'Part 1'!BO10</f>
        <v>683.51517333984373</v>
      </c>
      <c r="N10" s="20">
        <f>ABS('Part 1'!$D10-M10)</f>
        <v>8.0948266601562864</v>
      </c>
      <c r="O10" s="20">
        <f>ABS(('Part 1'!$D10-M10)/'Part 1'!$D10)</f>
        <v>1.1704322754379326E-2</v>
      </c>
    </row>
    <row r="11" spans="1:15" x14ac:dyDescent="0.3">
      <c r="A11" s="2">
        <v>44293</v>
      </c>
      <c r="B11" s="1">
        <v>10</v>
      </c>
      <c r="C11" s="3">
        <v>127.9</v>
      </c>
      <c r="D11">
        <v>670.96</v>
      </c>
      <c r="F11" s="24"/>
      <c r="G11" s="24"/>
      <c r="H11" s="10"/>
      <c r="I11" s="13">
        <f>'Part 1'!BG11</f>
        <v>125.9230355834961</v>
      </c>
      <c r="J11" s="12">
        <f>ABS('Part 1'!$C11-I11)</f>
        <v>1.976964416503904</v>
      </c>
      <c r="K11" s="11">
        <f>ABS(('Part 1'!$C11-I11)/'Part 1'!$C11)</f>
        <v>1.5457110371414416E-2</v>
      </c>
      <c r="M11" s="21">
        <f>'Part 1'!BO11</f>
        <v>689.58629333496094</v>
      </c>
      <c r="N11" s="20">
        <f>ABS('Part 1'!$D11-M11)</f>
        <v>18.626293334960906</v>
      </c>
      <c r="O11" s="20">
        <f>ABS(('Part 1'!$D11-M11)/'Part 1'!$D11)</f>
        <v>2.7760661343389927E-2</v>
      </c>
    </row>
    <row r="12" spans="1:15" x14ac:dyDescent="0.3">
      <c r="A12" s="2">
        <v>44294</v>
      </c>
      <c r="B12" s="1">
        <v>11</v>
      </c>
      <c r="C12" s="3">
        <v>130.36000000000001</v>
      </c>
      <c r="D12">
        <v>683.79</v>
      </c>
      <c r="F12" s="24"/>
      <c r="G12" s="24"/>
      <c r="H12" s="10"/>
      <c r="I12" s="13">
        <f>'Part 1'!BG12</f>
        <v>127.40575889587404</v>
      </c>
      <c r="J12" s="12">
        <f>ABS('Part 1'!$C12-I12)</f>
        <v>2.9542411041259697</v>
      </c>
      <c r="K12" s="11">
        <f>ABS(('Part 1'!$C12-I12)/'Part 1'!$C12)</f>
        <v>2.2662174778505441E-2</v>
      </c>
      <c r="M12" s="21">
        <f>'Part 1'!BO12</f>
        <v>675.61657333374023</v>
      </c>
      <c r="N12" s="20">
        <f>ABS('Part 1'!$D12-M12)</f>
        <v>8.1734266662597292</v>
      </c>
      <c r="O12" s="20">
        <f>ABS(('Part 1'!$D12-M12)/'Part 1'!$D12)</f>
        <v>1.1953124009212959E-2</v>
      </c>
    </row>
    <row r="13" spans="1:15" x14ac:dyDescent="0.3">
      <c r="A13" s="2">
        <v>44295</v>
      </c>
      <c r="B13" s="1">
        <v>12</v>
      </c>
      <c r="C13" s="3">
        <v>133</v>
      </c>
      <c r="D13">
        <v>677.02</v>
      </c>
      <c r="F13" s="24"/>
      <c r="G13" s="24"/>
      <c r="H13" s="10"/>
      <c r="I13" s="13">
        <f>'Part 1'!BG13</f>
        <v>129.62143972396854</v>
      </c>
      <c r="J13" s="12">
        <f>ABS('Part 1'!$C13-I13)</f>
        <v>3.3785602760314646</v>
      </c>
      <c r="K13" s="11">
        <f>ABS(('Part 1'!$C13-I13)/'Part 1'!$C13)</f>
        <v>2.5402708842341838E-2</v>
      </c>
      <c r="M13" s="21">
        <f>'Part 1'!BO13</f>
        <v>681.74664333343503</v>
      </c>
      <c r="N13" s="20">
        <f>ABS('Part 1'!$D13-M13)</f>
        <v>4.7266433334350495</v>
      </c>
      <c r="O13" s="20">
        <f>ABS(('Part 1'!$D13-M13)/'Part 1'!$D13)</f>
        <v>6.981541658200717E-3</v>
      </c>
    </row>
    <row r="14" spans="1:15" x14ac:dyDescent="0.3">
      <c r="A14" s="2">
        <v>44298</v>
      </c>
      <c r="B14" s="1">
        <v>13</v>
      </c>
      <c r="C14" s="3">
        <v>131.24</v>
      </c>
      <c r="D14">
        <v>701.97</v>
      </c>
      <c r="F14" s="24"/>
      <c r="G14" s="24"/>
      <c r="H14" s="10"/>
      <c r="I14" s="13">
        <f>'Part 1'!BG14</f>
        <v>132.15535993099212</v>
      </c>
      <c r="J14" s="12">
        <f>ABS('Part 1'!$C14-I14)</f>
        <v>0.91535993099211055</v>
      </c>
      <c r="K14" s="11">
        <f>ABS(('Part 1'!$C14-I14)/'Part 1'!$C14)</f>
        <v>6.9747023086872183E-3</v>
      </c>
      <c r="M14" s="21">
        <f>'Part 1'!BO14</f>
        <v>678.2016608333588</v>
      </c>
      <c r="N14" s="20">
        <f>ABS('Part 1'!$D14-M14)</f>
        <v>23.768339166641226</v>
      </c>
      <c r="O14" s="20">
        <f>ABS(('Part 1'!$D14-M14)/'Part 1'!$D14)</f>
        <v>3.3859479987237665E-2</v>
      </c>
    </row>
    <row r="15" spans="1:15" x14ac:dyDescent="0.3">
      <c r="A15" s="2">
        <v>44299</v>
      </c>
      <c r="B15" s="1">
        <v>14</v>
      </c>
      <c r="C15" s="3">
        <v>134.41999999999999</v>
      </c>
      <c r="D15">
        <v>762.32</v>
      </c>
      <c r="F15" s="24"/>
      <c r="G15" s="24"/>
      <c r="H15" s="10"/>
      <c r="I15" s="13">
        <f>'Part 1'!BG15</f>
        <v>131.46883998274802</v>
      </c>
      <c r="J15" s="12">
        <f>ABS('Part 1'!$C15-I15)</f>
        <v>2.951160017251965</v>
      </c>
      <c r="K15" s="11">
        <f>ABS(('Part 1'!$C15-I15)/'Part 1'!$C15)</f>
        <v>2.1954768763963437E-2</v>
      </c>
      <c r="M15" s="21">
        <f>'Part 1'!BO15</f>
        <v>696.02791520833966</v>
      </c>
      <c r="N15" s="20">
        <f>ABS('Part 1'!$D15-M15)</f>
        <v>66.292084791660386</v>
      </c>
      <c r="O15" s="20">
        <f>ABS(('Part 1'!$D15-M15)/'Part 1'!$D15)</f>
        <v>8.6960967561733105E-2</v>
      </c>
    </row>
    <row r="16" spans="1:15" x14ac:dyDescent="0.3">
      <c r="A16" s="2">
        <v>44300</v>
      </c>
      <c r="B16" s="1">
        <v>15</v>
      </c>
      <c r="C16" s="3">
        <v>132.02000000000001</v>
      </c>
      <c r="D16">
        <v>732.22</v>
      </c>
      <c r="F16" s="24"/>
      <c r="G16" s="24"/>
      <c r="H16" s="10"/>
      <c r="I16" s="13">
        <f>'Part 1'!BG16</f>
        <v>133.682209995687</v>
      </c>
      <c r="J16" s="12">
        <f>ABS('Part 1'!$C16-I16)</f>
        <v>1.6622099956869931</v>
      </c>
      <c r="K16" s="11">
        <f>ABS(('Part 1'!$C16-I16)/'Part 1'!$C16)</f>
        <v>1.2590592301825429E-2</v>
      </c>
      <c r="M16" s="21">
        <f>'Part 1'!BO16</f>
        <v>745.74697880208487</v>
      </c>
      <c r="N16" s="20">
        <f>ABS('Part 1'!$D16-M16)</f>
        <v>13.526978802084841</v>
      </c>
      <c r="O16" s="20">
        <f>ABS(('Part 1'!$D16-M16)/'Part 1'!$D16)</f>
        <v>1.8473926964689358E-2</v>
      </c>
    </row>
    <row r="17" spans="1:19" x14ac:dyDescent="0.3">
      <c r="A17" s="2">
        <v>44301</v>
      </c>
      <c r="B17" s="1">
        <v>16</v>
      </c>
      <c r="C17" s="3">
        <v>134.5</v>
      </c>
      <c r="D17">
        <v>738.84</v>
      </c>
      <c r="F17" s="24"/>
      <c r="G17" s="24"/>
      <c r="H17" s="10"/>
      <c r="I17" s="13">
        <f>'Part 1'!BG17</f>
        <v>132.43555249892177</v>
      </c>
      <c r="J17" s="12">
        <f>ABS('Part 1'!$C17-I17)</f>
        <v>2.0644475010782344</v>
      </c>
      <c r="K17" s="11">
        <f>ABS(('Part 1'!$C17-I17)/'Part 1'!$C17)</f>
        <v>1.5349052052626279E-2</v>
      </c>
      <c r="M17" s="21">
        <f>'Part 1'!BO17</f>
        <v>735.60174470052118</v>
      </c>
      <c r="N17" s="20">
        <f>ABS('Part 1'!$D17-M17)</f>
        <v>3.2382552994788512</v>
      </c>
      <c r="O17" s="20">
        <f>ABS(('Part 1'!$D17-M17)/'Part 1'!$D17)</f>
        <v>4.382891152995034E-3</v>
      </c>
      <c r="R17" t="s">
        <v>27</v>
      </c>
      <c r="S17" s="3">
        <f>CORREL('Part 1'!C139:C154,'Part 1'!D139:D154)</f>
        <v>0.82376940397627263</v>
      </c>
    </row>
    <row r="18" spans="1:19" x14ac:dyDescent="0.3">
      <c r="A18" s="2">
        <v>44302</v>
      </c>
      <c r="B18" s="1">
        <v>17</v>
      </c>
      <c r="C18" s="3">
        <v>134.16</v>
      </c>
      <c r="D18">
        <v>739.78</v>
      </c>
      <c r="F18" s="24"/>
      <c r="G18" s="24"/>
      <c r="H18" s="10"/>
      <c r="I18" s="13">
        <f>'Part 1'!BG18</f>
        <v>133.98388812473044</v>
      </c>
      <c r="J18" s="12">
        <f>ABS('Part 1'!$C18-I18)</f>
        <v>0.17611187526955518</v>
      </c>
      <c r="K18" s="11">
        <f>ABS(('Part 1'!$C18-I18)/'Part 1'!$C18)</f>
        <v>1.3127003225220273E-3</v>
      </c>
      <c r="M18" s="21">
        <f>'Part 1'!BO18</f>
        <v>738.03043617513026</v>
      </c>
      <c r="N18" s="20">
        <f>ABS('Part 1'!$D18-M18)</f>
        <v>1.7495638248697105</v>
      </c>
      <c r="O18" s="20">
        <f>ABS(('Part 1'!$D18-M18)/'Part 1'!$D18)</f>
        <v>2.364978540741451E-3</v>
      </c>
    </row>
    <row r="19" spans="1:19" x14ac:dyDescent="0.3">
      <c r="A19" s="2">
        <v>44305</v>
      </c>
      <c r="B19" s="1">
        <v>18</v>
      </c>
      <c r="C19" s="3">
        <v>134.83000000000001</v>
      </c>
      <c r="D19">
        <v>714.63</v>
      </c>
      <c r="F19" s="24"/>
      <c r="G19" s="24"/>
      <c r="H19" s="10"/>
      <c r="I19" s="13">
        <f>'Part 1'!BG19</f>
        <v>134.11597203118262</v>
      </c>
      <c r="J19" s="12">
        <f>ABS('Part 1'!$C19-I19)</f>
        <v>0.7140279688173905</v>
      </c>
      <c r="K19" s="11">
        <f>ABS(('Part 1'!$C19-I19)/'Part 1'!$C19)</f>
        <v>5.2957648061810461E-3</v>
      </c>
      <c r="M19" s="21">
        <f>'Part 1'!BO19</f>
        <v>739.34260904378266</v>
      </c>
      <c r="N19" s="20">
        <f>ABS('Part 1'!$D19-M19)</f>
        <v>24.712609043782663</v>
      </c>
      <c r="O19" s="20">
        <f>ABS(('Part 1'!$D19-M19)/'Part 1'!$D19)</f>
        <v>3.4580984626705655E-2</v>
      </c>
    </row>
    <row r="20" spans="1:19" x14ac:dyDescent="0.3">
      <c r="A20" s="2">
        <v>44306</v>
      </c>
      <c r="B20" s="1">
        <v>19</v>
      </c>
      <c r="C20" s="3">
        <v>133.11000000000001</v>
      </c>
      <c r="D20">
        <v>718.98</v>
      </c>
      <c r="F20" s="24"/>
      <c r="G20" s="24"/>
      <c r="H20" s="10"/>
      <c r="I20" s="13">
        <f>'Part 1'!BG20</f>
        <v>134.65149300779566</v>
      </c>
      <c r="J20" s="12">
        <f>ABS('Part 1'!$C20-I20)</f>
        <v>1.5414930077956512</v>
      </c>
      <c r="K20" s="11">
        <f>ABS(('Part 1'!$C20-I20)/'Part 1'!$C20)</f>
        <v>1.1580595055184818E-2</v>
      </c>
      <c r="M20" s="21">
        <f>'Part 1'!BO20</f>
        <v>720.80815226094569</v>
      </c>
      <c r="N20" s="20">
        <f>ABS('Part 1'!$D20-M20)</f>
        <v>1.8281522609456715</v>
      </c>
      <c r="O20" s="20">
        <f>ABS(('Part 1'!$D20-M20)/'Part 1'!$D20)</f>
        <v>2.5427025243340167E-3</v>
      </c>
    </row>
    <row r="21" spans="1:19" x14ac:dyDescent="0.3">
      <c r="A21" s="2">
        <v>44307</v>
      </c>
      <c r="B21" s="1">
        <v>20</v>
      </c>
      <c r="C21" s="3">
        <v>133.5</v>
      </c>
      <c r="D21">
        <v>744.11</v>
      </c>
      <c r="F21" s="24"/>
      <c r="G21" s="24"/>
      <c r="H21" s="10"/>
      <c r="I21" s="13">
        <f>'Part 1'!BG21</f>
        <v>133.49537325194893</v>
      </c>
      <c r="J21" s="12">
        <f>ABS('Part 1'!$C21-I21)</f>
        <v>4.6267480510664427E-3</v>
      </c>
      <c r="K21" s="11">
        <f>ABS(('Part 1'!$C21-I21)/'Part 1'!$C21)</f>
        <v>3.465728877203328E-5</v>
      </c>
      <c r="M21" s="21">
        <f>'Part 1'!BO21</f>
        <v>719.43703806523649</v>
      </c>
      <c r="N21" s="20">
        <f>ABS('Part 1'!$D21-M21)</f>
        <v>24.672961934763521</v>
      </c>
      <c r="O21" s="20">
        <f>ABS(('Part 1'!$D21-M21)/'Part 1'!$D21)</f>
        <v>3.3157680900355486E-2</v>
      </c>
    </row>
    <row r="22" spans="1:19" x14ac:dyDescent="0.3">
      <c r="A22" s="2">
        <v>44308</v>
      </c>
      <c r="B22" s="1">
        <v>21</v>
      </c>
      <c r="C22" s="3">
        <v>131.94</v>
      </c>
      <c r="D22">
        <v>719.69</v>
      </c>
      <c r="F22" s="24"/>
      <c r="G22" s="24"/>
      <c r="H22" s="10"/>
      <c r="I22" s="13">
        <f>'Part 1'!BG22</f>
        <v>133.49884331298722</v>
      </c>
      <c r="J22" s="12">
        <f>ABS('Part 1'!$C22-I22)</f>
        <v>1.5588433129872215</v>
      </c>
      <c r="K22" s="11">
        <f>ABS(('Part 1'!$C22-I22)/'Part 1'!$C22)</f>
        <v>1.1814789396598616E-2</v>
      </c>
      <c r="M22" s="21">
        <f>'Part 1'!BO22</f>
        <v>737.94175951630905</v>
      </c>
      <c r="N22" s="20">
        <f>ABS('Part 1'!$D22-M22)</f>
        <v>18.251759516308994</v>
      </c>
      <c r="O22" s="20">
        <f>ABS(('Part 1'!$D22-M22)/'Part 1'!$D22)</f>
        <v>2.5360585135695914E-2</v>
      </c>
    </row>
    <row r="23" spans="1:19" x14ac:dyDescent="0.3">
      <c r="A23" s="2">
        <v>44309</v>
      </c>
      <c r="B23" s="1">
        <v>22</v>
      </c>
      <c r="C23" s="3">
        <v>134.32</v>
      </c>
      <c r="D23">
        <v>729.4</v>
      </c>
      <c r="F23" s="24"/>
      <c r="G23" s="24"/>
      <c r="H23" s="10"/>
      <c r="I23" s="13">
        <f>'Part 1'!BG23</f>
        <v>132.32971082824679</v>
      </c>
      <c r="J23" s="12">
        <f>ABS('Part 1'!$C23-I23)</f>
        <v>1.9902891717532043</v>
      </c>
      <c r="K23" s="11">
        <f>ABS(('Part 1'!$C23-I23)/'Part 1'!$C23)</f>
        <v>1.481751914646519E-2</v>
      </c>
      <c r="M23" s="21">
        <f>'Part 1'!BO23</f>
        <v>724.2529398790773</v>
      </c>
      <c r="N23" s="20">
        <f>ABS('Part 1'!$D23-M23)</f>
        <v>5.1470601209226743</v>
      </c>
      <c r="O23" s="20">
        <f>ABS(('Part 1'!$D23-M23)/'Part 1'!$D23)</f>
        <v>7.0565672071876539E-3</v>
      </c>
    </row>
    <row r="24" spans="1:19" x14ac:dyDescent="0.3">
      <c r="A24" s="2">
        <v>44312</v>
      </c>
      <c r="B24" s="1">
        <v>23</v>
      </c>
      <c r="C24" s="3">
        <v>134.72</v>
      </c>
      <c r="D24">
        <v>738.2</v>
      </c>
      <c r="F24" s="24"/>
      <c r="G24" s="24"/>
      <c r="H24" s="10"/>
      <c r="I24" s="13">
        <f>'Part 1'!BG24</f>
        <v>133.82242770706171</v>
      </c>
      <c r="J24" s="12">
        <f>ABS('Part 1'!$C24-I24)</f>
        <v>0.89757229293829255</v>
      </c>
      <c r="K24" s="11">
        <f>ABS(('Part 1'!$C24-I24)/'Part 1'!$C24)</f>
        <v>6.6625021744231927E-3</v>
      </c>
      <c r="M24" s="21">
        <f>'Part 1'!BO24</f>
        <v>728.11323496976934</v>
      </c>
      <c r="N24" s="20">
        <f>ABS('Part 1'!$D24-M24)</f>
        <v>10.086765030230708</v>
      </c>
      <c r="O24" s="20">
        <f>ABS(('Part 1'!$D24-M24)/'Part 1'!$D24)</f>
        <v>1.3664000311881207E-2</v>
      </c>
    </row>
    <row r="25" spans="1:19" x14ac:dyDescent="0.3">
      <c r="A25" s="2">
        <v>44313</v>
      </c>
      <c r="B25" s="1">
        <v>24</v>
      </c>
      <c r="C25" s="3">
        <v>134.38</v>
      </c>
      <c r="D25">
        <v>704.73</v>
      </c>
      <c r="F25" s="24"/>
      <c r="G25" s="24"/>
      <c r="H25" s="10"/>
      <c r="I25" s="13">
        <f>'Part 1'!BG25</f>
        <v>134.49560692676542</v>
      </c>
      <c r="J25" s="12">
        <f>ABS('Part 1'!$C25-I25)</f>
        <v>0.11560692676542317</v>
      </c>
      <c r="K25" s="11">
        <f>ABS(('Part 1'!$C25-I25)/'Part 1'!$C25)</f>
        <v>8.6029860667824953E-4</v>
      </c>
      <c r="M25" s="21">
        <f>'Part 1'!BO25</f>
        <v>735.67830874244237</v>
      </c>
      <c r="N25" s="20">
        <f>ABS('Part 1'!$D25-M25)</f>
        <v>30.94830874244235</v>
      </c>
      <c r="O25" s="20">
        <f>ABS(('Part 1'!$D25-M25)/'Part 1'!$D25)</f>
        <v>4.3915128832946446E-2</v>
      </c>
    </row>
    <row r="26" spans="1:19" x14ac:dyDescent="0.3">
      <c r="A26" s="2">
        <v>44314</v>
      </c>
      <c r="B26" s="1">
        <v>25</v>
      </c>
      <c r="C26" s="3">
        <v>133.58000000000001</v>
      </c>
      <c r="D26">
        <v>694.4</v>
      </c>
      <c r="F26" s="24"/>
      <c r="G26" s="24"/>
      <c r="H26" s="10"/>
      <c r="I26" s="13">
        <f>'Part 1'!BG26</f>
        <v>134.40890173169134</v>
      </c>
      <c r="J26" s="12">
        <f>ABS('Part 1'!$C26-I26)</f>
        <v>0.82890173169133163</v>
      </c>
      <c r="K26" s="11">
        <f>ABS(('Part 1'!$C26-I26)/'Part 1'!$C26)</f>
        <v>6.2052832137395684E-3</v>
      </c>
      <c r="M26" s="21">
        <f>'Part 1'!BO26</f>
        <v>712.46707718561061</v>
      </c>
      <c r="N26" s="20">
        <f>ABS('Part 1'!$D26-M26)</f>
        <v>18.067077185610628</v>
      </c>
      <c r="O26" s="20">
        <f>ABS(('Part 1'!$D26-M26)/'Part 1'!$D26)</f>
        <v>2.6018256315683511E-2</v>
      </c>
    </row>
    <row r="27" spans="1:19" x14ac:dyDescent="0.3">
      <c r="A27" s="2">
        <v>44315</v>
      </c>
      <c r="B27" s="1">
        <v>26</v>
      </c>
      <c r="C27" s="3">
        <v>133.47</v>
      </c>
      <c r="D27">
        <v>677</v>
      </c>
      <c r="F27" s="24"/>
      <c r="G27" s="24"/>
      <c r="H27" s="10"/>
      <c r="I27" s="13">
        <f>'Part 1'!BG27</f>
        <v>133.78722543292284</v>
      </c>
      <c r="J27" s="12">
        <f>ABS('Part 1'!$C27-I27)</f>
        <v>0.31722543292283945</v>
      </c>
      <c r="K27" s="11">
        <f>ABS(('Part 1'!$C27-I27)/'Part 1'!$C27)</f>
        <v>2.3767545734834751E-3</v>
      </c>
      <c r="M27" s="21">
        <f>'Part 1'!BO27</f>
        <v>698.91676929640266</v>
      </c>
      <c r="N27" s="20">
        <f>ABS('Part 1'!$D27-M27)</f>
        <v>21.916769296402663</v>
      </c>
      <c r="O27" s="20">
        <f>ABS(('Part 1'!$D27-M27)/'Part 1'!$D27)</f>
        <v>3.2373366759826681E-2</v>
      </c>
    </row>
    <row r="28" spans="1:19" x14ac:dyDescent="0.3">
      <c r="A28" s="2">
        <v>44316</v>
      </c>
      <c r="B28" s="1">
        <v>27</v>
      </c>
      <c r="C28" s="3">
        <v>131.46</v>
      </c>
      <c r="D28">
        <v>709.44</v>
      </c>
      <c r="F28" s="24"/>
      <c r="G28" s="24"/>
      <c r="H28" s="10"/>
      <c r="I28" s="13">
        <f>'Part 1'!BG28</f>
        <v>133.54930635823069</v>
      </c>
      <c r="J28" s="12">
        <f>ABS('Part 1'!$C28-I28)</f>
        <v>2.0893063582306866</v>
      </c>
      <c r="K28" s="11">
        <f>ABS(('Part 1'!$C28-I28)/'Part 1'!$C28)</f>
        <v>1.5893095681048883E-2</v>
      </c>
      <c r="M28" s="21">
        <f>'Part 1'!BO28</f>
        <v>682.47919232410072</v>
      </c>
      <c r="N28" s="20">
        <f>ABS('Part 1'!$D28-M28)</f>
        <v>26.960807675899332</v>
      </c>
      <c r="O28" s="20">
        <f>ABS(('Part 1'!$D28-M28)/'Part 1'!$D28)</f>
        <v>3.8002942709600994E-2</v>
      </c>
    </row>
    <row r="29" spans="1:19" x14ac:dyDescent="0.3">
      <c r="A29" s="2">
        <v>44319</v>
      </c>
      <c r="B29" s="1">
        <v>28</v>
      </c>
      <c r="C29" s="3">
        <v>132.53</v>
      </c>
      <c r="D29">
        <v>684.9</v>
      </c>
      <c r="F29" s="24"/>
      <c r="G29" s="24"/>
      <c r="H29" s="10"/>
      <c r="I29" s="13">
        <f>'Part 1'!BG29</f>
        <v>131.98232658955766</v>
      </c>
      <c r="J29" s="12">
        <f>ABS('Part 1'!$C29-I29)</f>
        <v>0.54767341044234286</v>
      </c>
      <c r="K29" s="11">
        <f>ABS(('Part 1'!$C29-I29)/'Part 1'!$C29)</f>
        <v>4.1324485810182061E-3</v>
      </c>
      <c r="M29" s="21">
        <f>'Part 1'!BO29</f>
        <v>702.69979808102516</v>
      </c>
      <c r="N29" s="20">
        <f>ABS('Part 1'!$D29-M29)</f>
        <v>17.799798081025187</v>
      </c>
      <c r="O29" s="20">
        <f>ABS(('Part 1'!$D29-M29)/'Part 1'!$D29)</f>
        <v>2.5988900687728411E-2</v>
      </c>
    </row>
    <row r="30" spans="1:19" x14ac:dyDescent="0.3">
      <c r="A30" s="2">
        <v>44320</v>
      </c>
      <c r="B30" s="1">
        <v>29</v>
      </c>
      <c r="C30" s="3">
        <v>127.84</v>
      </c>
      <c r="D30">
        <v>673.59</v>
      </c>
      <c r="F30" s="24"/>
      <c r="G30" s="24"/>
      <c r="H30" s="10"/>
      <c r="I30" s="13">
        <f>'Part 1'!BG30</f>
        <v>132.39308164738941</v>
      </c>
      <c r="J30" s="12">
        <f>ABS('Part 1'!$C30-I30)</f>
        <v>4.5530816473894049</v>
      </c>
      <c r="K30" s="11">
        <f>ABS(('Part 1'!$C30-I30)/'Part 1'!$C30)</f>
        <v>3.5615469707363928E-2</v>
      </c>
      <c r="M30" s="21">
        <f>'Part 1'!BO30</f>
        <v>689.34994952025625</v>
      </c>
      <c r="N30" s="20">
        <f>ABS('Part 1'!$D30-M30)</f>
        <v>15.759949520256214</v>
      </c>
      <c r="O30" s="20">
        <f>ABS(('Part 1'!$D30-M30)/'Part 1'!$D30)</f>
        <v>2.339694698593538E-2</v>
      </c>
    </row>
    <row r="31" spans="1:19" x14ac:dyDescent="0.3">
      <c r="A31" s="2">
        <v>44321</v>
      </c>
      <c r="B31" s="1">
        <v>30</v>
      </c>
      <c r="C31" s="3">
        <v>128.1</v>
      </c>
      <c r="D31">
        <v>670.94</v>
      </c>
      <c r="F31" s="24"/>
      <c r="G31" s="24"/>
      <c r="H31" s="10"/>
      <c r="I31" s="13">
        <f>'Part 1'!BG31</f>
        <v>128.97827041184735</v>
      </c>
      <c r="J31" s="12">
        <f>ABS('Part 1'!$C31-I31)</f>
        <v>0.87827041184735322</v>
      </c>
      <c r="K31" s="11">
        <f>ABS(('Part 1'!$C31-I31)/'Part 1'!$C31)</f>
        <v>6.8561312400261766E-3</v>
      </c>
      <c r="M31" s="21">
        <f>'Part 1'!BO31</f>
        <v>677.52998738006409</v>
      </c>
      <c r="N31" s="20">
        <f>ABS('Part 1'!$D31-M31)</f>
        <v>6.5899873800640307</v>
      </c>
      <c r="O31" s="20">
        <f>ABS(('Part 1'!$D31-M31)/'Part 1'!$D31)</f>
        <v>9.8220219096551552E-3</v>
      </c>
    </row>
    <row r="32" spans="1:19" x14ac:dyDescent="0.3">
      <c r="A32" s="2">
        <v>44322</v>
      </c>
      <c r="B32" s="1">
        <v>31</v>
      </c>
      <c r="C32" s="3">
        <v>129.74</v>
      </c>
      <c r="D32">
        <v>663.53</v>
      </c>
      <c r="F32" s="24"/>
      <c r="G32" s="24"/>
      <c r="H32" s="10"/>
      <c r="I32" s="13">
        <f>'Part 1'!BG32</f>
        <v>128.31956760296183</v>
      </c>
      <c r="J32" s="12">
        <f>ABS('Part 1'!$C32-I32)</f>
        <v>1.4204323970381836</v>
      </c>
      <c r="K32" s="11">
        <f>ABS(('Part 1'!$C32-I32)/'Part 1'!$C32)</f>
        <v>1.0948299653446767E-2</v>
      </c>
      <c r="M32" s="21">
        <f>'Part 1'!BO32</f>
        <v>672.58749684501606</v>
      </c>
      <c r="N32" s="20">
        <f>ABS('Part 1'!$D32-M32)</f>
        <v>9.0574968450160895</v>
      </c>
      <c r="O32" s="20">
        <f>ABS(('Part 1'!$D32-M32)/'Part 1'!$D32)</f>
        <v>1.3650470732319699E-2</v>
      </c>
    </row>
    <row r="33" spans="1:15" x14ac:dyDescent="0.3">
      <c r="A33" s="2">
        <v>44323</v>
      </c>
      <c r="B33" s="1">
        <v>32</v>
      </c>
      <c r="C33" s="3">
        <v>130.21</v>
      </c>
      <c r="D33">
        <v>672.36</v>
      </c>
      <c r="F33" s="24"/>
      <c r="G33" s="24"/>
      <c r="H33" s="10"/>
      <c r="I33" s="13">
        <f>'Part 1'!BG33</f>
        <v>129.38489190074046</v>
      </c>
      <c r="J33" s="12">
        <f>ABS('Part 1'!$C33-I33)</f>
        <v>0.82510809925955186</v>
      </c>
      <c r="K33" s="11">
        <f>ABS(('Part 1'!$C33-I33)/'Part 1'!$C33)</f>
        <v>6.3367490919249815E-3</v>
      </c>
      <c r="M33" s="21">
        <f>'Part 1'!BO33</f>
        <v>665.79437421125397</v>
      </c>
      <c r="N33" s="20">
        <f>ABS('Part 1'!$D33-M33)</f>
        <v>6.565625788746047</v>
      </c>
      <c r="O33" s="20">
        <f>ABS(('Part 1'!$D33-M33)/'Part 1'!$D33)</f>
        <v>9.7650451971355336E-3</v>
      </c>
    </row>
    <row r="34" spans="1:15" x14ac:dyDescent="0.3">
      <c r="A34" s="2">
        <v>44326</v>
      </c>
      <c r="B34" s="1">
        <v>33</v>
      </c>
      <c r="C34" s="3">
        <v>126.84</v>
      </c>
      <c r="D34">
        <v>629.03</v>
      </c>
      <c r="F34" s="24"/>
      <c r="G34" s="24"/>
      <c r="H34" s="10"/>
      <c r="I34" s="13">
        <f>'Part 1'!BG34</f>
        <v>130.0037229751851</v>
      </c>
      <c r="J34" s="12">
        <f>ABS('Part 1'!$C34-I34)</f>
        <v>3.1637229751850953</v>
      </c>
      <c r="K34" s="11">
        <f>ABS(('Part 1'!$C34-I34)/'Part 1'!$C34)</f>
        <v>2.4942628312717558E-2</v>
      </c>
      <c r="M34" s="21">
        <f>'Part 1'!BO34</f>
        <v>670.71859355281345</v>
      </c>
      <c r="N34" s="20">
        <f>ABS('Part 1'!$D34-M34)</f>
        <v>41.688593552813472</v>
      </c>
      <c r="O34" s="20">
        <f>ABS(('Part 1'!$D34-M34)/'Part 1'!$D34)</f>
        <v>6.6274412274157785E-2</v>
      </c>
    </row>
    <row r="35" spans="1:15" x14ac:dyDescent="0.3">
      <c r="A35" s="2">
        <v>44327</v>
      </c>
      <c r="B35" s="1">
        <v>34</v>
      </c>
      <c r="C35" s="3">
        <v>125.91</v>
      </c>
      <c r="D35">
        <v>617.20000000000005</v>
      </c>
      <c r="F35" s="24"/>
      <c r="G35" s="24"/>
      <c r="H35" s="10"/>
      <c r="I35" s="13">
        <f>'Part 1'!BG35</f>
        <v>127.63093074379627</v>
      </c>
      <c r="J35" s="12">
        <f>ABS('Part 1'!$C35-I35)</f>
        <v>1.7209307437962735</v>
      </c>
      <c r="K35" s="11">
        <f>ABS(('Part 1'!$C35-I35)/'Part 1'!$C35)</f>
        <v>1.3667943322978902E-2</v>
      </c>
      <c r="M35" s="21">
        <f>'Part 1'!BO35</f>
        <v>639.45214838820334</v>
      </c>
      <c r="N35" s="20">
        <f>ABS('Part 1'!$D35-M35)</f>
        <v>22.252148388203295</v>
      </c>
      <c r="O35" s="20">
        <f>ABS(('Part 1'!$D35-M35)/'Part 1'!$D35)</f>
        <v>3.6053383649065608E-2</v>
      </c>
    </row>
    <row r="36" spans="1:15" x14ac:dyDescent="0.3">
      <c r="A36" s="2">
        <v>44328</v>
      </c>
      <c r="B36" s="1">
        <v>35</v>
      </c>
      <c r="C36" s="3">
        <v>122.76</v>
      </c>
      <c r="D36">
        <v>589.89</v>
      </c>
      <c r="F36" s="24"/>
      <c r="G36" s="24"/>
      <c r="H36" s="10"/>
      <c r="I36" s="13">
        <f>'Part 1'!BG36</f>
        <v>126.34023268594908</v>
      </c>
      <c r="J36" s="12">
        <f>ABS('Part 1'!$C36-I36)</f>
        <v>3.5802326859490705</v>
      </c>
      <c r="K36" s="11">
        <f>ABS(('Part 1'!$C36-I36)/'Part 1'!$C36)</f>
        <v>2.9164489132853293E-2</v>
      </c>
      <c r="M36" s="21">
        <f>'Part 1'!BO36</f>
        <v>622.76303709705087</v>
      </c>
      <c r="N36" s="20">
        <f>ABS('Part 1'!$D36-M36)</f>
        <v>32.873037097050883</v>
      </c>
      <c r="O36" s="20">
        <f>ABS(('Part 1'!$D36-M36)/'Part 1'!$D36)</f>
        <v>5.5727401883488251E-2</v>
      </c>
    </row>
    <row r="37" spans="1:15" x14ac:dyDescent="0.3">
      <c r="A37" s="2">
        <v>44329</v>
      </c>
      <c r="B37" s="1">
        <v>36</v>
      </c>
      <c r="C37" s="3">
        <v>124.97</v>
      </c>
      <c r="D37">
        <v>571.69000000000005</v>
      </c>
      <c r="F37" s="24"/>
      <c r="G37" s="24"/>
      <c r="H37" s="10"/>
      <c r="I37" s="13">
        <f>'Part 1'!BG37</f>
        <v>123.65505817148727</v>
      </c>
      <c r="J37" s="12">
        <f>ABS('Part 1'!$C37-I37)</f>
        <v>1.3149418285127297</v>
      </c>
      <c r="K37" s="11">
        <f>ABS(('Part 1'!$C37-I37)/'Part 1'!$C37)</f>
        <v>1.0522059922483234E-2</v>
      </c>
      <c r="M37" s="21">
        <f>'Part 1'!BO37</f>
        <v>598.10825927426276</v>
      </c>
      <c r="N37" s="20">
        <f>ABS('Part 1'!$D37-M37)</f>
        <v>26.418259274262709</v>
      </c>
      <c r="O37" s="20">
        <f>ABS(('Part 1'!$D37-M37)/'Part 1'!$D37)</f>
        <v>4.6210812283340112E-2</v>
      </c>
    </row>
    <row r="38" spans="1:15" x14ac:dyDescent="0.3">
      <c r="A38" s="2">
        <v>44330</v>
      </c>
      <c r="B38" s="1">
        <v>37</v>
      </c>
      <c r="C38" s="3">
        <v>127.44</v>
      </c>
      <c r="D38">
        <v>589.73</v>
      </c>
      <c r="F38" s="24"/>
      <c r="G38" s="24"/>
      <c r="H38" s="10"/>
      <c r="I38" s="13">
        <f>'Part 1'!BG38</f>
        <v>124.64126454287181</v>
      </c>
      <c r="J38" s="12">
        <f>ABS('Part 1'!$C38-I38)</f>
        <v>2.7987354571281884</v>
      </c>
      <c r="K38" s="11">
        <f>ABS(('Part 1'!$C38-I38)/'Part 1'!$C38)</f>
        <v>2.1961201013246927E-2</v>
      </c>
      <c r="M38" s="21">
        <f>'Part 1'!BO38</f>
        <v>578.29456481856573</v>
      </c>
      <c r="N38" s="20">
        <f>ABS('Part 1'!$D38-M38)</f>
        <v>11.435435181434286</v>
      </c>
      <c r="O38" s="20">
        <f>ABS(('Part 1'!$D38-M38)/'Part 1'!$D38)</f>
        <v>1.9390967360375572E-2</v>
      </c>
    </row>
    <row r="39" spans="1:15" x14ac:dyDescent="0.3">
      <c r="A39" s="2">
        <v>44333</v>
      </c>
      <c r="B39" s="1">
        <v>38</v>
      </c>
      <c r="C39" s="3">
        <v>126.26</v>
      </c>
      <c r="D39">
        <v>576.83000000000004</v>
      </c>
      <c r="F39" s="24"/>
      <c r="G39" s="24"/>
      <c r="H39" s="10"/>
      <c r="I39" s="13">
        <f>'Part 1'!BG39</f>
        <v>126.74031613571795</v>
      </c>
      <c r="J39" s="12">
        <f>ABS('Part 1'!$C39-I39)</f>
        <v>0.48031613571794196</v>
      </c>
      <c r="K39" s="11">
        <f>ABS(('Part 1'!$C39-I39)/'Part 1'!$C39)</f>
        <v>3.8041829218908754E-3</v>
      </c>
      <c r="M39" s="21">
        <f>'Part 1'!BO39</f>
        <v>586.87114120464139</v>
      </c>
      <c r="N39" s="20">
        <f>ABS('Part 1'!$D39-M39)</f>
        <v>10.041141204641349</v>
      </c>
      <c r="O39" s="20">
        <f>ABS(('Part 1'!$D39-M39)/'Part 1'!$D39)</f>
        <v>1.7407453157154359E-2</v>
      </c>
    </row>
    <row r="40" spans="1:15" x14ac:dyDescent="0.3">
      <c r="A40" s="2">
        <v>44334</v>
      </c>
      <c r="B40" s="1">
        <v>39</v>
      </c>
      <c r="C40" s="3">
        <v>124.84</v>
      </c>
      <c r="D40">
        <v>577.86</v>
      </c>
      <c r="F40" s="24"/>
      <c r="G40" s="24"/>
      <c r="H40" s="10"/>
      <c r="I40" s="13">
        <f>'Part 1'!BG40</f>
        <v>126.38007903392949</v>
      </c>
      <c r="J40" s="12">
        <f>ABS('Part 1'!$C40-I40)</f>
        <v>1.5400790339294872</v>
      </c>
      <c r="K40" s="11">
        <f>ABS(('Part 1'!$C40-I40)/'Part 1'!$C40)</f>
        <v>1.2336422892738603E-2</v>
      </c>
      <c r="M40" s="21">
        <f>'Part 1'!BO40</f>
        <v>579.34028530116041</v>
      </c>
      <c r="N40" s="20">
        <f>ABS('Part 1'!$D40-M40)</f>
        <v>1.4802853011603929</v>
      </c>
      <c r="O40" s="20">
        <f>ABS(('Part 1'!$D40-M40)/'Part 1'!$D40)</f>
        <v>2.5616677069885316E-3</v>
      </c>
    </row>
    <row r="41" spans="1:15" x14ac:dyDescent="0.3">
      <c r="A41" s="2">
        <v>44335</v>
      </c>
      <c r="B41" s="1">
        <v>40</v>
      </c>
      <c r="C41" s="3">
        <v>124.69</v>
      </c>
      <c r="D41">
        <v>563.46</v>
      </c>
      <c r="F41" s="24"/>
      <c r="G41" s="24"/>
      <c r="H41" s="10"/>
      <c r="I41" s="13">
        <f>'Part 1'!BG41</f>
        <v>125.22501975848238</v>
      </c>
      <c r="J41" s="12">
        <f>ABS('Part 1'!$C41-I41)</f>
        <v>0.53501975848237748</v>
      </c>
      <c r="K41" s="11">
        <f>ABS(('Part 1'!$C41-I41)/'Part 1'!$C41)</f>
        <v>4.2907992499990177E-3</v>
      </c>
      <c r="M41" s="21">
        <f>'Part 1'!BO41</f>
        <v>578.23007132529006</v>
      </c>
      <c r="N41" s="20">
        <f>ABS('Part 1'!$D41-M41)</f>
        <v>14.770071325290019</v>
      </c>
      <c r="O41" s="20">
        <f>ABS(('Part 1'!$D41-M41)/'Part 1'!$D41)</f>
        <v>2.6213167439197136E-2</v>
      </c>
    </row>
    <row r="42" spans="1:15" x14ac:dyDescent="0.3">
      <c r="A42" s="2">
        <v>44336</v>
      </c>
      <c r="B42" s="1">
        <v>41</v>
      </c>
      <c r="C42" s="3">
        <v>127.3</v>
      </c>
      <c r="D42">
        <v>586.78</v>
      </c>
      <c r="F42" s="24"/>
      <c r="G42" s="24"/>
      <c r="H42" s="10"/>
      <c r="I42" s="13">
        <f>'Part 1'!BG42</f>
        <v>124.82375493962058</v>
      </c>
      <c r="J42" s="12">
        <f>ABS('Part 1'!$C42-I42)</f>
        <v>2.4762450603794122</v>
      </c>
      <c r="K42" s="11">
        <f>ABS(('Part 1'!$C42-I42)/'Part 1'!$C42)</f>
        <v>1.9452042893789569E-2</v>
      </c>
      <c r="M42" s="21">
        <f>'Part 1'!BO42</f>
        <v>567.15251783132248</v>
      </c>
      <c r="N42" s="20">
        <f>ABS('Part 1'!$D42-M42)</f>
        <v>19.627482168677489</v>
      </c>
      <c r="O42" s="20">
        <f>ABS(('Part 1'!$D42-M42)/'Part 1'!$D42)</f>
        <v>3.3449473684647547E-2</v>
      </c>
    </row>
    <row r="43" spans="1:15" x14ac:dyDescent="0.3">
      <c r="A43" s="2">
        <v>44337</v>
      </c>
      <c r="B43" s="1">
        <v>42</v>
      </c>
      <c r="C43" s="3">
        <v>125.43</v>
      </c>
      <c r="D43">
        <v>580.88</v>
      </c>
      <c r="F43" s="24"/>
      <c r="G43" s="24"/>
      <c r="H43" s="10"/>
      <c r="I43" s="13">
        <f>'Part 1'!BG43</f>
        <v>126.68093873490514</v>
      </c>
      <c r="J43" s="12">
        <f>ABS('Part 1'!$C43-I43)</f>
        <v>1.2509387349051337</v>
      </c>
      <c r="K43" s="11">
        <f>ABS(('Part 1'!$C43-I43)/'Part 1'!$C43)</f>
        <v>9.9732020641404261E-3</v>
      </c>
      <c r="M43" s="21">
        <f>'Part 1'!BO43</f>
        <v>581.8731294578306</v>
      </c>
      <c r="N43" s="20">
        <f>ABS('Part 1'!$D43-M43)</f>
        <v>0.99312945783060513</v>
      </c>
      <c r="O43" s="20">
        <f>ABS(('Part 1'!$D43-M43)/'Part 1'!$D43)</f>
        <v>1.7096981439033967E-3</v>
      </c>
    </row>
    <row r="44" spans="1:15" x14ac:dyDescent="0.3">
      <c r="A44" s="2">
        <v>44340</v>
      </c>
      <c r="B44" s="1">
        <v>43</v>
      </c>
      <c r="C44" s="3">
        <v>127.09</v>
      </c>
      <c r="D44">
        <v>606.44000000000005</v>
      </c>
      <c r="F44" s="24"/>
      <c r="G44" s="24"/>
      <c r="H44" s="10"/>
      <c r="I44" s="13">
        <f>'Part 1'!BG44</f>
        <v>125.7427346837263</v>
      </c>
      <c r="J44" s="12">
        <f>ABS('Part 1'!$C44-I44)</f>
        <v>1.347265316273706</v>
      </c>
      <c r="K44" s="11">
        <f>ABS(('Part 1'!$C44-I44)/'Part 1'!$C44)</f>
        <v>1.0600875885385995E-2</v>
      </c>
      <c r="M44" s="21">
        <f>'Part 1'!BO44</f>
        <v>581.12828236445762</v>
      </c>
      <c r="N44" s="20">
        <f>ABS('Part 1'!$D44-M44)</f>
        <v>25.311717635542436</v>
      </c>
      <c r="O44" s="20">
        <f>ABS(('Part 1'!$D44-M44)/'Part 1'!$D44)</f>
        <v>4.1738205981700471E-2</v>
      </c>
    </row>
    <row r="45" spans="1:15" x14ac:dyDescent="0.3">
      <c r="A45" s="2">
        <v>44341</v>
      </c>
      <c r="B45" s="1">
        <v>44</v>
      </c>
      <c r="C45" s="3">
        <v>126.9</v>
      </c>
      <c r="D45">
        <v>604.69000000000005</v>
      </c>
      <c r="F45" s="24"/>
      <c r="G45" s="24"/>
      <c r="H45" s="10"/>
      <c r="I45" s="13">
        <f>'Part 1'!BG45</f>
        <v>126.75318367093158</v>
      </c>
      <c r="J45" s="12">
        <f>ABS('Part 1'!$C45-I45)</f>
        <v>0.14681632906842879</v>
      </c>
      <c r="K45" s="11">
        <f>ABS(('Part 1'!$C45-I45)/'Part 1'!$C45)</f>
        <v>1.1569450675211093E-3</v>
      </c>
      <c r="M45" s="21">
        <f>'Part 1'!BO45</f>
        <v>600.11207059111439</v>
      </c>
      <c r="N45" s="20">
        <f>ABS('Part 1'!$D45-M45)</f>
        <v>4.5779294088856659</v>
      </c>
      <c r="O45" s="20">
        <f>ABS(('Part 1'!$D45-M45)/'Part 1'!$D45)</f>
        <v>7.570704673279971E-3</v>
      </c>
    </row>
    <row r="46" spans="1:15" x14ac:dyDescent="0.3">
      <c r="A46" s="2">
        <v>44342</v>
      </c>
      <c r="B46" s="1">
        <v>45</v>
      </c>
      <c r="C46" s="3">
        <v>126.84</v>
      </c>
      <c r="D46">
        <v>619.13</v>
      </c>
      <c r="F46" s="24"/>
      <c r="G46" s="24"/>
      <c r="H46" s="10"/>
      <c r="I46" s="13">
        <f>'Part 1'!BG46</f>
        <v>126.8632959177329</v>
      </c>
      <c r="J46" s="12">
        <f>ABS('Part 1'!$C46-I46)</f>
        <v>2.3295917732895077E-2</v>
      </c>
      <c r="K46" s="11">
        <f>ABS(('Part 1'!$C46-I46)/'Part 1'!$C46)</f>
        <v>1.8366381057154744E-4</v>
      </c>
      <c r="M46" s="21">
        <f>'Part 1'!BO46</f>
        <v>603.54551764777864</v>
      </c>
      <c r="N46" s="20">
        <f>ABS('Part 1'!$D46-M46)</f>
        <v>15.584482352221357</v>
      </c>
      <c r="O46" s="20">
        <f>ABS(('Part 1'!$D46-M46)/'Part 1'!$D46)</f>
        <v>2.517158327366039E-2</v>
      </c>
    </row>
    <row r="47" spans="1:15" x14ac:dyDescent="0.3">
      <c r="A47" s="2">
        <v>44343</v>
      </c>
      <c r="B47" s="1">
        <v>46</v>
      </c>
      <c r="C47" s="3">
        <v>125.27</v>
      </c>
      <c r="D47">
        <v>630.84</v>
      </c>
      <c r="F47" s="24"/>
      <c r="G47" s="24"/>
      <c r="H47" s="10"/>
      <c r="I47" s="13">
        <f>'Part 1'!BG47</f>
        <v>126.84582397943322</v>
      </c>
      <c r="J47" s="12">
        <f>ABS('Part 1'!$C47-I47)</f>
        <v>1.5758239794332241</v>
      </c>
      <c r="K47" s="11">
        <f>ABS(('Part 1'!$C47-I47)/'Part 1'!$C47)</f>
        <v>1.257942028764448E-2</v>
      </c>
      <c r="M47" s="21">
        <f>'Part 1'!BO47</f>
        <v>615.2338794119446</v>
      </c>
      <c r="N47" s="20">
        <f>ABS('Part 1'!$D47-M47)</f>
        <v>15.606120588055433</v>
      </c>
      <c r="O47" s="20">
        <f>ABS(('Part 1'!$D47-M47)/'Part 1'!$D47)</f>
        <v>2.4738635134194775E-2</v>
      </c>
    </row>
    <row r="48" spans="1:15" x14ac:dyDescent="0.3">
      <c r="A48" s="2">
        <v>44344</v>
      </c>
      <c r="B48" s="1">
        <v>47</v>
      </c>
      <c r="C48" s="3">
        <v>124.61</v>
      </c>
      <c r="D48">
        <v>625.21</v>
      </c>
      <c r="F48" s="24"/>
      <c r="G48" s="24"/>
      <c r="H48" s="10"/>
      <c r="I48" s="13">
        <f>'Part 1'!BG48</f>
        <v>125.6639559948583</v>
      </c>
      <c r="J48" s="12">
        <f>ABS('Part 1'!$C48-I48)</f>
        <v>1.0539559948582991</v>
      </c>
      <c r="K48" s="11">
        <f>ABS(('Part 1'!$C48-I48)/'Part 1'!$C48)</f>
        <v>8.4580370344137634E-3</v>
      </c>
      <c r="M48" s="21">
        <f>'Part 1'!BO48</f>
        <v>626.93846985298615</v>
      </c>
      <c r="N48" s="20">
        <f>ABS('Part 1'!$D48-M48)</f>
        <v>1.7284698529861089</v>
      </c>
      <c r="O48" s="20">
        <f>ABS(('Part 1'!$D48-M48)/'Part 1'!$D48)</f>
        <v>2.7646228514996703E-3</v>
      </c>
    </row>
    <row r="49" spans="1:15" x14ac:dyDescent="0.3">
      <c r="A49" s="2">
        <v>44348</v>
      </c>
      <c r="B49" s="1">
        <v>48</v>
      </c>
      <c r="C49" s="3">
        <v>124.27</v>
      </c>
      <c r="D49">
        <v>623.9</v>
      </c>
      <c r="F49" s="24"/>
      <c r="G49" s="24"/>
      <c r="H49" s="10"/>
      <c r="I49" s="13">
        <f>'Part 1'!BG49</f>
        <v>124.87348899871458</v>
      </c>
      <c r="J49" s="12">
        <f>ABS('Part 1'!$C49-I49)</f>
        <v>0.60348899871458173</v>
      </c>
      <c r="K49" s="11">
        <f>ABS(('Part 1'!$C49-I49)/'Part 1'!$C49)</f>
        <v>4.8562726218281307E-3</v>
      </c>
      <c r="M49" s="21">
        <f>'Part 1'!BO49</f>
        <v>625.64211746324656</v>
      </c>
      <c r="N49" s="20">
        <f>ABS('Part 1'!$D49-M49)</f>
        <v>1.7421174632465863</v>
      </c>
      <c r="O49" s="20">
        <f>ABS(('Part 1'!$D49-M49)/'Part 1'!$D49)</f>
        <v>2.7923023934069346E-3</v>
      </c>
    </row>
    <row r="50" spans="1:15" x14ac:dyDescent="0.3">
      <c r="A50" s="2">
        <v>44349</v>
      </c>
      <c r="B50" s="1">
        <v>49</v>
      </c>
      <c r="C50" s="3">
        <v>125.05</v>
      </c>
      <c r="D50">
        <v>605.11</v>
      </c>
      <c r="F50" s="24"/>
      <c r="G50" s="24"/>
      <c r="H50" s="10"/>
      <c r="I50" s="13">
        <f>'Part 1'!BG50</f>
        <v>124.42087224967864</v>
      </c>
      <c r="J50" s="12">
        <f>ABS('Part 1'!$C50-I50)</f>
        <v>0.62912775032135926</v>
      </c>
      <c r="K50" s="11">
        <f>ABS(('Part 1'!$C50-I50)/'Part 1'!$C50)</f>
        <v>5.0310095987313817E-3</v>
      </c>
      <c r="M50" s="21">
        <f>'Part 1'!BO50</f>
        <v>624.33552936581157</v>
      </c>
      <c r="N50" s="20">
        <f>ABS('Part 1'!$D50-M50)</f>
        <v>19.225529365811553</v>
      </c>
      <c r="O50" s="20">
        <f>ABS(('Part 1'!$D50-M50)/'Part 1'!$D50)</f>
        <v>3.1771957769350288E-2</v>
      </c>
    </row>
    <row r="51" spans="1:15" x14ac:dyDescent="0.3">
      <c r="A51" s="2">
        <v>44350</v>
      </c>
      <c r="B51" s="1">
        <v>50</v>
      </c>
      <c r="C51" s="3">
        <v>123.54</v>
      </c>
      <c r="D51">
        <v>572.84</v>
      </c>
      <c r="F51" s="24"/>
      <c r="G51" s="24"/>
      <c r="H51" s="10"/>
      <c r="I51" s="13">
        <f>'Part 1'!BG51</f>
        <v>124.89271806241965</v>
      </c>
      <c r="J51" s="12">
        <f>ABS('Part 1'!$C51-I51)</f>
        <v>1.3527180624196404</v>
      </c>
      <c r="K51" s="11">
        <f>ABS(('Part 1'!$C51-I51)/'Part 1'!$C51)</f>
        <v>1.094963625076607E-2</v>
      </c>
      <c r="M51" s="21">
        <f>'Part 1'!BO51</f>
        <v>609.91638234145285</v>
      </c>
      <c r="N51" s="20">
        <f>ABS('Part 1'!$D51-M51)</f>
        <v>37.076382341452813</v>
      </c>
      <c r="O51" s="20">
        <f>ABS(('Part 1'!$D51-M51)/'Part 1'!$D51)</f>
        <v>6.4723801308310888E-2</v>
      </c>
    </row>
    <row r="52" spans="1:15" x14ac:dyDescent="0.3">
      <c r="A52" s="2">
        <v>44351</v>
      </c>
      <c r="B52" s="1">
        <v>51</v>
      </c>
      <c r="C52" s="3">
        <v>125.88</v>
      </c>
      <c r="D52">
        <v>599.04</v>
      </c>
      <c r="F52" s="24"/>
      <c r="G52" s="24"/>
      <c r="H52" s="10"/>
      <c r="I52" s="13">
        <f>'Part 1'!BG52</f>
        <v>123.87817951560491</v>
      </c>
      <c r="J52" s="12">
        <f>ABS('Part 1'!$C52-I52)</f>
        <v>2.0018204843950826</v>
      </c>
      <c r="K52" s="11">
        <f>ABS(('Part 1'!$C52-I52)/'Part 1'!$C52)</f>
        <v>1.5902609504250736E-2</v>
      </c>
      <c r="M52" s="21">
        <f>'Part 1'!BO52</f>
        <v>582.10909558536321</v>
      </c>
      <c r="N52" s="20">
        <f>ABS('Part 1'!$D52-M52)</f>
        <v>16.930904414636757</v>
      </c>
      <c r="O52" s="20">
        <f>ABS(('Part 1'!$D52-M52)/'Part 1'!$D52)</f>
        <v>2.8263395457125997E-2</v>
      </c>
    </row>
    <row r="53" spans="1:15" x14ac:dyDescent="0.3">
      <c r="A53" s="2">
        <v>44354</v>
      </c>
      <c r="B53" s="1">
        <v>52</v>
      </c>
      <c r="C53" s="3">
        <v>125.9</v>
      </c>
      <c r="D53">
        <v>605.13</v>
      </c>
      <c r="F53" s="24"/>
      <c r="G53" s="24"/>
      <c r="H53" s="10"/>
      <c r="I53" s="13">
        <f>'Part 1'!BG53</f>
        <v>125.37954487890123</v>
      </c>
      <c r="J53" s="12">
        <f>ABS('Part 1'!$C53-I53)</f>
        <v>0.52045512109877734</v>
      </c>
      <c r="K53" s="11">
        <f>ABS(('Part 1'!$C53-I53)/'Part 1'!$C53)</f>
        <v>4.1338770540014086E-3</v>
      </c>
      <c r="M53" s="21">
        <f>'Part 1'!BO53</f>
        <v>594.8072738963408</v>
      </c>
      <c r="N53" s="20">
        <f>ABS('Part 1'!$D53-M53)</f>
        <v>10.322726103659193</v>
      </c>
      <c r="O53" s="20">
        <f>ABS(('Part 1'!$D53-M53)/'Part 1'!$D53)</f>
        <v>1.7058691692130937E-2</v>
      </c>
    </row>
    <row r="54" spans="1:15" x14ac:dyDescent="0.3">
      <c r="A54" s="2">
        <v>44355</v>
      </c>
      <c r="B54" s="1">
        <v>53</v>
      </c>
      <c r="C54" s="3">
        <v>126.73</v>
      </c>
      <c r="D54">
        <v>603.59</v>
      </c>
      <c r="F54" s="24"/>
      <c r="G54" s="24"/>
      <c r="H54" s="10"/>
      <c r="I54" s="13">
        <f>'Part 1'!BG54</f>
        <v>125.76988621972532</v>
      </c>
      <c r="J54" s="12">
        <f>ABS('Part 1'!$C54-I54)</f>
        <v>0.96011378027468197</v>
      </c>
      <c r="K54" s="11">
        <f>ABS(('Part 1'!$C54-I54)/'Part 1'!$C54)</f>
        <v>7.5760576049450166E-3</v>
      </c>
      <c r="M54" s="21">
        <f>'Part 1'!BO54</f>
        <v>602.54931847408511</v>
      </c>
      <c r="N54" s="20">
        <f>ABS('Part 1'!$D54-M54)</f>
        <v>1.0406815259149198</v>
      </c>
      <c r="O54" s="20">
        <f>ABS(('Part 1'!$D54-M54)/'Part 1'!$D54)</f>
        <v>1.7241530275765333E-3</v>
      </c>
    </row>
    <row r="55" spans="1:15" x14ac:dyDescent="0.3">
      <c r="A55" s="2">
        <v>44356</v>
      </c>
      <c r="B55" s="1">
        <v>54</v>
      </c>
      <c r="C55" s="3">
        <v>127.12</v>
      </c>
      <c r="D55">
        <v>598.78</v>
      </c>
      <c r="F55" s="24"/>
      <c r="G55" s="24"/>
      <c r="H55" s="10"/>
      <c r="I55" s="13">
        <f>'Part 1'!BG55</f>
        <v>126.48997155493133</v>
      </c>
      <c r="J55" s="12">
        <f>ABS('Part 1'!$C55-I55)</f>
        <v>0.63002844506867461</v>
      </c>
      <c r="K55" s="11">
        <f>ABS(('Part 1'!$C55-I55)/'Part 1'!$C55)</f>
        <v>4.9561709020506184E-3</v>
      </c>
      <c r="M55" s="21">
        <f>'Part 1'!BO55</f>
        <v>603.32982961852122</v>
      </c>
      <c r="N55" s="20">
        <f>ABS('Part 1'!$D55-M55)</f>
        <v>4.5498296185212439</v>
      </c>
      <c r="O55" s="20">
        <f>ABS(('Part 1'!$D55-M55)/'Part 1'!$D55)</f>
        <v>7.5984996468172689E-3</v>
      </c>
    </row>
    <row r="56" spans="1:15" x14ac:dyDescent="0.3">
      <c r="A56" s="2">
        <v>44357</v>
      </c>
      <c r="B56" s="1">
        <v>55</v>
      </c>
      <c r="C56" s="3">
        <v>126.11</v>
      </c>
      <c r="D56">
        <v>610.11</v>
      </c>
      <c r="F56" s="24"/>
      <c r="G56" s="24"/>
      <c r="H56" s="10"/>
      <c r="I56" s="13">
        <f>'Part 1'!BG56</f>
        <v>126.96249288873284</v>
      </c>
      <c r="J56" s="12">
        <f>ABS('Part 1'!$C56-I56)</f>
        <v>0.85249288873284002</v>
      </c>
      <c r="K56" s="11">
        <f>ABS(('Part 1'!$C56-I56)/'Part 1'!$C56)</f>
        <v>6.759915064093569E-3</v>
      </c>
      <c r="M56" s="21">
        <f>'Part 1'!BO56</f>
        <v>599.91745740463034</v>
      </c>
      <c r="N56" s="20">
        <f>ABS('Part 1'!$D56-M56)</f>
        <v>10.192542595369673</v>
      </c>
      <c r="O56" s="20">
        <f>ABS(('Part 1'!$D56-M56)/'Part 1'!$D56)</f>
        <v>1.6706073651259073E-2</v>
      </c>
    </row>
    <row r="57" spans="1:15" x14ac:dyDescent="0.3">
      <c r="A57" s="2">
        <v>44358</v>
      </c>
      <c r="B57" s="1">
        <v>56</v>
      </c>
      <c r="C57" s="3">
        <v>127.34</v>
      </c>
      <c r="D57">
        <v>609.89</v>
      </c>
      <c r="F57" s="24"/>
      <c r="G57" s="24"/>
      <c r="H57" s="10"/>
      <c r="I57" s="13">
        <f>'Part 1'!BG57</f>
        <v>126.3231232221832</v>
      </c>
      <c r="J57" s="12">
        <f>ABS('Part 1'!$C57-I57)</f>
        <v>1.0168767778168046</v>
      </c>
      <c r="K57" s="11">
        <f>ABS(('Part 1'!$C57-I57)/'Part 1'!$C57)</f>
        <v>7.9855251909596719E-3</v>
      </c>
      <c r="M57" s="21">
        <f>'Part 1'!BO57</f>
        <v>607.56186435115751</v>
      </c>
      <c r="N57" s="20">
        <f>ABS('Part 1'!$D57-M57)</f>
        <v>2.3281356488424763</v>
      </c>
      <c r="O57" s="20">
        <f>ABS(('Part 1'!$D57-M57)/'Part 1'!$D57)</f>
        <v>3.817304184102832E-3</v>
      </c>
    </row>
    <row r="58" spans="1:15" x14ac:dyDescent="0.3">
      <c r="A58" s="2">
        <v>44361</v>
      </c>
      <c r="B58" s="1">
        <v>57</v>
      </c>
      <c r="C58" s="3">
        <v>130.47</v>
      </c>
      <c r="D58">
        <v>617.69000000000005</v>
      </c>
      <c r="F58" s="24"/>
      <c r="G58" s="24"/>
      <c r="H58" s="10"/>
      <c r="I58" s="13">
        <f>'Part 1'!BG58</f>
        <v>127.0857808055458</v>
      </c>
      <c r="J58" s="12">
        <f>ABS('Part 1'!$C58-I58)</f>
        <v>3.3842191944542037</v>
      </c>
      <c r="K58" s="11">
        <f>ABS(('Part 1'!$C58-I58)/'Part 1'!$C58)</f>
        <v>2.5938677048012598E-2</v>
      </c>
      <c r="M58" s="21">
        <f>'Part 1'!BO58</f>
        <v>609.3079660877894</v>
      </c>
      <c r="N58" s="20">
        <f>ABS('Part 1'!$D58-M58)</f>
        <v>8.3820339122106589</v>
      </c>
      <c r="O58" s="20">
        <f>ABS(('Part 1'!$D58-M58)/'Part 1'!$D58)</f>
        <v>1.3569968612428011E-2</v>
      </c>
    </row>
    <row r="59" spans="1:15" x14ac:dyDescent="0.3">
      <c r="A59" s="2">
        <v>44362</v>
      </c>
      <c r="B59" s="1">
        <v>58</v>
      </c>
      <c r="C59" s="3">
        <v>129.63</v>
      </c>
      <c r="D59">
        <v>599.35</v>
      </c>
      <c r="F59" s="24"/>
      <c r="G59" s="24"/>
      <c r="H59" s="10"/>
      <c r="I59" s="13">
        <f>'Part 1'!BG59</f>
        <v>129.62394520138645</v>
      </c>
      <c r="J59" s="12">
        <f>ABS('Part 1'!$C59-I59)</f>
        <v>6.0547986135475185E-3</v>
      </c>
      <c r="K59" s="11">
        <f>ABS(('Part 1'!$C59-I59)/'Part 1'!$C59)</f>
        <v>4.6708312995043729E-5</v>
      </c>
      <c r="M59" s="21">
        <f>'Part 1'!BO59</f>
        <v>615.59449152194736</v>
      </c>
      <c r="N59" s="20">
        <f>ABS('Part 1'!$D59-M59)</f>
        <v>16.244491521947339</v>
      </c>
      <c r="O59" s="20">
        <f>ABS(('Part 1'!$D59-M59)/'Part 1'!$D59)</f>
        <v>2.7103514677479498E-2</v>
      </c>
    </row>
    <row r="60" spans="1:15" x14ac:dyDescent="0.3">
      <c r="A60" s="2">
        <v>44363</v>
      </c>
      <c r="B60" s="1">
        <v>59</v>
      </c>
      <c r="C60" s="3">
        <v>130.13999999999999</v>
      </c>
      <c r="D60">
        <v>604.86</v>
      </c>
      <c r="F60" s="24"/>
      <c r="G60" s="24"/>
      <c r="H60" s="10"/>
      <c r="I60" s="13">
        <f>'Part 1'!BG60</f>
        <v>129.62848630034659</v>
      </c>
      <c r="J60" s="12">
        <f>ABS('Part 1'!$C60-I60)</f>
        <v>0.511513699653392</v>
      </c>
      <c r="K60" s="11">
        <f>ABS(('Part 1'!$C60-I60)/'Part 1'!$C60)</f>
        <v>3.9304879334055021E-3</v>
      </c>
      <c r="M60" s="21">
        <f>'Part 1'!BO60</f>
        <v>603.41112288048691</v>
      </c>
      <c r="N60" s="20">
        <f>ABS('Part 1'!$D60-M60)</f>
        <v>1.4488771195130994</v>
      </c>
      <c r="O60" s="20">
        <f>ABS(('Part 1'!$D60-M60)/'Part 1'!$D60)</f>
        <v>2.3953925197782947E-3</v>
      </c>
    </row>
    <row r="61" spans="1:15" x14ac:dyDescent="0.3">
      <c r="A61" s="2">
        <v>44364</v>
      </c>
      <c r="B61" s="1">
        <v>60</v>
      </c>
      <c r="C61" s="3">
        <v>131.78</v>
      </c>
      <c r="D61">
        <v>616.59</v>
      </c>
      <c r="F61" s="24"/>
      <c r="G61" s="24"/>
      <c r="H61" s="10"/>
      <c r="I61" s="13">
        <f>'Part 1'!BG61</f>
        <v>130.01212157508664</v>
      </c>
      <c r="J61" s="12">
        <f>ABS('Part 1'!$C61-I61)</f>
        <v>1.7678784249133628</v>
      </c>
      <c r="K61" s="11">
        <f>ABS(('Part 1'!$C61-I61)/'Part 1'!$C61)</f>
        <v>1.3415377332777074E-2</v>
      </c>
      <c r="M61" s="21">
        <f>'Part 1'!BO61</f>
        <v>604.49778072012168</v>
      </c>
      <c r="N61" s="20">
        <f>ABS('Part 1'!$D61-M61)</f>
        <v>12.09221927987835</v>
      </c>
      <c r="O61" s="20">
        <f>ABS(('Part 1'!$D61-M61)/'Part 1'!$D61)</f>
        <v>1.9611442416968081E-2</v>
      </c>
    </row>
    <row r="62" spans="1:15" x14ac:dyDescent="0.3">
      <c r="A62" s="2">
        <v>44365</v>
      </c>
      <c r="B62" s="1">
        <v>61</v>
      </c>
      <c r="C62" s="3">
        <v>130.46</v>
      </c>
      <c r="D62">
        <v>623.29999999999995</v>
      </c>
      <c r="F62" s="24"/>
      <c r="G62" s="24"/>
      <c r="H62" s="10"/>
      <c r="I62" s="13">
        <f>'Part 1'!BG62</f>
        <v>131.33803039377167</v>
      </c>
      <c r="J62" s="12">
        <f>ABS('Part 1'!$C62-I62)</f>
        <v>0.8780303937716667</v>
      </c>
      <c r="K62" s="11">
        <f>ABS(('Part 1'!$C62-I62)/'Part 1'!$C62)</f>
        <v>6.730265167650365E-3</v>
      </c>
      <c r="M62" s="21">
        <f>'Part 1'!BO62</f>
        <v>613.56694518003042</v>
      </c>
      <c r="N62" s="20">
        <f>ABS('Part 1'!$D62-M62)</f>
        <v>9.7330548199695386</v>
      </c>
      <c r="O62" s="20">
        <f>ABS(('Part 1'!$D62-M62)/'Part 1'!$D62)</f>
        <v>1.5615361495218257E-2</v>
      </c>
    </row>
    <row r="63" spans="1:15" x14ac:dyDescent="0.3">
      <c r="A63" s="2">
        <v>44368</v>
      </c>
      <c r="B63" s="1">
        <v>62</v>
      </c>
      <c r="C63" s="3">
        <v>132.30000000000001</v>
      </c>
      <c r="D63">
        <v>620.83000000000004</v>
      </c>
      <c r="F63" s="24"/>
      <c r="G63" s="24"/>
      <c r="H63" s="10"/>
      <c r="I63" s="13">
        <f>'Part 1'!BG63</f>
        <v>130.67950759844291</v>
      </c>
      <c r="J63" s="12">
        <f>ABS('Part 1'!$C63-I63)</f>
        <v>1.6204924015571009</v>
      </c>
      <c r="K63" s="11">
        <f>ABS(('Part 1'!$C63-I63)/'Part 1'!$C63)</f>
        <v>1.2248619815246416E-2</v>
      </c>
      <c r="M63" s="21">
        <f>'Part 1'!BO63</f>
        <v>620.86673629500751</v>
      </c>
      <c r="N63" s="20">
        <f>ABS('Part 1'!$D63-M63)</f>
        <v>3.6736295007472108E-2</v>
      </c>
      <c r="O63" s="20">
        <f>ABS(('Part 1'!$D63-M63)/'Part 1'!$D63)</f>
        <v>5.9172873423436537E-5</v>
      </c>
    </row>
    <row r="64" spans="1:15" x14ac:dyDescent="0.3">
      <c r="A64" s="2">
        <v>44369</v>
      </c>
      <c r="B64" s="1">
        <v>63</v>
      </c>
      <c r="C64" s="3">
        <v>133.97</v>
      </c>
      <c r="D64">
        <v>623.71</v>
      </c>
      <c r="F64" s="24"/>
      <c r="G64" s="24"/>
      <c r="H64" s="10"/>
      <c r="I64" s="13">
        <f>'Part 1'!BG64</f>
        <v>131.89487689961072</v>
      </c>
      <c r="J64" s="12">
        <f>ABS('Part 1'!$C64-I64)</f>
        <v>2.0751231003892769</v>
      </c>
      <c r="K64" s="11">
        <f>ABS(('Part 1'!$C64-I64)/'Part 1'!$C64)</f>
        <v>1.5489461076280339E-2</v>
      </c>
      <c r="M64" s="21">
        <f>'Part 1'!BO64</f>
        <v>620.83918407375199</v>
      </c>
      <c r="N64" s="20">
        <f>ABS('Part 1'!$D64-M64)</f>
        <v>2.8708159262480422</v>
      </c>
      <c r="O64" s="20">
        <f>ABS(('Part 1'!$D64-M64)/'Part 1'!$D64)</f>
        <v>4.6028056729057448E-3</v>
      </c>
    </row>
    <row r="65" spans="1:15" x14ac:dyDescent="0.3">
      <c r="A65" s="2">
        <v>44370</v>
      </c>
      <c r="B65" s="1">
        <v>64</v>
      </c>
      <c r="C65" s="3">
        <v>133.69</v>
      </c>
      <c r="D65">
        <v>656.57</v>
      </c>
      <c r="F65" s="24"/>
      <c r="G65" s="24"/>
      <c r="H65" s="10"/>
      <c r="I65" s="13">
        <f>'Part 1'!BG65</f>
        <v>133.45121922490267</v>
      </c>
      <c r="J65" s="12">
        <f>ABS('Part 1'!$C65-I65)</f>
        <v>0.2387807750973252</v>
      </c>
      <c r="K65" s="11">
        <f>ABS(('Part 1'!$C65-I65)/'Part 1'!$C65)</f>
        <v>1.7860780544343272E-3</v>
      </c>
      <c r="M65" s="21">
        <f>'Part 1'!BO65</f>
        <v>622.99229601843808</v>
      </c>
      <c r="N65" s="20">
        <f>ABS('Part 1'!$D65-M65)</f>
        <v>33.577703981561967</v>
      </c>
      <c r="O65" s="20">
        <f>ABS(('Part 1'!$D65-M65)/'Part 1'!$D65)</f>
        <v>5.1141087746260055E-2</v>
      </c>
    </row>
    <row r="66" spans="1:15" x14ac:dyDescent="0.3">
      <c r="A66" s="2">
        <v>44371</v>
      </c>
      <c r="B66" s="1">
        <v>65</v>
      </c>
      <c r="C66" s="3">
        <v>133.41</v>
      </c>
      <c r="D66">
        <v>679.82</v>
      </c>
      <c r="F66" s="24"/>
      <c r="G66" s="24"/>
      <c r="H66" s="10"/>
      <c r="I66" s="13">
        <f>'Part 1'!BG66</f>
        <v>133.63030480622567</v>
      </c>
      <c r="J66" s="12">
        <f>ABS('Part 1'!$C66-I66)</f>
        <v>0.22030480622566984</v>
      </c>
      <c r="K66" s="11">
        <f>ABS(('Part 1'!$C66-I66)/'Part 1'!$C66)</f>
        <v>1.6513365281888152E-3</v>
      </c>
      <c r="M66" s="21">
        <f>'Part 1'!BO66</f>
        <v>648.17557400460953</v>
      </c>
      <c r="N66" s="20">
        <f>ABS('Part 1'!$D66-M66)</f>
        <v>31.64442599539052</v>
      </c>
      <c r="O66" s="20">
        <f>ABS(('Part 1'!$D66-M66)/'Part 1'!$D66)</f>
        <v>4.6548242174973546E-2</v>
      </c>
    </row>
    <row r="67" spans="1:15" x14ac:dyDescent="0.3">
      <c r="A67" s="2">
        <v>44372</v>
      </c>
      <c r="B67" s="1">
        <v>66</v>
      </c>
      <c r="C67" s="3">
        <v>133.11000000000001</v>
      </c>
      <c r="D67">
        <v>671.86</v>
      </c>
      <c r="F67" s="24"/>
      <c r="G67" s="24"/>
      <c r="H67" s="10"/>
      <c r="I67" s="13">
        <f>'Part 1'!BG67</f>
        <v>133.46507620155643</v>
      </c>
      <c r="J67" s="12">
        <f>ABS('Part 1'!$C67-I67)</f>
        <v>0.35507620155641462</v>
      </c>
      <c r="K67" s="11">
        <f>ABS(('Part 1'!$C67-I67)/'Part 1'!$C67)</f>
        <v>2.6675396405710658E-3</v>
      </c>
      <c r="M67" s="21">
        <f>'Part 1'!BO67</f>
        <v>671.90889350115242</v>
      </c>
      <c r="N67" s="20">
        <f>ABS('Part 1'!$D67-M67)</f>
        <v>4.8893501152406316E-2</v>
      </c>
      <c r="O67" s="20">
        <f>ABS(('Part 1'!$D67-M67)/'Part 1'!$D67)</f>
        <v>7.2773347352731691E-5</v>
      </c>
    </row>
    <row r="68" spans="1:15" x14ac:dyDescent="0.3">
      <c r="A68" s="2">
        <v>44375</v>
      </c>
      <c r="B68" s="1">
        <v>67</v>
      </c>
      <c r="C68" s="3">
        <v>134.77000000000001</v>
      </c>
      <c r="D68">
        <v>688.71</v>
      </c>
      <c r="F68" s="24"/>
      <c r="G68" s="24"/>
      <c r="H68" s="10"/>
      <c r="I68" s="13">
        <f>'Part 1'!BG68</f>
        <v>133.1987690503891</v>
      </c>
      <c r="J68" s="12">
        <f>ABS('Part 1'!$C68-I68)</f>
        <v>1.5712309496109071</v>
      </c>
      <c r="K68" s="11">
        <f>ABS(('Part 1'!$C68-I68)/'Part 1'!$C68)</f>
        <v>1.1658610592942844E-2</v>
      </c>
      <c r="M68" s="21">
        <f>'Part 1'!BO68</f>
        <v>671.87222337528806</v>
      </c>
      <c r="N68" s="20">
        <f>ABS('Part 1'!$D68-M68)</f>
        <v>16.837776624711978</v>
      </c>
      <c r="O68" s="20">
        <f>ABS(('Part 1'!$D68-M68)/'Part 1'!$D68)</f>
        <v>2.4448282476967051E-2</v>
      </c>
    </row>
    <row r="69" spans="1:15" x14ac:dyDescent="0.3">
      <c r="A69" s="2">
        <v>44376</v>
      </c>
      <c r="B69" s="1">
        <v>68</v>
      </c>
      <c r="C69" s="3">
        <v>136.33000000000001</v>
      </c>
      <c r="D69">
        <v>680.76</v>
      </c>
      <c r="F69" s="24"/>
      <c r="G69" s="24"/>
      <c r="H69" s="10"/>
      <c r="I69" s="13">
        <f>'Part 1'!BG69</f>
        <v>134.3771922625973</v>
      </c>
      <c r="J69" s="12">
        <f>ABS('Part 1'!$C69-I69)</f>
        <v>1.9528077374027077</v>
      </c>
      <c r="K69" s="11">
        <f>ABS(('Part 1'!$C69-I69)/'Part 1'!$C69)</f>
        <v>1.4324123358048174E-2</v>
      </c>
      <c r="M69" s="21">
        <f>'Part 1'!BO69</f>
        <v>684.50055584382199</v>
      </c>
      <c r="N69" s="20">
        <f>ABS('Part 1'!$D69-M69)</f>
        <v>3.7405558438219941</v>
      </c>
      <c r="O69" s="20">
        <f>ABS(('Part 1'!$D69-M69)/'Part 1'!$D69)</f>
        <v>5.4946763085698255E-3</v>
      </c>
    </row>
    <row r="70" spans="1:15" x14ac:dyDescent="0.3">
      <c r="A70" s="2">
        <v>44377</v>
      </c>
      <c r="B70" s="1">
        <v>69</v>
      </c>
      <c r="C70" s="3">
        <v>136.96</v>
      </c>
      <c r="D70">
        <v>679.7</v>
      </c>
      <c r="F70" s="24"/>
      <c r="G70" s="24"/>
      <c r="H70" s="10"/>
      <c r="I70" s="13">
        <f>'Part 1'!BG70</f>
        <v>135.84179806564933</v>
      </c>
      <c r="J70" s="12">
        <f>ABS('Part 1'!$C70-I70)</f>
        <v>1.1182019343506795</v>
      </c>
      <c r="K70" s="11">
        <f>ABS(('Part 1'!$C70-I70)/'Part 1'!$C70)</f>
        <v>8.1644416935651252E-3</v>
      </c>
      <c r="M70" s="21">
        <f>'Part 1'!BO70</f>
        <v>681.69513896095555</v>
      </c>
      <c r="N70" s="20">
        <f>ABS('Part 1'!$D70-M70)</f>
        <v>1.9951389609555008</v>
      </c>
      <c r="O70" s="20">
        <f>ABS(('Part 1'!$D70-M70)/'Part 1'!$D70)</f>
        <v>2.9353228791459476E-3</v>
      </c>
    </row>
    <row r="71" spans="1:15" x14ac:dyDescent="0.3">
      <c r="A71" s="2">
        <v>44378</v>
      </c>
      <c r="B71" s="1">
        <v>70</v>
      </c>
      <c r="C71" s="3">
        <v>137.27000000000001</v>
      </c>
      <c r="D71">
        <v>677.91</v>
      </c>
      <c r="F71" s="24"/>
      <c r="G71" s="24"/>
      <c r="H71" s="10"/>
      <c r="I71" s="13">
        <f>'Part 1'!BG71</f>
        <v>136.68044951641232</v>
      </c>
      <c r="J71" s="12">
        <f>ABS('Part 1'!$C71-I71)</f>
        <v>0.58955048358768636</v>
      </c>
      <c r="K71" s="11">
        <f>ABS(('Part 1'!$C71-I71)/'Part 1'!$C71)</f>
        <v>4.2948239497900952E-3</v>
      </c>
      <c r="M71" s="21">
        <f>'Part 1'!BO71</f>
        <v>680.19878474023892</v>
      </c>
      <c r="N71" s="20">
        <f>ABS('Part 1'!$D71-M71)</f>
        <v>2.2887847402389525</v>
      </c>
      <c r="O71" s="20">
        <f>ABS(('Part 1'!$D71-M71)/'Part 1'!$D71)</f>
        <v>3.376236875453899E-3</v>
      </c>
    </row>
    <row r="72" spans="1:15" x14ac:dyDescent="0.3">
      <c r="A72" s="2">
        <v>44379</v>
      </c>
      <c r="B72" s="1">
        <v>71</v>
      </c>
      <c r="C72" s="3">
        <v>139.96</v>
      </c>
      <c r="D72">
        <v>678.9</v>
      </c>
      <c r="F72" s="24"/>
      <c r="G72" s="24"/>
      <c r="H72" s="10"/>
      <c r="I72" s="13">
        <f>'Part 1'!BG72</f>
        <v>137.12261237910309</v>
      </c>
      <c r="J72" s="12">
        <f>ABS('Part 1'!$C72-I72)</f>
        <v>2.8373876208969193</v>
      </c>
      <c r="K72" s="11">
        <f>ABS(('Part 1'!$C72-I72)/'Part 1'!$C72)</f>
        <v>2.0272846676885677E-2</v>
      </c>
      <c r="M72" s="21">
        <f>'Part 1'!BO72</f>
        <v>678.48219618505971</v>
      </c>
      <c r="N72" s="20">
        <f>ABS('Part 1'!$D72-M72)</f>
        <v>0.41780381494027097</v>
      </c>
      <c r="O72" s="20">
        <f>ABS(('Part 1'!$D72-M72)/'Part 1'!$D72)</f>
        <v>6.1541289577297248E-4</v>
      </c>
    </row>
    <row r="73" spans="1:15" x14ac:dyDescent="0.3">
      <c r="A73" s="2">
        <v>44383</v>
      </c>
      <c r="B73" s="1">
        <v>72</v>
      </c>
      <c r="C73" s="3">
        <v>142.02000000000001</v>
      </c>
      <c r="D73">
        <v>659.58</v>
      </c>
      <c r="F73" s="24"/>
      <c r="G73" s="24"/>
      <c r="H73" s="10"/>
      <c r="I73" s="13">
        <f>'Part 1'!BG73</f>
        <v>139.25065309477577</v>
      </c>
      <c r="J73" s="12">
        <f>ABS('Part 1'!$C73-I73)</f>
        <v>2.7693469052242392</v>
      </c>
      <c r="K73" s="11">
        <f>ABS(('Part 1'!$C73-I73)/'Part 1'!$C73)</f>
        <v>1.9499696558401908E-2</v>
      </c>
      <c r="M73" s="21">
        <f>'Part 1'!BO73</f>
        <v>678.79554904626491</v>
      </c>
      <c r="N73" s="20">
        <f>ABS('Part 1'!$D73-M73)</f>
        <v>19.215549046264869</v>
      </c>
      <c r="O73" s="20">
        <f>ABS(('Part 1'!$D73-M73)/'Part 1'!$D73)</f>
        <v>2.9133007438468219E-2</v>
      </c>
    </row>
    <row r="74" spans="1:15" x14ac:dyDescent="0.3">
      <c r="A74" s="2">
        <v>44384</v>
      </c>
      <c r="B74" s="1">
        <v>73</v>
      </c>
      <c r="C74" s="3">
        <v>144.57</v>
      </c>
      <c r="D74">
        <v>644.65</v>
      </c>
      <c r="F74" s="24"/>
      <c r="G74" s="24"/>
      <c r="H74" s="10"/>
      <c r="I74" s="13">
        <f>'Part 1'!BG74</f>
        <v>141.32766327369396</v>
      </c>
      <c r="J74" s="12">
        <f>ABS('Part 1'!$C74-I74)</f>
        <v>3.2423367263060356</v>
      </c>
      <c r="K74" s="11">
        <f>ABS(('Part 1'!$C74-I74)/'Part 1'!$C74)</f>
        <v>2.2427451935436368E-2</v>
      </c>
      <c r="M74" s="21">
        <f>'Part 1'!BO74</f>
        <v>664.38388726156631</v>
      </c>
      <c r="N74" s="20">
        <f>ABS('Part 1'!$D74-M74)</f>
        <v>19.733887261566338</v>
      </c>
      <c r="O74" s="20">
        <f>ABS(('Part 1'!$D74-M74)/'Part 1'!$D74)</f>
        <v>3.0611785095115703E-2</v>
      </c>
    </row>
    <row r="75" spans="1:15" x14ac:dyDescent="0.3">
      <c r="A75" s="2">
        <v>44385</v>
      </c>
      <c r="B75" s="1">
        <v>74</v>
      </c>
      <c r="C75" s="3">
        <v>143.24</v>
      </c>
      <c r="D75">
        <v>652.79999999999995</v>
      </c>
      <c r="F75" s="24"/>
      <c r="G75" s="24"/>
      <c r="H75" s="10"/>
      <c r="I75" s="13">
        <f>'Part 1'!BG75</f>
        <v>143.75941581842349</v>
      </c>
      <c r="J75" s="12">
        <f>ABS('Part 1'!$C75-I75)</f>
        <v>0.51941581842348228</v>
      </c>
      <c r="K75" s="11">
        <f>ABS(('Part 1'!$C75-I75)/'Part 1'!$C75)</f>
        <v>3.626192532976E-3</v>
      </c>
      <c r="M75" s="21">
        <f>'Part 1'!BO75</f>
        <v>649.58347181539148</v>
      </c>
      <c r="N75" s="20">
        <f>ABS('Part 1'!$D75-M75)</f>
        <v>3.2165281846084781</v>
      </c>
      <c r="O75" s="20">
        <f>ABS(('Part 1'!$D75-M75)/'Part 1'!$D75)</f>
        <v>4.9272796945595563E-3</v>
      </c>
    </row>
    <row r="76" spans="1:15" x14ac:dyDescent="0.3">
      <c r="A76" s="2">
        <v>44386</v>
      </c>
      <c r="B76" s="1">
        <v>75</v>
      </c>
      <c r="C76" s="3">
        <v>145.11000000000001</v>
      </c>
      <c r="D76">
        <v>656.95</v>
      </c>
      <c r="F76" s="24"/>
      <c r="G76" s="24"/>
      <c r="H76" s="10"/>
      <c r="I76" s="13">
        <f>'Part 1'!BG76</f>
        <v>143.36985395460587</v>
      </c>
      <c r="J76" s="12">
        <f>ABS('Part 1'!$C76-I76)</f>
        <v>1.7401460453941411</v>
      </c>
      <c r="K76" s="11">
        <f>ABS(('Part 1'!$C76-I76)/'Part 1'!$C76)</f>
        <v>1.1991909898657163E-2</v>
      </c>
      <c r="M76" s="21">
        <f>'Part 1'!BO76</f>
        <v>651.99586795384789</v>
      </c>
      <c r="N76" s="20">
        <f>ABS('Part 1'!$D76-M76)</f>
        <v>4.9541320461521536</v>
      </c>
      <c r="O76" s="20">
        <f>ABS(('Part 1'!$D76-M76)/'Part 1'!$D76)</f>
        <v>7.5411097437432881E-3</v>
      </c>
    </row>
    <row r="77" spans="1:15" x14ac:dyDescent="0.3">
      <c r="A77" s="2">
        <v>44389</v>
      </c>
      <c r="B77" s="1">
        <v>76</v>
      </c>
      <c r="C77" s="3">
        <v>144.5</v>
      </c>
      <c r="D77">
        <v>685.7</v>
      </c>
      <c r="F77" s="24"/>
      <c r="G77" s="24"/>
      <c r="H77" s="10"/>
      <c r="I77" s="13">
        <f>'Part 1'!BG77</f>
        <v>144.67496348865149</v>
      </c>
      <c r="J77" s="12">
        <f>ABS('Part 1'!$C77-I77)</f>
        <v>0.17496348865148548</v>
      </c>
      <c r="K77" s="11">
        <f>ABS(('Part 1'!$C77-I77)/'Part 1'!$C77)</f>
        <v>1.2108199906677196E-3</v>
      </c>
      <c r="M77" s="21">
        <f>'Part 1'!BO77</f>
        <v>655.71146698846201</v>
      </c>
      <c r="N77" s="20">
        <f>ABS('Part 1'!$D77-M77)</f>
        <v>29.988533011538038</v>
      </c>
      <c r="O77" s="20">
        <f>ABS(('Part 1'!$D77-M77)/'Part 1'!$D77)</f>
        <v>4.3734188437418747E-2</v>
      </c>
    </row>
    <row r="78" spans="1:15" x14ac:dyDescent="0.3">
      <c r="A78" s="2">
        <v>44390</v>
      </c>
      <c r="B78" s="1">
        <v>77</v>
      </c>
      <c r="C78" s="3">
        <v>145.63</v>
      </c>
      <c r="D78">
        <v>668.53</v>
      </c>
      <c r="F78" s="24"/>
      <c r="G78" s="24"/>
      <c r="H78" s="10"/>
      <c r="I78" s="13">
        <f>'Part 1'!BG78</f>
        <v>144.54374087216286</v>
      </c>
      <c r="J78" s="12">
        <f>ABS('Part 1'!$C78-I78)</f>
        <v>1.0862591278371383</v>
      </c>
      <c r="K78" s="11">
        <f>ABS(('Part 1'!$C78-I78)/'Part 1'!$C78)</f>
        <v>7.4590340440646727E-3</v>
      </c>
      <c r="M78" s="21">
        <f>'Part 1'!BO78</f>
        <v>678.20286674711565</v>
      </c>
      <c r="N78" s="20">
        <f>ABS('Part 1'!$D78-M78)</f>
        <v>9.6728667471156768</v>
      </c>
      <c r="O78" s="20">
        <f>ABS(('Part 1'!$D78-M78)/'Part 1'!$D78)</f>
        <v>1.4468859657929602E-2</v>
      </c>
    </row>
    <row r="79" spans="1:15" x14ac:dyDescent="0.3">
      <c r="A79" s="2">
        <v>44391</v>
      </c>
      <c r="B79" s="1">
        <v>78</v>
      </c>
      <c r="C79" s="3">
        <v>149.13999999999999</v>
      </c>
      <c r="D79">
        <v>653.38</v>
      </c>
      <c r="F79" s="24"/>
      <c r="G79" s="24"/>
      <c r="H79" s="10"/>
      <c r="I79" s="13">
        <f>'Part 1'!BG79</f>
        <v>145.35843521804071</v>
      </c>
      <c r="J79" s="12">
        <f>ABS('Part 1'!$C79-I79)</f>
        <v>3.7815647819592755</v>
      </c>
      <c r="K79" s="11">
        <f>ABS(('Part 1'!$C79-I79)/'Part 1'!$C79)</f>
        <v>2.5355805162661095E-2</v>
      </c>
      <c r="M79" s="21">
        <f>'Part 1'!BO79</f>
        <v>670.94821668677889</v>
      </c>
      <c r="N79" s="20">
        <f>ABS('Part 1'!$D79-M79)</f>
        <v>17.568216686778896</v>
      </c>
      <c r="O79" s="20">
        <f>ABS(('Part 1'!$D79-M79)/'Part 1'!$D79)</f>
        <v>2.6888206995590462E-2</v>
      </c>
    </row>
    <row r="80" spans="1:15" x14ac:dyDescent="0.3">
      <c r="A80" s="2">
        <v>44392</v>
      </c>
      <c r="B80" s="1">
        <v>79</v>
      </c>
      <c r="C80" s="3">
        <v>148.47</v>
      </c>
      <c r="D80">
        <v>650.59</v>
      </c>
      <c r="F80" s="24"/>
      <c r="G80" s="24"/>
      <c r="H80" s="10"/>
      <c r="I80" s="13">
        <f>'Part 1'!BG80</f>
        <v>148.19460880451015</v>
      </c>
      <c r="J80" s="12">
        <f>ABS('Part 1'!$C80-I80)</f>
        <v>0.27539119548984559</v>
      </c>
      <c r="K80" s="11">
        <f>ABS(('Part 1'!$C80-I80)/'Part 1'!$C80)</f>
        <v>1.8548608842853477E-3</v>
      </c>
      <c r="M80" s="21">
        <f>'Part 1'!BO80</f>
        <v>657.77205417169466</v>
      </c>
      <c r="N80" s="20">
        <f>ABS('Part 1'!$D80-M80)</f>
        <v>7.1820541716946309</v>
      </c>
      <c r="O80" s="20">
        <f>ABS(('Part 1'!$D80-M80)/'Part 1'!$D80)</f>
        <v>1.1039293828209212E-2</v>
      </c>
    </row>
    <row r="81" spans="1:15" x14ac:dyDescent="0.3">
      <c r="A81" s="2">
        <v>44393</v>
      </c>
      <c r="B81" s="1">
        <v>80</v>
      </c>
      <c r="C81" s="3">
        <v>146.38</v>
      </c>
      <c r="D81">
        <v>644.21</v>
      </c>
      <c r="F81" s="24"/>
      <c r="G81" s="24"/>
      <c r="H81" s="10"/>
      <c r="I81" s="13">
        <f>'Part 1'!BG81</f>
        <v>148.40115220112753</v>
      </c>
      <c r="J81" s="12">
        <f>ABS('Part 1'!$C81-I81)</f>
        <v>2.0211522011275349</v>
      </c>
      <c r="K81" s="11">
        <f>ABS(('Part 1'!$C81-I81)/'Part 1'!$C81)</f>
        <v>1.3807570714083447E-2</v>
      </c>
      <c r="M81" s="21">
        <f>'Part 1'!BO81</f>
        <v>652.38551354292372</v>
      </c>
      <c r="N81" s="20">
        <f>ABS('Part 1'!$D81-M81)</f>
        <v>8.1755135429236816</v>
      </c>
      <c r="O81" s="20">
        <f>ABS(('Part 1'!$D81-M81)/'Part 1'!$D81)</f>
        <v>1.2690758514962017E-2</v>
      </c>
    </row>
    <row r="82" spans="1:15" x14ac:dyDescent="0.3">
      <c r="A82" s="2">
        <v>44396</v>
      </c>
      <c r="B82" s="1">
        <v>81</v>
      </c>
      <c r="C82" s="3">
        <v>142.44</v>
      </c>
      <c r="D82">
        <v>646.21</v>
      </c>
      <c r="F82" s="24"/>
      <c r="G82" s="24"/>
      <c r="H82" s="10"/>
      <c r="I82" s="13">
        <f>'Part 1'!BG82</f>
        <v>146.88528805028187</v>
      </c>
      <c r="J82" s="12">
        <f>ABS('Part 1'!$C82-I82)</f>
        <v>4.4452880502818743</v>
      </c>
      <c r="K82" s="11">
        <f>ABS(('Part 1'!$C82-I82)/'Part 1'!$C82)</f>
        <v>3.1208144132841016E-2</v>
      </c>
      <c r="M82" s="21">
        <f>'Part 1'!BO82</f>
        <v>646.25387838573101</v>
      </c>
      <c r="N82" s="20">
        <f>ABS('Part 1'!$D82-M82)</f>
        <v>4.3878385730977243E-2</v>
      </c>
      <c r="O82" s="20">
        <f>ABS(('Part 1'!$D82-M82)/'Part 1'!$D82)</f>
        <v>6.790112460496934E-5</v>
      </c>
    </row>
    <row r="83" spans="1:15" x14ac:dyDescent="0.3">
      <c r="A83" s="2">
        <v>44397</v>
      </c>
      <c r="B83" s="1">
        <v>82</v>
      </c>
      <c r="C83" s="3">
        <v>146.13999999999999</v>
      </c>
      <c r="D83">
        <v>660.5</v>
      </c>
      <c r="F83" s="24"/>
      <c r="G83" s="24"/>
      <c r="H83" s="10"/>
      <c r="I83" s="13">
        <f>'Part 1'!BG83</f>
        <v>143.55132201257047</v>
      </c>
      <c r="J83" s="12">
        <f>ABS('Part 1'!$C83-I83)</f>
        <v>2.58867798742952</v>
      </c>
      <c r="K83" s="11">
        <f>ABS(('Part 1'!$C83-I83)/'Part 1'!$C83)</f>
        <v>1.7713685421031342E-2</v>
      </c>
      <c r="M83" s="21">
        <f>'Part 1'!BO83</f>
        <v>646.22096959643272</v>
      </c>
      <c r="N83" s="20">
        <f>ABS('Part 1'!$D83-M83)</f>
        <v>14.279030403567276</v>
      </c>
      <c r="O83" s="20">
        <f>ABS(('Part 1'!$D83-M83)/'Part 1'!$D83)</f>
        <v>2.1618516886551517E-2</v>
      </c>
    </row>
    <row r="84" spans="1:15" x14ac:dyDescent="0.3">
      <c r="A84" s="2">
        <v>44398</v>
      </c>
      <c r="B84" s="1">
        <v>83</v>
      </c>
      <c r="C84" s="3">
        <v>145.38999999999999</v>
      </c>
      <c r="D84">
        <v>655.28</v>
      </c>
      <c r="F84" s="24"/>
      <c r="G84" s="24"/>
      <c r="H84" s="10"/>
      <c r="I84" s="13">
        <f>'Part 1'!BG84</f>
        <v>145.49283050314261</v>
      </c>
      <c r="J84" s="12">
        <f>ABS('Part 1'!$C84-I84)</f>
        <v>0.10283050314262709</v>
      </c>
      <c r="K84" s="11">
        <f>ABS(('Part 1'!$C84-I84)/'Part 1'!$C84)</f>
        <v>7.0727356174858722E-4</v>
      </c>
      <c r="M84" s="21">
        <f>'Part 1'!BO84</f>
        <v>656.93024239910824</v>
      </c>
      <c r="N84" s="20">
        <f>ABS('Part 1'!$D84-M84)</f>
        <v>1.6502423991082651</v>
      </c>
      <c r="O84" s="20">
        <f>ABS(('Part 1'!$D84-M84)/'Part 1'!$D84)</f>
        <v>2.5183774861254199E-3</v>
      </c>
    </row>
    <row r="85" spans="1:15" x14ac:dyDescent="0.3">
      <c r="A85" s="2">
        <v>44399</v>
      </c>
      <c r="B85" s="1">
        <v>84</v>
      </c>
      <c r="C85" s="3">
        <v>146.80000000000001</v>
      </c>
      <c r="D85">
        <v>649.26</v>
      </c>
      <c r="F85" s="24"/>
      <c r="G85" s="24"/>
      <c r="H85" s="10"/>
      <c r="I85" s="13">
        <f>'Part 1'!BG85</f>
        <v>145.41570762578564</v>
      </c>
      <c r="J85" s="12">
        <f>ABS('Part 1'!$C85-I85)</f>
        <v>1.3842923742143682</v>
      </c>
      <c r="K85" s="11">
        <f>ABS(('Part 1'!$C85-I85)/'Part 1'!$C85)</f>
        <v>9.4297845654929702E-3</v>
      </c>
      <c r="M85" s="21">
        <f>'Part 1'!BO85</f>
        <v>655.69256059977704</v>
      </c>
      <c r="N85" s="20">
        <f>ABS('Part 1'!$D85-M85)</f>
        <v>6.4325605997770481</v>
      </c>
      <c r="O85" s="20">
        <f>ABS(('Part 1'!$D85-M85)/'Part 1'!$D85)</f>
        <v>9.9075264143440971E-3</v>
      </c>
    </row>
    <row r="86" spans="1:15" x14ac:dyDescent="0.3">
      <c r="A86" s="2">
        <v>44400</v>
      </c>
      <c r="B86" s="1">
        <v>85</v>
      </c>
      <c r="C86" s="3">
        <v>148.55000000000001</v>
      </c>
      <c r="D86">
        <v>643.38</v>
      </c>
      <c r="F86" s="24"/>
      <c r="G86" s="24"/>
      <c r="H86" s="10"/>
      <c r="I86" s="13">
        <f>'Part 1'!BG86</f>
        <v>146.45392690644641</v>
      </c>
      <c r="J86" s="12">
        <f>ABS('Part 1'!$C86-I86)</f>
        <v>2.0960730935535992</v>
      </c>
      <c r="K86" s="11">
        <f>ABS(('Part 1'!$C86-I86)/'Part 1'!$C86)</f>
        <v>1.4110219411333551E-2</v>
      </c>
      <c r="M86" s="21">
        <f>'Part 1'!BO86</f>
        <v>650.86814014994422</v>
      </c>
      <c r="N86" s="20">
        <f>ABS('Part 1'!$D86-M86)</f>
        <v>7.4881401499442291</v>
      </c>
      <c r="O86" s="20">
        <f>ABS(('Part 1'!$D86-M86)/'Part 1'!$D86)</f>
        <v>1.1638751826205709E-2</v>
      </c>
    </row>
    <row r="87" spans="1:15" x14ac:dyDescent="0.3">
      <c r="A87" s="2">
        <v>44403</v>
      </c>
      <c r="B87" s="1">
        <v>86</v>
      </c>
      <c r="C87" s="3">
        <v>148.99</v>
      </c>
      <c r="D87">
        <v>657.61</v>
      </c>
      <c r="F87" s="24"/>
      <c r="G87" s="24"/>
      <c r="H87" s="10"/>
      <c r="I87" s="13">
        <f>'Part 1'!BG87</f>
        <v>148.0259817266116</v>
      </c>
      <c r="J87" s="12">
        <f>ABS('Part 1'!$C87-I87)</f>
        <v>0.96401827338840462</v>
      </c>
      <c r="K87" s="11">
        <f>ABS(('Part 1'!$C87-I87)/'Part 1'!$C87)</f>
        <v>6.4703555499590884E-3</v>
      </c>
      <c r="M87" s="21">
        <f>'Part 1'!BO87</f>
        <v>645.25203503748605</v>
      </c>
      <c r="N87" s="20">
        <f>ABS('Part 1'!$D87-M87)</f>
        <v>12.357964962513961</v>
      </c>
      <c r="O87" s="20">
        <f>ABS(('Part 1'!$D87-M87)/'Part 1'!$D87)</f>
        <v>1.8792240024503824E-2</v>
      </c>
    </row>
    <row r="88" spans="1:15" x14ac:dyDescent="0.3">
      <c r="A88" s="2">
        <v>44404</v>
      </c>
      <c r="B88" s="1">
        <v>87</v>
      </c>
      <c r="C88" s="3">
        <v>146.77000000000001</v>
      </c>
      <c r="D88">
        <v>644.78</v>
      </c>
      <c r="F88" s="24"/>
      <c r="G88" s="24"/>
      <c r="H88" s="10"/>
      <c r="I88" s="13">
        <f>'Part 1'!BG88</f>
        <v>148.7489954316529</v>
      </c>
      <c r="J88" s="12">
        <f>ABS('Part 1'!$C88-I88)</f>
        <v>1.9789954316528906</v>
      </c>
      <c r="K88" s="11">
        <f>ABS(('Part 1'!$C88-I88)/'Part 1'!$C88)</f>
        <v>1.3483650825460861E-2</v>
      </c>
      <c r="M88" s="21">
        <f>'Part 1'!BO88</f>
        <v>654.52050875937152</v>
      </c>
      <c r="N88" s="20">
        <f>ABS('Part 1'!$D88-M88)</f>
        <v>9.7405087593715507</v>
      </c>
      <c r="O88" s="20">
        <f>ABS(('Part 1'!$D88-M88)/'Part 1'!$D88)</f>
        <v>1.5106716646564024E-2</v>
      </c>
    </row>
    <row r="89" spans="1:15" x14ac:dyDescent="0.3">
      <c r="A89" s="2">
        <v>44405</v>
      </c>
      <c r="B89" s="1">
        <v>88</v>
      </c>
      <c r="C89" s="3">
        <v>144.97</v>
      </c>
      <c r="D89">
        <v>646.97</v>
      </c>
      <c r="F89" s="24"/>
      <c r="G89" s="24"/>
      <c r="H89" s="10"/>
      <c r="I89" s="13">
        <f>'Part 1'!BG89</f>
        <v>147.26474885791325</v>
      </c>
      <c r="J89" s="12">
        <f>ABS('Part 1'!$C89-I89)</f>
        <v>2.2947488579132482</v>
      </c>
      <c r="K89" s="11">
        <f>ABS(('Part 1'!$C89-I89)/'Part 1'!$C89)</f>
        <v>1.5829129184750282E-2</v>
      </c>
      <c r="M89" s="21">
        <f>'Part 1'!BO89</f>
        <v>647.21512718984286</v>
      </c>
      <c r="N89" s="20">
        <f>ABS('Part 1'!$D89-M89)</f>
        <v>0.2451271898428331</v>
      </c>
      <c r="O89" s="20">
        <f>ABS(('Part 1'!$D89-M89)/'Part 1'!$D89)</f>
        <v>3.7888494032618683E-4</v>
      </c>
    </row>
    <row r="90" spans="1:15" x14ac:dyDescent="0.3">
      <c r="A90" s="2">
        <v>44406</v>
      </c>
      <c r="B90" s="1">
        <v>89</v>
      </c>
      <c r="C90" s="3">
        <v>145.63</v>
      </c>
      <c r="D90">
        <v>677.34</v>
      </c>
      <c r="F90" s="24"/>
      <c r="G90" s="24"/>
      <c r="H90" s="10"/>
      <c r="I90" s="13">
        <f>'Part 1'!BG90</f>
        <v>145.5436872144783</v>
      </c>
      <c r="J90" s="12">
        <f>ABS('Part 1'!$C90-I90)</f>
        <v>8.6312785521698743E-2</v>
      </c>
      <c r="K90" s="11">
        <f>ABS(('Part 1'!$C90-I90)/'Part 1'!$C90)</f>
        <v>5.9268547360913782E-4</v>
      </c>
      <c r="M90" s="21">
        <f>'Part 1'!BO90</f>
        <v>647.03128179746068</v>
      </c>
      <c r="N90" s="20">
        <f>ABS('Part 1'!$D90-M90)</f>
        <v>30.308718202539353</v>
      </c>
      <c r="O90" s="20">
        <f>ABS(('Part 1'!$D90-M90)/'Part 1'!$D90)</f>
        <v>4.474668291041331E-2</v>
      </c>
    </row>
    <row r="91" spans="1:15" x14ac:dyDescent="0.3">
      <c r="A91" s="2">
        <v>44407</v>
      </c>
      <c r="B91" s="1">
        <v>90</v>
      </c>
      <c r="C91" s="3">
        <v>145.86000000000001</v>
      </c>
      <c r="D91">
        <v>687.2</v>
      </c>
      <c r="F91" s="24"/>
      <c r="G91" s="24"/>
      <c r="H91" s="10"/>
      <c r="I91" s="13">
        <f>'Part 1'!BG91</f>
        <v>145.60842180361956</v>
      </c>
      <c r="J91" s="12">
        <f>ABS('Part 1'!$C91-I91)</f>
        <v>0.25157819638044998</v>
      </c>
      <c r="K91" s="11">
        <f>ABS(('Part 1'!$C91-I91)/'Part 1'!$C91)</f>
        <v>1.7247922417417383E-3</v>
      </c>
      <c r="M91" s="21">
        <f>'Part 1'!BO91</f>
        <v>669.76282044936511</v>
      </c>
      <c r="N91" s="20">
        <f>ABS('Part 1'!$D91-M91)</f>
        <v>17.437179550634937</v>
      </c>
      <c r="O91" s="20">
        <f>ABS(('Part 1'!$D91-M91)/'Part 1'!$D91)</f>
        <v>2.5374242652262711E-2</v>
      </c>
    </row>
    <row r="92" spans="1:15" x14ac:dyDescent="0.3">
      <c r="A92" s="2">
        <v>44410</v>
      </c>
      <c r="B92" s="1">
        <v>91</v>
      </c>
      <c r="C92" s="3">
        <v>145.52000000000001</v>
      </c>
      <c r="D92">
        <v>709.66</v>
      </c>
      <c r="F92" s="24"/>
      <c r="G92" s="24"/>
      <c r="H92" s="10"/>
      <c r="I92" s="13">
        <f>'Part 1'!BG92</f>
        <v>145.79710545090489</v>
      </c>
      <c r="J92" s="12">
        <f>ABS('Part 1'!$C92-I92)</f>
        <v>0.27710545090488381</v>
      </c>
      <c r="K92" s="11">
        <f>ABS(('Part 1'!$C92-I92)/'Part 1'!$C92)</f>
        <v>1.9042430655915599E-3</v>
      </c>
      <c r="M92" s="21">
        <f>'Part 1'!BO92</f>
        <v>682.84070511234131</v>
      </c>
      <c r="N92" s="20">
        <f>ABS('Part 1'!$D92-M92)</f>
        <v>26.819294887658657</v>
      </c>
      <c r="O92" s="20">
        <f>ABS(('Part 1'!$D92-M92)/'Part 1'!$D92)</f>
        <v>3.779175223016467E-2</v>
      </c>
    </row>
    <row r="93" spans="1:15" x14ac:dyDescent="0.3">
      <c r="A93" s="2">
        <v>44411</v>
      </c>
      <c r="B93" s="1">
        <v>92</v>
      </c>
      <c r="C93" s="3">
        <v>147.36000000000001</v>
      </c>
      <c r="D93">
        <v>709.73</v>
      </c>
      <c r="F93" s="24"/>
      <c r="G93" s="24"/>
      <c r="H93" s="10"/>
      <c r="I93" s="13">
        <f>'Part 1'!BG93</f>
        <v>145.58927636272625</v>
      </c>
      <c r="J93" s="12">
        <f>ABS('Part 1'!$C93-I93)</f>
        <v>1.7707236372737611</v>
      </c>
      <c r="K93" s="11">
        <f>ABS(('Part 1'!$C93-I93)/'Part 1'!$C93)</f>
        <v>1.2016311327862112E-2</v>
      </c>
      <c r="M93" s="21">
        <f>'Part 1'!BO93</f>
        <v>702.95517627808533</v>
      </c>
      <c r="N93" s="20">
        <f>ABS('Part 1'!$D93-M93)</f>
        <v>6.7748237219146858</v>
      </c>
      <c r="O93" s="20">
        <f>ABS(('Part 1'!$D93-M93)/'Part 1'!$D93)</f>
        <v>9.5456352724482343E-3</v>
      </c>
    </row>
    <row r="94" spans="1:15" x14ac:dyDescent="0.3">
      <c r="A94" s="2">
        <v>44412</v>
      </c>
      <c r="B94" s="1">
        <v>93</v>
      </c>
      <c r="C94" s="3">
        <v>146.94</v>
      </c>
      <c r="D94">
        <v>710.91</v>
      </c>
      <c r="F94" s="24"/>
      <c r="G94" s="24"/>
      <c r="H94" s="10"/>
      <c r="I94" s="13">
        <f>'Part 1'!BG94</f>
        <v>146.91731909068159</v>
      </c>
      <c r="J94" s="12">
        <f>ABS('Part 1'!$C94-I94)</f>
        <v>2.2680909318410158E-2</v>
      </c>
      <c r="K94" s="11">
        <f>ABS(('Part 1'!$C94-I94)/'Part 1'!$C94)</f>
        <v>1.5435490212610696E-4</v>
      </c>
      <c r="M94" s="21">
        <f>'Part 1'!BO94</f>
        <v>708.03629406952132</v>
      </c>
      <c r="N94" s="20">
        <f>ABS('Part 1'!$D94-M94)</f>
        <v>2.8737059304786499</v>
      </c>
      <c r="O94" s="20">
        <f>ABS(('Part 1'!$D94-M94)/'Part 1'!$D94)</f>
        <v>4.0422921754914827E-3</v>
      </c>
    </row>
    <row r="95" spans="1:15" x14ac:dyDescent="0.3">
      <c r="A95" s="2">
        <v>44413</v>
      </c>
      <c r="B95" s="1">
        <v>94</v>
      </c>
      <c r="C95" s="3">
        <v>147.05000000000001</v>
      </c>
      <c r="D95">
        <v>714.63</v>
      </c>
      <c r="F95" s="24"/>
      <c r="G95" s="24"/>
      <c r="H95" s="10"/>
      <c r="I95" s="13">
        <f>'Part 1'!BG95</f>
        <v>146.9343297726704</v>
      </c>
      <c r="J95" s="12">
        <f>ABS('Part 1'!$C95-I95)</f>
        <v>0.11567022732961618</v>
      </c>
      <c r="K95" s="11">
        <f>ABS(('Part 1'!$C95-I95)/'Part 1'!$C95)</f>
        <v>7.8660474212591757E-4</v>
      </c>
      <c r="M95" s="21">
        <f>'Part 1'!BO95</f>
        <v>710.19157351738033</v>
      </c>
      <c r="N95" s="20">
        <f>ABS('Part 1'!$D95-M95)</f>
        <v>4.4384264826196613</v>
      </c>
      <c r="O95" s="20">
        <f>ABS(('Part 1'!$D95-M95)/'Part 1'!$D95)</f>
        <v>6.2108034683957588E-3</v>
      </c>
    </row>
    <row r="96" spans="1:15" x14ac:dyDescent="0.3">
      <c r="A96" s="2">
        <v>44414</v>
      </c>
      <c r="B96" s="1">
        <v>95</v>
      </c>
      <c r="C96" s="3">
        <v>146.13</v>
      </c>
      <c r="D96">
        <v>699.09</v>
      </c>
      <c r="F96" s="24"/>
      <c r="G96" s="24"/>
      <c r="H96" s="10"/>
      <c r="I96" s="13">
        <f>'Part 1'!BG96</f>
        <v>147.02108244316761</v>
      </c>
      <c r="J96" s="12">
        <f>ABS('Part 1'!$C96-I96)</f>
        <v>0.89108244316761898</v>
      </c>
      <c r="K96" s="11">
        <f>ABS(('Part 1'!$C96-I96)/'Part 1'!$C96)</f>
        <v>6.0978747907179838E-3</v>
      </c>
      <c r="M96" s="21">
        <f>'Part 1'!BO96</f>
        <v>713.52039337934502</v>
      </c>
      <c r="N96" s="20">
        <f>ABS('Part 1'!$D96-M96)</f>
        <v>14.430393379344991</v>
      </c>
      <c r="O96" s="20">
        <f>ABS(('Part 1'!$D96-M96)/'Part 1'!$D96)</f>
        <v>2.0641681871211133E-2</v>
      </c>
    </row>
    <row r="97" spans="1:15" x14ac:dyDescent="0.3">
      <c r="A97" s="2">
        <v>44417</v>
      </c>
      <c r="B97" s="1">
        <v>96</v>
      </c>
      <c r="C97" s="3">
        <v>146.08000000000001</v>
      </c>
      <c r="D97">
        <v>713.76</v>
      </c>
      <c r="F97" s="24"/>
      <c r="G97" s="24"/>
      <c r="H97" s="10"/>
      <c r="I97" s="13">
        <f>'Part 1'!BG97</f>
        <v>146.35277061079191</v>
      </c>
      <c r="J97" s="12">
        <f>ABS('Part 1'!$C97-I97)</f>
        <v>0.2727706107918948</v>
      </c>
      <c r="K97" s="11">
        <f>ABS(('Part 1'!$C97-I97)/'Part 1'!$C97)</f>
        <v>1.8672686938108897E-3</v>
      </c>
      <c r="M97" s="21">
        <f>'Part 1'!BO97</f>
        <v>702.69759834483625</v>
      </c>
      <c r="N97" s="20">
        <f>ABS('Part 1'!$D97-M97)</f>
        <v>11.06240165516374</v>
      </c>
      <c r="O97" s="20">
        <f>ABS(('Part 1'!$D97-M97)/'Part 1'!$D97)</f>
        <v>1.5498769411516112E-2</v>
      </c>
    </row>
    <row r="98" spans="1:15" x14ac:dyDescent="0.3">
      <c r="A98" s="2">
        <v>44418</v>
      </c>
      <c r="B98" s="1">
        <v>97</v>
      </c>
      <c r="C98" s="3">
        <v>145.6</v>
      </c>
      <c r="D98">
        <v>709.98</v>
      </c>
      <c r="F98" s="24"/>
      <c r="G98" s="24"/>
      <c r="H98" s="10"/>
      <c r="I98" s="13">
        <f>'Part 1'!BG98</f>
        <v>146.14819265269799</v>
      </c>
      <c r="J98" s="12">
        <f>ABS('Part 1'!$C98-I98)</f>
        <v>0.54819265269799189</v>
      </c>
      <c r="K98" s="11">
        <f>ABS(('Part 1'!$C98-I98)/'Part 1'!$C98)</f>
        <v>3.7650594278708237E-3</v>
      </c>
      <c r="M98" s="21">
        <f>'Part 1'!BO98</f>
        <v>710.99439958620906</v>
      </c>
      <c r="N98" s="20">
        <f>ABS('Part 1'!$D98-M98)</f>
        <v>1.0143995862090378</v>
      </c>
      <c r="O98" s="20">
        <f>ABS(('Part 1'!$D98-M98)/'Part 1'!$D98)</f>
        <v>1.4287720586622691E-3</v>
      </c>
    </row>
    <row r="99" spans="1:15" x14ac:dyDescent="0.3">
      <c r="A99" s="2">
        <v>44419</v>
      </c>
      <c r="B99" s="1">
        <v>98</v>
      </c>
      <c r="C99" s="3">
        <v>145.86000000000001</v>
      </c>
      <c r="D99">
        <v>707.82</v>
      </c>
      <c r="F99" s="24"/>
      <c r="G99" s="24"/>
      <c r="H99" s="10"/>
      <c r="I99" s="13">
        <f>'Part 1'!BG99</f>
        <v>145.73704816317448</v>
      </c>
      <c r="J99" s="12">
        <f>ABS('Part 1'!$C99-I99)</f>
        <v>0.12295183682553557</v>
      </c>
      <c r="K99" s="11">
        <f>ABS(('Part 1'!$C99-I99)/'Part 1'!$C99)</f>
        <v>8.4294417129806361E-4</v>
      </c>
      <c r="M99" s="21">
        <f>'Part 1'!BO99</f>
        <v>710.23359989655228</v>
      </c>
      <c r="N99" s="20">
        <f>ABS('Part 1'!$D99-M99)</f>
        <v>2.4135998965522276</v>
      </c>
      <c r="O99" s="20">
        <f>ABS(('Part 1'!$D99-M99)/'Part 1'!$D99)</f>
        <v>3.4099063272473615E-3</v>
      </c>
    </row>
    <row r="100" spans="1:15" x14ac:dyDescent="0.3">
      <c r="A100" s="2">
        <v>44420</v>
      </c>
      <c r="B100" s="1">
        <v>99</v>
      </c>
      <c r="C100" s="3">
        <v>148.88</v>
      </c>
      <c r="D100">
        <v>722.25</v>
      </c>
      <c r="F100" s="24"/>
      <c r="G100" s="24"/>
      <c r="H100" s="10"/>
      <c r="I100" s="13">
        <f>'Part 1'!BG100</f>
        <v>145.82926204079362</v>
      </c>
      <c r="J100" s="12">
        <f>ABS('Part 1'!$C100-I100)</f>
        <v>3.0507379592063728</v>
      </c>
      <c r="K100" s="11">
        <f>ABS(('Part 1'!$C100-I100)/'Part 1'!$C100)</f>
        <v>2.0491254427769834E-2</v>
      </c>
      <c r="M100" s="21">
        <f>'Part 1'!BO100</f>
        <v>708.42339997413808</v>
      </c>
      <c r="N100" s="20">
        <f>ABS('Part 1'!$D100-M100)</f>
        <v>13.826600025861921</v>
      </c>
      <c r="O100" s="20">
        <f>ABS(('Part 1'!$D100-M100)/'Part 1'!$D100)</f>
        <v>1.9143786813239073E-2</v>
      </c>
    </row>
    <row r="101" spans="1:15" x14ac:dyDescent="0.3">
      <c r="A101" s="2">
        <v>44421</v>
      </c>
      <c r="B101" s="1">
        <v>100</v>
      </c>
      <c r="C101" s="3">
        <v>149.1</v>
      </c>
      <c r="D101">
        <v>717.16</v>
      </c>
      <c r="F101" s="24"/>
      <c r="G101" s="24"/>
      <c r="H101" s="10"/>
      <c r="I101" s="13">
        <f>'Part 1'!BG101</f>
        <v>148.11731551019841</v>
      </c>
      <c r="J101" s="12">
        <f>ABS('Part 1'!$C101-I101)</f>
        <v>0.98268448980158496</v>
      </c>
      <c r="K101" s="11">
        <f>ABS(('Part 1'!$C101-I101)/'Part 1'!$C101)</f>
        <v>6.5907745794874916E-3</v>
      </c>
      <c r="M101" s="21">
        <f>'Part 1'!BO101</f>
        <v>718.79334999353455</v>
      </c>
      <c r="N101" s="20">
        <f>ABS('Part 1'!$D101-M101)</f>
        <v>1.6333499935345799</v>
      </c>
      <c r="O101" s="20">
        <f>ABS(('Part 1'!$D101-M101)/'Part 1'!$D101)</f>
        <v>2.2775252294252048E-3</v>
      </c>
    </row>
    <row r="102" spans="1:15" x14ac:dyDescent="0.3">
      <c r="A102" s="2">
        <v>44424</v>
      </c>
      <c r="B102" s="1">
        <v>101</v>
      </c>
      <c r="C102" s="3">
        <v>151.11000000000001</v>
      </c>
      <c r="D102">
        <v>686.16</v>
      </c>
      <c r="F102" s="24"/>
      <c r="G102" s="24"/>
      <c r="H102" s="24"/>
      <c r="I102" s="30">
        <f t="array" ref="I102:I161">TREND('Part 1'!BG102:BG154,'Part 1'!B102:B154,'Part 1'!B102:B161)</f>
        <v>150.51533725976975</v>
      </c>
      <c r="J102" s="12">
        <f>ABS('Part 1'!$C102-I102)</f>
        <v>0.59466274023026244</v>
      </c>
      <c r="K102" s="11">
        <f>ABS(('Part 1'!$C102-I102)/'Part 1'!$C102)</f>
        <v>3.9352970698846032E-3</v>
      </c>
      <c r="M102" s="30">
        <f t="array" ref="M102:M161">TREND('Part 1'!BO102:BO154,'Part 1'!B102:B154,'Part 1'!B102:B161)</f>
        <v>660.44320231243762</v>
      </c>
      <c r="N102" s="20">
        <f>ABS('Part 1'!$D102-M102)</f>
        <v>25.716797687562348</v>
      </c>
      <c r="O102" s="20">
        <f>ABS(('Part 1'!$D102-M102)/'Part 1'!$D102)</f>
        <v>3.7479301748225412E-2</v>
      </c>
    </row>
    <row r="103" spans="1:15" x14ac:dyDescent="0.3">
      <c r="A103" s="2">
        <v>44425</v>
      </c>
      <c r="B103" s="1">
        <v>102</v>
      </c>
      <c r="C103" s="3">
        <v>150.19</v>
      </c>
      <c r="D103">
        <v>665.71</v>
      </c>
      <c r="F103" s="24"/>
      <c r="G103" s="24"/>
      <c r="H103" s="24"/>
      <c r="I103" s="30">
        <v>150.39305637826931</v>
      </c>
      <c r="J103" s="12">
        <f>ABS('Part 1'!$C103-I103)</f>
        <v>0.20305637826930933</v>
      </c>
      <c r="K103" s="11">
        <f>ABS(('Part 1'!$C103-I103)/'Part 1'!$C103)</f>
        <v>1.351996659360206E-3</v>
      </c>
      <c r="M103" s="30">
        <v>664.86745300909683</v>
      </c>
      <c r="N103" s="20">
        <f>ABS('Part 1'!$D103-M103)</f>
        <v>0.84254699090320173</v>
      </c>
      <c r="O103" s="20">
        <f>ABS(('Part 1'!$D103-M103)/'Part 1'!$D103)</f>
        <v>1.2656366749834037E-3</v>
      </c>
    </row>
    <row r="104" spans="1:15" x14ac:dyDescent="0.3">
      <c r="A104" s="2">
        <v>44426</v>
      </c>
      <c r="B104" s="1">
        <v>103</v>
      </c>
      <c r="C104" s="3">
        <v>146.36000000000001</v>
      </c>
      <c r="D104">
        <v>688.98</v>
      </c>
      <c r="F104" s="24"/>
      <c r="G104" s="24"/>
      <c r="H104" s="24"/>
      <c r="I104" s="30">
        <v>150.27077549676886</v>
      </c>
      <c r="J104" s="12">
        <f>ABS('Part 1'!$C104-I104)</f>
        <v>3.9107754967688493</v>
      </c>
      <c r="K104" s="11">
        <f>ABS(('Part 1'!$C104-I104)/'Part 1'!$C104)</f>
        <v>2.6720247996507577E-2</v>
      </c>
      <c r="M104" s="30">
        <v>669.29170370575616</v>
      </c>
      <c r="N104" s="20">
        <f>ABS('Part 1'!$D104-M104)</f>
        <v>19.688296294243855</v>
      </c>
      <c r="O104" s="20">
        <f>ABS(('Part 1'!$D104-M104)/'Part 1'!$D104)</f>
        <v>2.8576005536073406E-2</v>
      </c>
    </row>
    <row r="105" spans="1:15" x14ac:dyDescent="0.3">
      <c r="A105" s="2">
        <v>44427</v>
      </c>
      <c r="B105" s="1">
        <v>104</v>
      </c>
      <c r="C105" s="3">
        <v>146.69</v>
      </c>
      <c r="D105">
        <v>673.46</v>
      </c>
      <c r="F105" s="24"/>
      <c r="G105" s="24"/>
      <c r="H105" s="24"/>
      <c r="I105" s="30">
        <v>150.14849461526842</v>
      </c>
      <c r="J105" s="12">
        <f>ABS('Part 1'!$C105-I105)</f>
        <v>3.4584946152684211</v>
      </c>
      <c r="K105" s="11">
        <f>ABS(('Part 1'!$C105-I105)/'Part 1'!$C105)</f>
        <v>2.3576894234565555E-2</v>
      </c>
      <c r="M105" s="30">
        <v>673.71595440241526</v>
      </c>
      <c r="N105" s="20">
        <f>ABS('Part 1'!$D105-M105)</f>
        <v>0.25595440241522738</v>
      </c>
      <c r="O105" s="20">
        <f>ABS(('Part 1'!$D105-M105)/'Part 1'!$D105)</f>
        <v>3.8005880440594448E-4</v>
      </c>
    </row>
    <row r="106" spans="1:15" x14ac:dyDescent="0.3">
      <c r="A106" s="2">
        <v>44428</v>
      </c>
      <c r="B106" s="1">
        <v>105</v>
      </c>
      <c r="C106" s="3">
        <v>148.19</v>
      </c>
      <c r="D106">
        <v>680.26</v>
      </c>
      <c r="F106" s="24"/>
      <c r="G106" s="24"/>
      <c r="H106" s="24"/>
      <c r="I106" s="30">
        <v>150.02621373376797</v>
      </c>
      <c r="J106" s="12">
        <f>ABS('Part 1'!$C106-I106)</f>
        <v>1.8362137337679769</v>
      </c>
      <c r="K106" s="11">
        <f>ABS(('Part 1'!$C106-I106)/'Part 1'!$C106)</f>
        <v>1.2390942261744902E-2</v>
      </c>
      <c r="M106" s="30">
        <v>678.14020509907459</v>
      </c>
      <c r="N106" s="20">
        <f>ABS('Part 1'!$D106-M106)</f>
        <v>2.1197949009253989</v>
      </c>
      <c r="O106" s="20">
        <f>ABS(('Part 1'!$D106-M106)/'Part 1'!$D106)</f>
        <v>3.1161539719010362E-3</v>
      </c>
    </row>
    <row r="107" spans="1:15" x14ac:dyDescent="0.3">
      <c r="A107" s="2">
        <v>44431</v>
      </c>
      <c r="B107" s="1">
        <v>106</v>
      </c>
      <c r="C107" s="3">
        <v>149.71</v>
      </c>
      <c r="D107">
        <v>706.29</v>
      </c>
      <c r="F107" s="24"/>
      <c r="G107" s="24"/>
      <c r="H107" s="24"/>
      <c r="I107" s="30">
        <v>149.90393285226753</v>
      </c>
      <c r="J107" s="12">
        <f>ABS('Part 1'!$C107-I107)</f>
        <v>0.19393285226752255</v>
      </c>
      <c r="K107" s="11">
        <f>ABS(('Part 1'!$C107-I107)/'Part 1'!$C107)</f>
        <v>1.2953901026486042E-3</v>
      </c>
      <c r="M107" s="30">
        <v>682.56445579573369</v>
      </c>
      <c r="N107" s="20">
        <f>ABS('Part 1'!$D107-M107)</f>
        <v>23.725544204266271</v>
      </c>
      <c r="O107" s="20">
        <f>ABS(('Part 1'!$D107-M107)/'Part 1'!$D107)</f>
        <v>3.3591788364929806E-2</v>
      </c>
    </row>
    <row r="108" spans="1:15" x14ac:dyDescent="0.3">
      <c r="A108" s="2">
        <v>44432</v>
      </c>
      <c r="B108" s="1">
        <v>107</v>
      </c>
      <c r="C108" s="3">
        <v>149.61000000000001</v>
      </c>
      <c r="D108">
        <v>708.48</v>
      </c>
      <c r="F108" s="24"/>
      <c r="G108" s="24"/>
      <c r="H108" s="24"/>
      <c r="I108" s="30">
        <v>149.78165197076709</v>
      </c>
      <c r="J108" s="12">
        <f>ABS('Part 1'!$C108-I108)</f>
        <v>0.17165197076707273</v>
      </c>
      <c r="K108" s="11">
        <f>ABS(('Part 1'!$C108-I108)/'Part 1'!$C108)</f>
        <v>1.147329528554727E-3</v>
      </c>
      <c r="M108" s="30">
        <v>686.98870649239302</v>
      </c>
      <c r="N108" s="20">
        <f>ABS('Part 1'!$D108-M108)</f>
        <v>21.491293507606997</v>
      </c>
      <c r="O108" s="20">
        <f>ABS(('Part 1'!$D108-M108)/'Part 1'!$D108)</f>
        <v>3.0334368659111051E-2</v>
      </c>
    </row>
    <row r="109" spans="1:15" x14ac:dyDescent="0.3">
      <c r="A109" s="2">
        <v>44433</v>
      </c>
      <c r="B109" s="1">
        <v>108</v>
      </c>
      <c r="C109" s="3">
        <v>148.36000000000001</v>
      </c>
      <c r="D109">
        <v>711.2</v>
      </c>
      <c r="F109" s="24"/>
      <c r="G109" s="24"/>
      <c r="H109" s="24"/>
      <c r="I109" s="30">
        <v>149.65937108926664</v>
      </c>
      <c r="J109" s="12">
        <f>ABS('Part 1'!$C109-I109)</f>
        <v>1.2993710892666286</v>
      </c>
      <c r="K109" s="11">
        <f>ABS(('Part 1'!$C109-I109)/'Part 1'!$C109)</f>
        <v>8.7582305828163148E-3</v>
      </c>
      <c r="M109" s="30">
        <v>691.41295718905224</v>
      </c>
      <c r="N109" s="20">
        <f>ABS('Part 1'!$D109-M109)</f>
        <v>19.78704281094781</v>
      </c>
      <c r="O109" s="20">
        <f>ABS(('Part 1'!$D109-M109)/'Part 1'!$D109)</f>
        <v>2.7822051196495792E-2</v>
      </c>
    </row>
    <row r="110" spans="1:15" x14ac:dyDescent="0.3">
      <c r="A110" s="2">
        <v>44434</v>
      </c>
      <c r="B110" s="1">
        <v>109</v>
      </c>
      <c r="C110" s="3">
        <v>147.53</v>
      </c>
      <c r="D110">
        <v>701.15</v>
      </c>
      <c r="F110" s="24"/>
      <c r="G110" s="24"/>
      <c r="H110" s="24"/>
      <c r="I110" s="30">
        <v>149.5370902077662</v>
      </c>
      <c r="J110" s="12">
        <f>ABS('Part 1'!$C110-I110)</f>
        <v>2.007090207766197</v>
      </c>
      <c r="K110" s="11">
        <f>ABS(('Part 1'!$C110-I110)/'Part 1'!$C110)</f>
        <v>1.3604624196883325E-2</v>
      </c>
      <c r="M110" s="30">
        <v>695.83720788571145</v>
      </c>
      <c r="N110" s="20">
        <f>ABS('Part 1'!$D110-M110)</f>
        <v>5.312792114288527</v>
      </c>
      <c r="O110" s="20">
        <f>ABS(('Part 1'!$D110-M110)/'Part 1'!$D110)</f>
        <v>7.5772546734486591E-3</v>
      </c>
    </row>
    <row r="111" spans="1:15" x14ac:dyDescent="0.3">
      <c r="A111" s="2">
        <v>44435</v>
      </c>
      <c r="B111" s="1">
        <v>110</v>
      </c>
      <c r="C111" s="3">
        <v>148.6</v>
      </c>
      <c r="D111">
        <v>711.91</v>
      </c>
      <c r="F111" s="24"/>
      <c r="G111" s="24"/>
      <c r="H111" s="24"/>
      <c r="I111" s="30">
        <v>149.41480932626575</v>
      </c>
      <c r="J111" s="12">
        <f>ABS('Part 1'!$C111-I111)</f>
        <v>0.81480932626575964</v>
      </c>
      <c r="K111" s="11">
        <f>ABS(('Part 1'!$C111-I111)/'Part 1'!$C111)</f>
        <v>5.4832390731208592E-3</v>
      </c>
      <c r="M111" s="30">
        <v>700.26145858237078</v>
      </c>
      <c r="N111" s="20">
        <f>ABS('Part 1'!$D111-M111)</f>
        <v>11.64854141762919</v>
      </c>
      <c r="O111" s="20">
        <f>ABS(('Part 1'!$D111-M111)/'Part 1'!$D111)</f>
        <v>1.6362379258093286E-2</v>
      </c>
    </row>
    <row r="112" spans="1:15" x14ac:dyDescent="0.3">
      <c r="A112" s="2">
        <v>44438</v>
      </c>
      <c r="B112" s="1">
        <v>111</v>
      </c>
      <c r="C112" s="3">
        <v>153.11000000000001</v>
      </c>
      <c r="D112">
        <v>730.9</v>
      </c>
      <c r="F112" s="24"/>
      <c r="G112" s="24"/>
      <c r="H112" s="24"/>
      <c r="I112" s="30">
        <v>149.29252844476531</v>
      </c>
      <c r="J112" s="12">
        <f>ABS('Part 1'!$C112-I112)</f>
        <v>3.8174715552347038</v>
      </c>
      <c r="K112" s="11">
        <f>ABS(('Part 1'!$C112-I112)/'Part 1'!$C112)</f>
        <v>2.4932868886648186E-2</v>
      </c>
      <c r="M112" s="30">
        <v>704.68570927902988</v>
      </c>
      <c r="N112" s="20">
        <f>ABS('Part 1'!$D112-M112)</f>
        <v>26.214290720970098</v>
      </c>
      <c r="O112" s="20">
        <f>ABS(('Part 1'!$D112-M112)/'Part 1'!$D112)</f>
        <v>3.5865769217362294E-2</v>
      </c>
    </row>
    <row r="113" spans="1:15" x14ac:dyDescent="0.3">
      <c r="A113" s="2">
        <v>44439</v>
      </c>
      <c r="B113" s="1">
        <v>112</v>
      </c>
      <c r="C113" s="3">
        <v>151.83000000000001</v>
      </c>
      <c r="D113">
        <v>735.71</v>
      </c>
      <c r="F113" s="24"/>
      <c r="G113" s="24"/>
      <c r="H113" s="24"/>
      <c r="I113" s="30">
        <v>149.17024756326487</v>
      </c>
      <c r="J113" s="12">
        <f>ABS('Part 1'!$C113-I113)</f>
        <v>2.6597524367351468</v>
      </c>
      <c r="K113" s="11">
        <f>ABS(('Part 1'!$C113-I113)/'Part 1'!$C113)</f>
        <v>1.7517963753771629E-2</v>
      </c>
      <c r="M113" s="30">
        <v>709.10995997568921</v>
      </c>
      <c r="N113" s="20">
        <f>ABS('Part 1'!$D113-M113)</f>
        <v>26.600040024310829</v>
      </c>
      <c r="O113" s="20">
        <f>ABS(('Part 1'!$D113-M113)/'Part 1'!$D113)</f>
        <v>3.6155604822974849E-2</v>
      </c>
    </row>
    <row r="114" spans="1:15" x14ac:dyDescent="0.3">
      <c r="A114" s="2">
        <v>44440</v>
      </c>
      <c r="B114" s="1">
        <v>113</v>
      </c>
      <c r="C114" s="3">
        <v>152.5</v>
      </c>
      <c r="D114">
        <v>734.09</v>
      </c>
      <c r="F114" s="24"/>
      <c r="G114" s="24"/>
      <c r="H114" s="24"/>
      <c r="I114" s="30">
        <v>149.04796668176442</v>
      </c>
      <c r="J114" s="12">
        <f>ABS('Part 1'!$C114-I114)</f>
        <v>3.4520333182355785</v>
      </c>
      <c r="K114" s="11">
        <f>ABS(('Part 1'!$C114-I114)/'Part 1'!$C114)</f>
        <v>2.2636284054003794E-2</v>
      </c>
      <c r="M114" s="30">
        <v>713.53421067234842</v>
      </c>
      <c r="N114" s="20">
        <f>ABS('Part 1'!$D114-M114)</f>
        <v>20.55578932765161</v>
      </c>
      <c r="O114" s="20">
        <f>ABS(('Part 1'!$D114-M114)/'Part 1'!$D114)</f>
        <v>2.8001729117208527E-2</v>
      </c>
    </row>
    <row r="115" spans="1:15" x14ac:dyDescent="0.3">
      <c r="A115" s="2">
        <v>44441</v>
      </c>
      <c r="B115" s="1">
        <v>114</v>
      </c>
      <c r="C115" s="3">
        <v>153.63999999999999</v>
      </c>
      <c r="D115">
        <v>732.39</v>
      </c>
      <c r="F115" s="24"/>
      <c r="G115" s="24"/>
      <c r="H115" s="24"/>
      <c r="I115" s="30">
        <v>148.92568580026398</v>
      </c>
      <c r="J115" s="12">
        <f>ABS('Part 1'!$C115-I115)</f>
        <v>4.714314199736009</v>
      </c>
      <c r="K115" s="11">
        <f>ABS(('Part 1'!$C115-I115)/'Part 1'!$C115)</f>
        <v>3.0684159071439791E-2</v>
      </c>
      <c r="M115" s="30">
        <v>717.95846136900764</v>
      </c>
      <c r="N115" s="20">
        <f>ABS('Part 1'!$D115-M115)</f>
        <v>14.43153863099235</v>
      </c>
      <c r="O115" s="20">
        <f>ABS(('Part 1'!$D115-M115)/'Part 1'!$D115)</f>
        <v>1.9704718293521689E-2</v>
      </c>
    </row>
    <row r="116" spans="1:15" x14ac:dyDescent="0.3">
      <c r="A116" s="2">
        <v>44442</v>
      </c>
      <c r="B116" s="1">
        <v>115</v>
      </c>
      <c r="C116" s="3">
        <v>154.30000000000001</v>
      </c>
      <c r="D116">
        <v>733.57</v>
      </c>
      <c r="F116" s="24"/>
      <c r="G116" s="24"/>
      <c r="H116" s="24"/>
      <c r="I116" s="30">
        <v>148.80340491876353</v>
      </c>
      <c r="J116" s="12">
        <f>ABS('Part 1'!$C116-I116)</f>
        <v>5.4965950812364781</v>
      </c>
      <c r="K116" s="11">
        <f>ABS(('Part 1'!$C116-I116)/'Part 1'!$C116)</f>
        <v>3.5622780824604523E-2</v>
      </c>
      <c r="M116" s="30">
        <v>722.38271206566685</v>
      </c>
      <c r="N116" s="20">
        <f>ABS('Part 1'!$D116-M116)</f>
        <v>11.187287934333199</v>
      </c>
      <c r="O116" s="20">
        <f>ABS(('Part 1'!$D116-M116)/'Part 1'!$D116)</f>
        <v>1.5250470894847388E-2</v>
      </c>
    </row>
    <row r="117" spans="1:15" x14ac:dyDescent="0.3">
      <c r="A117" s="2">
        <v>44446</v>
      </c>
      <c r="B117" s="1">
        <v>116</v>
      </c>
      <c r="C117" s="3">
        <v>156.69</v>
      </c>
      <c r="D117">
        <v>752.91</v>
      </c>
      <c r="F117" s="24"/>
      <c r="G117" s="24"/>
      <c r="H117" s="24"/>
      <c r="I117" s="30">
        <v>148.68112403726309</v>
      </c>
      <c r="J117" s="12">
        <f>ABS('Part 1'!$C117-I117)</f>
        <v>8.0088759627369086</v>
      </c>
      <c r="K117" s="11">
        <f>ABS(('Part 1'!$C117-I117)/'Part 1'!$C117)</f>
        <v>5.1112872313082577E-2</v>
      </c>
      <c r="M117" s="30">
        <v>726.80696276232607</v>
      </c>
      <c r="N117" s="20">
        <f>ABS('Part 1'!$D117-M117)</f>
        <v>26.103037237673902</v>
      </c>
      <c r="O117" s="20">
        <f>ABS(('Part 1'!$D117-M117)/'Part 1'!$D117)</f>
        <v>3.4669531866589505E-2</v>
      </c>
    </row>
    <row r="118" spans="1:15" x14ac:dyDescent="0.3">
      <c r="A118" s="2">
        <v>44447</v>
      </c>
      <c r="B118" s="1">
        <v>117</v>
      </c>
      <c r="C118" s="3">
        <v>155.11000000000001</v>
      </c>
      <c r="D118">
        <v>753.86</v>
      </c>
      <c r="F118" s="24"/>
      <c r="G118" s="24"/>
      <c r="H118" s="24"/>
      <c r="I118" s="30">
        <v>148.55884315576264</v>
      </c>
      <c r="J118" s="12">
        <f>ABS('Part 1'!$C118-I118)</f>
        <v>6.5511568442373687</v>
      </c>
      <c r="K118" s="11">
        <f>ABS(('Part 1'!$C118-I118)/'Part 1'!$C118)</f>
        <v>4.2235554408080508E-2</v>
      </c>
      <c r="M118" s="30">
        <v>731.23121345898528</v>
      </c>
      <c r="N118" s="20">
        <f>ABS('Part 1'!$D118-M118)</f>
        <v>22.628786541014733</v>
      </c>
      <c r="O118" s="20">
        <f>ABS(('Part 1'!$D118-M118)/'Part 1'!$D118)</f>
        <v>3.001722672779393E-2</v>
      </c>
    </row>
    <row r="119" spans="1:15" x14ac:dyDescent="0.3">
      <c r="A119" s="2">
        <v>44448</v>
      </c>
      <c r="B119" s="1">
        <v>118</v>
      </c>
      <c r="C119" s="3">
        <v>154.07</v>
      </c>
      <c r="D119">
        <v>754.85</v>
      </c>
      <c r="F119" s="24"/>
      <c r="G119" s="24"/>
      <c r="H119" s="24"/>
      <c r="I119" s="30">
        <v>148.4365622742622</v>
      </c>
      <c r="J119" s="12">
        <f>ABS('Part 1'!$C119-I119)</f>
        <v>5.6334377257377923</v>
      </c>
      <c r="K119" s="11">
        <f>ABS(('Part 1'!$C119-I119)/'Part 1'!$C119)</f>
        <v>3.6564144387212255E-2</v>
      </c>
      <c r="M119" s="30">
        <v>735.65546415564461</v>
      </c>
      <c r="N119" s="20">
        <f>ABS('Part 1'!$D119-M119)</f>
        <v>19.194535844355414</v>
      </c>
      <c r="O119" s="20">
        <f>ABS(('Part 1'!$D119-M119)/'Part 1'!$D119)</f>
        <v>2.5428278259727648E-2</v>
      </c>
    </row>
    <row r="120" spans="1:15" x14ac:dyDescent="0.3">
      <c r="A120" s="2">
        <v>44449</v>
      </c>
      <c r="B120" s="1">
        <v>119</v>
      </c>
      <c r="C120" s="3">
        <v>148.97</v>
      </c>
      <c r="D120">
        <v>736.27</v>
      </c>
      <c r="F120" s="24"/>
      <c r="G120" s="24"/>
      <c r="H120" s="24"/>
      <c r="I120" s="30">
        <v>148.31428139276176</v>
      </c>
      <c r="J120" s="12">
        <f>ABS('Part 1'!$C120-I120)</f>
        <v>0.65571860723824216</v>
      </c>
      <c r="K120" s="11">
        <f>ABS(('Part 1'!$C120-I120)/'Part 1'!$C120)</f>
        <v>4.4016822664848104E-3</v>
      </c>
      <c r="M120" s="30">
        <v>740.07971485230382</v>
      </c>
      <c r="N120" s="20">
        <f>ABS('Part 1'!$D120-M120)</f>
        <v>3.8097148523038413</v>
      </c>
      <c r="O120" s="20">
        <f>ABS(('Part 1'!$D120-M120)/'Part 1'!$D120)</f>
        <v>5.1743448087031131E-3</v>
      </c>
    </row>
    <row r="121" spans="1:15" x14ac:dyDescent="0.3">
      <c r="A121" s="2">
        <v>44452</v>
      </c>
      <c r="B121" s="1">
        <v>120</v>
      </c>
      <c r="C121" s="3">
        <v>149.55000000000001</v>
      </c>
      <c r="D121">
        <v>743</v>
      </c>
      <c r="F121" s="24"/>
      <c r="G121" s="24"/>
      <c r="H121" s="24"/>
      <c r="I121" s="30">
        <v>148.19200051126131</v>
      </c>
      <c r="J121" s="12">
        <f>ABS('Part 1'!$C121-I121)</f>
        <v>1.3579994887386988</v>
      </c>
      <c r="K121" s="11">
        <f>ABS(('Part 1'!$C121-I121)/'Part 1'!$C121)</f>
        <v>9.0805716398441906E-3</v>
      </c>
      <c r="M121" s="30">
        <v>744.50396554896304</v>
      </c>
      <c r="N121" s="20">
        <f>ABS('Part 1'!$D121-M121)</f>
        <v>1.5039655489630377</v>
      </c>
      <c r="O121" s="20">
        <f>ABS(('Part 1'!$D121-M121)/'Part 1'!$D121)</f>
        <v>2.0241797428843036E-3</v>
      </c>
    </row>
    <row r="122" spans="1:15" x14ac:dyDescent="0.3">
      <c r="A122" s="2">
        <v>44453</v>
      </c>
      <c r="B122" s="1">
        <v>121</v>
      </c>
      <c r="C122" s="3">
        <v>148.11000000000001</v>
      </c>
      <c r="D122">
        <v>744.48</v>
      </c>
      <c r="F122" s="24"/>
      <c r="G122" s="24"/>
      <c r="H122" s="24"/>
      <c r="I122" s="30">
        <v>148.06971962976087</v>
      </c>
      <c r="J122" s="12">
        <f>ABS('Part 1'!$C122-I122)</f>
        <v>4.0280370239145213E-2</v>
      </c>
      <c r="K122" s="11">
        <f>ABS(('Part 1'!$C122-I122)/'Part 1'!$C122)</f>
        <v>2.7196252946556752E-4</v>
      </c>
      <c r="M122" s="30">
        <v>748.92821624562225</v>
      </c>
      <c r="N122" s="20">
        <f>ABS('Part 1'!$D122-M122)</f>
        <v>4.4482162456222341</v>
      </c>
      <c r="O122" s="20">
        <f>ABS(('Part 1'!$D122-M122)/'Part 1'!$D122)</f>
        <v>5.9749304825142836E-3</v>
      </c>
    </row>
    <row r="123" spans="1:15" x14ac:dyDescent="0.3">
      <c r="A123" s="2">
        <v>44454</v>
      </c>
      <c r="B123" s="1">
        <v>122</v>
      </c>
      <c r="C123" s="3">
        <v>149.02000000000001</v>
      </c>
      <c r="D123">
        <v>755.83</v>
      </c>
      <c r="F123" s="24"/>
      <c r="G123" s="24"/>
      <c r="H123" s="24"/>
      <c r="I123" s="30">
        <v>147.94743874826042</v>
      </c>
      <c r="J123" s="12">
        <f>ABS('Part 1'!$C123-I123)</f>
        <v>1.0725612517395859</v>
      </c>
      <c r="K123" s="11">
        <f>ABS(('Part 1'!$C123-I123)/'Part 1'!$C123)</f>
        <v>7.1974315644852092E-3</v>
      </c>
      <c r="M123" s="30">
        <v>753.35246694228147</v>
      </c>
      <c r="N123" s="20">
        <f>ABS('Part 1'!$D123-M123)</f>
        <v>2.4775330577185741</v>
      </c>
      <c r="O123" s="20">
        <f>ABS(('Part 1'!$D123-M123)/'Part 1'!$D123)</f>
        <v>3.2778972225481575E-3</v>
      </c>
    </row>
    <row r="124" spans="1:15" x14ac:dyDescent="0.3">
      <c r="A124" s="2">
        <v>44455</v>
      </c>
      <c r="B124" s="1">
        <v>123</v>
      </c>
      <c r="C124" s="3">
        <v>148.78</v>
      </c>
      <c r="D124">
        <v>756.98</v>
      </c>
      <c r="F124" s="24"/>
      <c r="G124" s="24"/>
      <c r="H124" s="24"/>
      <c r="I124" s="30">
        <v>147.82515786675998</v>
      </c>
      <c r="J124" s="12">
        <f>ABS('Part 1'!$C124-I124)</f>
        <v>0.95484213324002098</v>
      </c>
      <c r="K124" s="11">
        <f>ABS(('Part 1'!$C124-I124)/'Part 1'!$C124)</f>
        <v>6.4178124293589262E-3</v>
      </c>
      <c r="M124" s="30">
        <v>757.77671763894068</v>
      </c>
      <c r="N124" s="20">
        <f>ABS('Part 1'!$D124-M124)</f>
        <v>0.79671763894066316</v>
      </c>
      <c r="O124" s="20">
        <f>ABS(('Part 1'!$D124-M124)/'Part 1'!$D124)</f>
        <v>1.0524949654424993E-3</v>
      </c>
    </row>
    <row r="125" spans="1:15" x14ac:dyDescent="0.3">
      <c r="A125" s="2">
        <v>44456</v>
      </c>
      <c r="B125" s="1">
        <v>124</v>
      </c>
      <c r="C125" s="3">
        <v>146.05000000000001</v>
      </c>
      <c r="D125">
        <v>759.48</v>
      </c>
      <c r="F125" s="24"/>
      <c r="G125" s="24"/>
      <c r="H125" s="24"/>
      <c r="I125" s="30">
        <v>147.70287698525954</v>
      </c>
      <c r="J125" s="12">
        <f>ABS('Part 1'!$C125-I125)</f>
        <v>1.6528769852595246</v>
      </c>
      <c r="K125" s="11">
        <f>ABS(('Part 1'!$C125-I125)/'Part 1'!$C125)</f>
        <v>1.1317199488254191E-2</v>
      </c>
      <c r="M125" s="30">
        <v>762.2009683355999</v>
      </c>
      <c r="N125" s="20">
        <f>ABS('Part 1'!$D125-M125)</f>
        <v>2.7209683355998777</v>
      </c>
      <c r="O125" s="20">
        <f>ABS(('Part 1'!$D125-M125)/'Part 1'!$D125)</f>
        <v>3.5826727966501784E-3</v>
      </c>
    </row>
    <row r="126" spans="1:15" x14ac:dyDescent="0.3">
      <c r="A126" s="2">
        <v>44459</v>
      </c>
      <c r="B126" s="1">
        <v>125</v>
      </c>
      <c r="C126" s="3">
        <v>142.94</v>
      </c>
      <c r="D126">
        <v>730.16</v>
      </c>
      <c r="F126" s="24"/>
      <c r="G126" s="24"/>
      <c r="H126" s="24"/>
      <c r="I126" s="30">
        <v>147.58059610375909</v>
      </c>
      <c r="J126" s="12">
        <f>ABS('Part 1'!$C126-I126)</f>
        <v>4.6405961037590941</v>
      </c>
      <c r="K126" s="11">
        <f>ABS(('Part 1'!$C126-I126)/'Part 1'!$C126)</f>
        <v>3.2465342827473723E-2</v>
      </c>
      <c r="M126" s="30">
        <v>766.62521903225922</v>
      </c>
      <c r="N126" s="20">
        <f>ABS('Part 1'!$D126-M126)</f>
        <v>36.465219032259256</v>
      </c>
      <c r="O126" s="20">
        <f>ABS(('Part 1'!$D126-M126)/'Part 1'!$D126)</f>
        <v>4.9941408776513721E-2</v>
      </c>
    </row>
    <row r="127" spans="1:15" x14ac:dyDescent="0.3">
      <c r="A127" s="2">
        <v>44460</v>
      </c>
      <c r="B127" s="1">
        <v>126</v>
      </c>
      <c r="C127" s="3">
        <v>143.41999999999999</v>
      </c>
      <c r="D127">
        <v>739.38</v>
      </c>
      <c r="F127" s="24"/>
      <c r="G127" s="24"/>
      <c r="H127" s="24"/>
      <c r="I127" s="30">
        <v>147.45831522225865</v>
      </c>
      <c r="J127" s="12">
        <f>ABS('Part 1'!$C127-I127)</f>
        <v>4.0383152222586602</v>
      </c>
      <c r="K127" s="11">
        <f>ABS(('Part 1'!$C127-I127)/'Part 1'!$C127)</f>
        <v>2.8157266924129554E-2</v>
      </c>
      <c r="M127" s="30">
        <v>771.04946972891844</v>
      </c>
      <c r="N127" s="20">
        <f>ABS('Part 1'!$D127-M127)</f>
        <v>31.669469728918443</v>
      </c>
      <c r="O127" s="20">
        <f>ABS(('Part 1'!$D127-M127)/'Part 1'!$D127)</f>
        <v>4.2832467376610735E-2</v>
      </c>
    </row>
    <row r="128" spans="1:15" x14ac:dyDescent="0.3">
      <c r="A128" s="2">
        <v>44461</v>
      </c>
      <c r="B128" s="1">
        <v>127</v>
      </c>
      <c r="C128" s="3">
        <v>145.85</v>
      </c>
      <c r="D128">
        <v>751.94</v>
      </c>
      <c r="F128" s="24"/>
      <c r="G128" s="24"/>
      <c r="H128" s="24"/>
      <c r="I128" s="30">
        <v>147.3360343407582</v>
      </c>
      <c r="J128" s="12">
        <f>ABS('Part 1'!$C128-I128)</f>
        <v>1.4860343407582093</v>
      </c>
      <c r="K128" s="11">
        <f>ABS(('Part 1'!$C128-I128)/'Part 1'!$C128)</f>
        <v>1.0188785332589712E-2</v>
      </c>
      <c r="M128" s="30">
        <v>775.47372042557765</v>
      </c>
      <c r="N128" s="20">
        <f>ABS('Part 1'!$D128-M128)</f>
        <v>23.533720425577599</v>
      </c>
      <c r="O128" s="20">
        <f>ABS(('Part 1'!$D128-M128)/'Part 1'!$D128)</f>
        <v>3.1297338119501021E-2</v>
      </c>
    </row>
    <row r="129" spans="1:15" x14ac:dyDescent="0.3">
      <c r="A129" s="2">
        <v>44462</v>
      </c>
      <c r="B129" s="1">
        <v>128</v>
      </c>
      <c r="C129" s="3">
        <v>146.83000000000001</v>
      </c>
      <c r="D129">
        <v>753.64</v>
      </c>
      <c r="F129" s="24"/>
      <c r="G129" s="24"/>
      <c r="H129" s="24"/>
      <c r="I129" s="30">
        <v>147.21375345925776</v>
      </c>
      <c r="J129" s="12">
        <f>ABS('Part 1'!$C129-I129)</f>
        <v>0.38375345925774695</v>
      </c>
      <c r="K129" s="11">
        <f>ABS(('Part 1'!$C129-I129)/'Part 1'!$C129)</f>
        <v>2.6135902694118841E-3</v>
      </c>
      <c r="M129" s="30">
        <v>779.89797112223687</v>
      </c>
      <c r="N129" s="20">
        <f>ABS('Part 1'!$D129-M129)</f>
        <v>26.257971122236881</v>
      </c>
      <c r="O129" s="20">
        <f>ABS(('Part 1'!$D129-M129)/'Part 1'!$D129)</f>
        <v>3.4841530601131682E-2</v>
      </c>
    </row>
    <row r="130" spans="1:15" x14ac:dyDescent="0.3">
      <c r="A130" s="2">
        <v>44463</v>
      </c>
      <c r="B130" s="1">
        <v>129</v>
      </c>
      <c r="C130" s="3">
        <v>146.91</v>
      </c>
      <c r="D130">
        <v>774.39</v>
      </c>
      <c r="F130" s="24"/>
      <c r="G130" s="24"/>
      <c r="H130" s="24"/>
      <c r="I130" s="30">
        <v>147.09147257775732</v>
      </c>
      <c r="J130" s="12">
        <f>ABS('Part 1'!$C130-I130)</f>
        <v>0.18147257775731873</v>
      </c>
      <c r="K130" s="11">
        <f>ABS(('Part 1'!$C130-I130)/'Part 1'!$C130)</f>
        <v>1.2352636155286824E-3</v>
      </c>
      <c r="M130" s="30">
        <v>784.32222181889608</v>
      </c>
      <c r="N130" s="20">
        <f>ABS('Part 1'!$D130-M130)</f>
        <v>9.932221818896096</v>
      </c>
      <c r="O130" s="20">
        <f>ABS(('Part 1'!$D130-M130)/'Part 1'!$D130)</f>
        <v>1.2825865286091111E-2</v>
      </c>
    </row>
    <row r="131" spans="1:15" x14ac:dyDescent="0.3">
      <c r="A131" s="2">
        <v>44466</v>
      </c>
      <c r="B131" s="1">
        <v>130</v>
      </c>
      <c r="C131" s="3">
        <v>145.36000000000001</v>
      </c>
      <c r="D131">
        <v>791.35</v>
      </c>
      <c r="F131" s="24"/>
      <c r="G131" s="24"/>
      <c r="H131" s="24"/>
      <c r="I131" s="30">
        <v>146.96919169625687</v>
      </c>
      <c r="J131" s="12">
        <f>ABS('Part 1'!$C131-I131)</f>
        <v>1.6091916962568575</v>
      </c>
      <c r="K131" s="11">
        <f>ABS(('Part 1'!$C131-I131)/'Part 1'!$C131)</f>
        <v>1.1070388664397753E-2</v>
      </c>
      <c r="M131" s="30">
        <v>788.7464725155553</v>
      </c>
      <c r="N131" s="20">
        <f>ABS('Part 1'!$D131-M131)</f>
        <v>2.6035274844447258</v>
      </c>
      <c r="O131" s="20">
        <f>ABS(('Part 1'!$D131-M131)/'Part 1'!$D131)</f>
        <v>3.2899822890563287E-3</v>
      </c>
    </row>
    <row r="132" spans="1:15" x14ac:dyDescent="0.3">
      <c r="A132" s="2">
        <v>44467</v>
      </c>
      <c r="B132" s="1">
        <v>131</v>
      </c>
      <c r="C132" s="3">
        <v>141.91</v>
      </c>
      <c r="D132">
        <v>777.55</v>
      </c>
      <c r="F132" s="24"/>
      <c r="G132" s="24"/>
      <c r="H132" s="24"/>
      <c r="I132" s="30">
        <v>146.84691081475643</v>
      </c>
      <c r="J132" s="12">
        <f>ABS('Part 1'!$C132-I132)</f>
        <v>4.9369108147564305</v>
      </c>
      <c r="K132" s="11">
        <f>ABS(('Part 1'!$C132-I132)/'Part 1'!$C132)</f>
        <v>3.4789026951986685E-2</v>
      </c>
      <c r="M132" s="30">
        <v>793.17072321221451</v>
      </c>
      <c r="N132" s="20">
        <f>ABS('Part 1'!$D132-M132)</f>
        <v>15.620723212214557</v>
      </c>
      <c r="O132" s="20">
        <f>ABS(('Part 1'!$D132-M132)/'Part 1'!$D132)</f>
        <v>2.0089670390604539E-2</v>
      </c>
    </row>
    <row r="133" spans="1:15" x14ac:dyDescent="0.3">
      <c r="A133" s="2">
        <v>44468</v>
      </c>
      <c r="B133" s="1">
        <v>132</v>
      </c>
      <c r="C133" s="3">
        <v>142.83000000000001</v>
      </c>
      <c r="D133">
        <v>781.3</v>
      </c>
      <c r="F133" s="24"/>
      <c r="G133" s="24"/>
      <c r="H133" s="24"/>
      <c r="I133" s="30">
        <v>146.72462993325598</v>
      </c>
      <c r="J133" s="12">
        <f>ABS('Part 1'!$C133-I133)</f>
        <v>3.8946299332559704</v>
      </c>
      <c r="K133" s="11">
        <f>ABS(('Part 1'!$C133-I133)/'Part 1'!$C133)</f>
        <v>2.7267590374963034E-2</v>
      </c>
      <c r="M133" s="30">
        <v>797.59497390887384</v>
      </c>
      <c r="N133" s="20">
        <f>ABS('Part 1'!$D133-M133)</f>
        <v>16.294973908873885</v>
      </c>
      <c r="O133" s="20">
        <f>ABS(('Part 1'!$D133-M133)/'Part 1'!$D133)</f>
        <v>2.0856231804523086E-2</v>
      </c>
    </row>
    <row r="134" spans="1:15" x14ac:dyDescent="0.3">
      <c r="A134" s="2">
        <v>44469</v>
      </c>
      <c r="B134" s="1">
        <v>133</v>
      </c>
      <c r="C134" s="3">
        <v>141.5</v>
      </c>
      <c r="D134">
        <v>775.47</v>
      </c>
      <c r="F134" s="24"/>
      <c r="G134" s="24"/>
      <c r="H134" s="24"/>
      <c r="I134" s="30">
        <v>146.60234905175554</v>
      </c>
      <c r="J134" s="12">
        <f>ABS('Part 1'!$C134-I134)</f>
        <v>5.1023490517555388</v>
      </c>
      <c r="K134" s="11">
        <f>ABS(('Part 1'!$C134-I134)/'Part 1'!$C134)</f>
        <v>3.6059003899332427E-2</v>
      </c>
      <c r="M134" s="30">
        <v>802.01922460553305</v>
      </c>
      <c r="N134" s="20">
        <f>ABS('Part 1'!$D134-M134)</f>
        <v>26.549224605533027</v>
      </c>
      <c r="O134" s="20">
        <f>ABS(('Part 1'!$D134-M134)/'Part 1'!$D134)</f>
        <v>3.4236301346967681E-2</v>
      </c>
    </row>
    <row r="135" spans="1:15" x14ac:dyDescent="0.3">
      <c r="A135" s="2">
        <v>44470</v>
      </c>
      <c r="B135" s="1">
        <v>134</v>
      </c>
      <c r="C135" s="3">
        <v>142.63999999999999</v>
      </c>
      <c r="D135">
        <v>775.21</v>
      </c>
      <c r="F135" s="24"/>
      <c r="G135" s="24"/>
      <c r="H135" s="24"/>
      <c r="I135" s="30">
        <v>146.48006817025509</v>
      </c>
      <c r="J135" s="12">
        <f>ABS('Part 1'!$C135-I135)</f>
        <v>3.8400681702551083</v>
      </c>
      <c r="K135" s="11">
        <f>ABS(('Part 1'!$C135-I135)/'Part 1'!$C135)</f>
        <v>2.6921397716314559E-2</v>
      </c>
      <c r="M135" s="30">
        <v>806.44347530219227</v>
      </c>
      <c r="N135" s="20">
        <f>ABS('Part 1'!$D135-M135)</f>
        <v>31.233475302192232</v>
      </c>
      <c r="O135" s="20">
        <f>ABS(('Part 1'!$D135-M135)/'Part 1'!$D135)</f>
        <v>4.0290341071699577E-2</v>
      </c>
    </row>
    <row r="136" spans="1:15" x14ac:dyDescent="0.3">
      <c r="A136" s="2">
        <v>44473</v>
      </c>
      <c r="B136" s="1">
        <v>135</v>
      </c>
      <c r="C136" s="3">
        <v>139.13</v>
      </c>
      <c r="D136">
        <v>781.53</v>
      </c>
      <c r="F136" s="24"/>
      <c r="G136" s="24"/>
      <c r="H136" s="24"/>
      <c r="I136" s="30">
        <v>146.35778728875465</v>
      </c>
      <c r="J136" s="12">
        <f>ABS('Part 1'!$C136-I136)</f>
        <v>7.227787288754655</v>
      </c>
      <c r="K136" s="11">
        <f>ABS(('Part 1'!$C136-I136)/'Part 1'!$C136)</f>
        <v>5.1949883481309966E-2</v>
      </c>
      <c r="M136" s="30">
        <v>810.86772599885148</v>
      </c>
      <c r="N136" s="20">
        <f>ABS('Part 1'!$D136-M136)</f>
        <v>29.337725998851511</v>
      </c>
      <c r="O136" s="20">
        <f>ABS(('Part 1'!$D136-M136)/'Part 1'!$D136)</f>
        <v>3.7538835359936934E-2</v>
      </c>
    </row>
    <row r="137" spans="1:15" x14ac:dyDescent="0.3">
      <c r="A137" s="2">
        <v>44474</v>
      </c>
      <c r="B137" s="1">
        <v>136</v>
      </c>
      <c r="C137" s="3">
        <v>141.11000000000001</v>
      </c>
      <c r="D137">
        <v>780.59</v>
      </c>
      <c r="F137" s="24"/>
      <c r="G137" s="24"/>
      <c r="H137" s="24"/>
      <c r="I137" s="30">
        <v>146.23550640725421</v>
      </c>
      <c r="J137" s="12">
        <f>ABS('Part 1'!$C137-I137)</f>
        <v>5.1255064072541927</v>
      </c>
      <c r="K137" s="11">
        <f>ABS(('Part 1'!$C137-I137)/'Part 1'!$C137)</f>
        <v>3.632277235670181E-2</v>
      </c>
      <c r="M137" s="30">
        <v>815.2919766955107</v>
      </c>
      <c r="N137" s="20">
        <f>ABS('Part 1'!$D137-M137)</f>
        <v>34.701976695510666</v>
      </c>
      <c r="O137" s="20">
        <f>ABS(('Part 1'!$D137-M137)/'Part 1'!$D137)</f>
        <v>4.4456086672274388E-2</v>
      </c>
    </row>
    <row r="138" spans="1:15" x14ac:dyDescent="0.3">
      <c r="A138" s="2">
        <v>44475</v>
      </c>
      <c r="B138" s="1">
        <v>137</v>
      </c>
      <c r="C138" s="3">
        <v>142</v>
      </c>
      <c r="D138">
        <v>782.75</v>
      </c>
      <c r="F138" s="24"/>
      <c r="G138" s="24"/>
      <c r="H138" s="24"/>
      <c r="I138" s="30">
        <v>146.11322552575376</v>
      </c>
      <c r="J138" s="12">
        <f>ABS('Part 1'!$C138-I138)</f>
        <v>4.1132255257537622</v>
      </c>
      <c r="K138" s="11">
        <f>ABS(('Part 1'!$C138-I138)/'Part 1'!$C138)</f>
        <v>2.8966376941927902E-2</v>
      </c>
      <c r="M138" s="30">
        <v>819.71622739216991</v>
      </c>
      <c r="N138" s="20">
        <f>ABS('Part 1'!$D138-M138)</f>
        <v>36.966227392169912</v>
      </c>
      <c r="O138" s="20">
        <f>ABS(('Part 1'!$D138-M138)/'Part 1'!$D138)</f>
        <v>4.7226096955822312E-2</v>
      </c>
    </row>
    <row r="139" spans="1:15" x14ac:dyDescent="0.3">
      <c r="A139" s="2">
        <v>44476</v>
      </c>
      <c r="B139" s="1">
        <v>138</v>
      </c>
      <c r="C139" s="3">
        <v>143.28</v>
      </c>
      <c r="D139">
        <v>793.6</v>
      </c>
      <c r="F139" s="24"/>
      <c r="G139" s="24"/>
      <c r="H139" s="24"/>
      <c r="I139" s="30">
        <v>145.99094464425332</v>
      </c>
      <c r="J139" s="12">
        <f>ABS('Part 1'!$C139-I139)</f>
        <v>2.7109446442533169</v>
      </c>
      <c r="K139" s="11">
        <f>ABS(('Part 1'!$C139-I139)/'Part 1'!$C139)</f>
        <v>1.8920607511539064E-2</v>
      </c>
      <c r="M139" s="30">
        <v>824.14047808882913</v>
      </c>
      <c r="N139" s="20">
        <f>ABS('Part 1'!$D139-M139)</f>
        <v>30.540478088829104</v>
      </c>
      <c r="O139" s="20">
        <f>ABS(('Part 1'!$D139-M139)/'Part 1'!$D139)</f>
        <v>3.848346533370603E-2</v>
      </c>
    </row>
    <row r="140" spans="1:15" x14ac:dyDescent="0.3">
      <c r="A140" s="2">
        <v>44477</v>
      </c>
      <c r="B140" s="1">
        <v>139</v>
      </c>
      <c r="C140" s="3">
        <v>142.88999999999999</v>
      </c>
      <c r="D140">
        <v>785.48</v>
      </c>
      <c r="F140" s="24"/>
      <c r="G140" s="24"/>
      <c r="H140" s="24"/>
      <c r="I140" s="30">
        <v>145.8686637627529</v>
      </c>
      <c r="J140" s="12">
        <f>ABS('Part 1'!$C140-I140)</f>
        <v>2.978663762752916</v>
      </c>
      <c r="K140" s="11">
        <f>ABS(('Part 1'!$C140-I140)/'Part 1'!$C140)</f>
        <v>2.084585179335794E-2</v>
      </c>
      <c r="M140" s="30">
        <v>828.56472878548846</v>
      </c>
      <c r="N140" s="20">
        <f>ABS('Part 1'!$D140-M140)</f>
        <v>43.084728785488437</v>
      </c>
      <c r="O140" s="20">
        <f>ABS(('Part 1'!$D140-M140)/'Part 1'!$D140)</f>
        <v>5.48514650729343E-2</v>
      </c>
    </row>
    <row r="141" spans="1:15" x14ac:dyDescent="0.3">
      <c r="A141" s="2">
        <v>44480</v>
      </c>
      <c r="B141" s="1">
        <v>140</v>
      </c>
      <c r="C141" s="3">
        <v>142.80000000000001</v>
      </c>
      <c r="D141">
        <v>791.94</v>
      </c>
      <c r="F141" s="24"/>
      <c r="G141" s="24"/>
      <c r="H141" s="24"/>
      <c r="I141" s="30">
        <v>145.74638288125246</v>
      </c>
      <c r="J141" s="12">
        <f>ABS('Part 1'!$C141-I141)</f>
        <v>2.9463828812524469</v>
      </c>
      <c r="K141" s="11">
        <f>ABS(('Part 1'!$C141-I141)/'Part 1'!$C141)</f>
        <v>2.0632933342103969E-2</v>
      </c>
      <c r="M141" s="30">
        <v>832.98897948214767</v>
      </c>
      <c r="N141" s="20">
        <f>ABS('Part 1'!$D141-M141)</f>
        <v>41.048979482147615</v>
      </c>
      <c r="O141" s="20">
        <f>ABS(('Part 1'!$D141-M141)/'Part 1'!$D141)</f>
        <v>5.1833446324402878E-2</v>
      </c>
    </row>
    <row r="142" spans="1:15" x14ac:dyDescent="0.3">
      <c r="A142" s="2">
        <v>44481</v>
      </c>
      <c r="B142" s="1">
        <v>141</v>
      </c>
      <c r="C142" s="3">
        <v>141.5</v>
      </c>
      <c r="D142">
        <v>805.71</v>
      </c>
      <c r="F142" s="24"/>
      <c r="G142" s="24"/>
      <c r="H142" s="24"/>
      <c r="I142" s="30">
        <v>145.62410199975201</v>
      </c>
      <c r="J142" s="12">
        <f>ABS('Part 1'!$C142-I142)</f>
        <v>4.1241019997520141</v>
      </c>
      <c r="K142" s="11">
        <f>ABS(('Part 1'!$C142-I142)/'Part 1'!$C142)</f>
        <v>2.9145597171392326E-2</v>
      </c>
      <c r="M142" s="30">
        <v>837.41323017880688</v>
      </c>
      <c r="N142" s="20">
        <f>ABS('Part 1'!$D142-M142)</f>
        <v>31.703230178806848</v>
      </c>
      <c r="O142" s="20">
        <f>ABS(('Part 1'!$D142-M142)/'Part 1'!$D142)</f>
        <v>3.9348190017260365E-2</v>
      </c>
    </row>
    <row r="143" spans="1:15" x14ac:dyDescent="0.3">
      <c r="A143" s="2">
        <v>44482</v>
      </c>
      <c r="B143" s="1">
        <v>142</v>
      </c>
      <c r="C143" s="3">
        <v>140.91</v>
      </c>
      <c r="D143">
        <v>811.08</v>
      </c>
      <c r="F143" s="24"/>
      <c r="G143" s="24"/>
      <c r="H143" s="24"/>
      <c r="I143" s="30">
        <v>145.50182111825157</v>
      </c>
      <c r="J143" s="12">
        <f>ABS('Part 1'!$C143-I143)</f>
        <v>4.5918211182515734</v>
      </c>
      <c r="K143" s="11">
        <f>ABS(('Part 1'!$C143-I143)/'Part 1'!$C143)</f>
        <v>3.2586907375286162E-2</v>
      </c>
      <c r="M143" s="30">
        <v>841.8374808754661</v>
      </c>
      <c r="N143" s="20">
        <f>ABS('Part 1'!$D143-M143)</f>
        <v>30.757480875466058</v>
      </c>
      <c r="O143" s="20">
        <f>ABS(('Part 1'!$D143-M143)/'Part 1'!$D143)</f>
        <v>3.7921636429780116E-2</v>
      </c>
    </row>
    <row r="144" spans="1:15" x14ac:dyDescent="0.3">
      <c r="A144" s="2">
        <v>44483</v>
      </c>
      <c r="B144" s="1">
        <v>143</v>
      </c>
      <c r="C144" s="3">
        <v>143.75</v>
      </c>
      <c r="D144">
        <v>818.32</v>
      </c>
      <c r="F144" s="24"/>
      <c r="G144" s="24"/>
      <c r="H144" s="24"/>
      <c r="I144" s="30">
        <v>145.37954023675113</v>
      </c>
      <c r="J144" s="12">
        <f>ABS('Part 1'!$C144-I144)</f>
        <v>1.6295402367511258</v>
      </c>
      <c r="K144" s="11">
        <f>ABS(('Part 1'!$C144-I144)/'Part 1'!$C144)</f>
        <v>1.1335932081746962E-2</v>
      </c>
      <c r="M144" s="30">
        <v>846.26173157212531</v>
      </c>
      <c r="N144" s="20">
        <f>ABS('Part 1'!$D144-M144)</f>
        <v>27.941731572125263</v>
      </c>
      <c r="O144" s="20">
        <f>ABS(('Part 1'!$D144-M144)/'Part 1'!$D144)</f>
        <v>3.4145238503428071E-2</v>
      </c>
    </row>
    <row r="145" spans="1:15" x14ac:dyDescent="0.3">
      <c r="A145" s="2">
        <v>44484</v>
      </c>
      <c r="B145" s="1">
        <v>144</v>
      </c>
      <c r="C145" s="3">
        <v>144.83000000000001</v>
      </c>
      <c r="D145">
        <v>843.03</v>
      </c>
      <c r="F145" s="24"/>
      <c r="G145" s="24"/>
      <c r="H145" s="24"/>
      <c r="I145" s="30">
        <v>145.25725935525068</v>
      </c>
      <c r="J145" s="12">
        <f>ABS('Part 1'!$C145-I145)</f>
        <v>0.42725935525066916</v>
      </c>
      <c r="K145" s="11">
        <f>ABS(('Part 1'!$C145-I145)/'Part 1'!$C145)</f>
        <v>2.9500749516720923E-3</v>
      </c>
      <c r="M145" s="30">
        <v>850.68598226878453</v>
      </c>
      <c r="N145" s="20">
        <f>ABS('Part 1'!$D145-M145)</f>
        <v>7.6559822687845553</v>
      </c>
      <c r="O145" s="20">
        <f>ABS(('Part 1'!$D145-M145)/'Part 1'!$D145)</f>
        <v>9.0815063150594347E-3</v>
      </c>
    </row>
    <row r="146" spans="1:15" x14ac:dyDescent="0.3">
      <c r="A146" s="2">
        <v>44487</v>
      </c>
      <c r="B146" s="1">
        <v>145</v>
      </c>
      <c r="C146" s="3">
        <v>146.55000000000001</v>
      </c>
      <c r="D146">
        <v>870.1</v>
      </c>
      <c r="F146" s="24"/>
      <c r="G146" s="24"/>
      <c r="H146" s="24"/>
      <c r="I146" s="30">
        <v>145.13497847375024</v>
      </c>
      <c r="J146" s="12">
        <f>ABS('Part 1'!$C146-I146)</f>
        <v>1.4150215262497738</v>
      </c>
      <c r="K146" s="11">
        <f>ABS(('Part 1'!$C146-I146)/'Part 1'!$C146)</f>
        <v>9.6555545974054847E-3</v>
      </c>
      <c r="M146" s="30">
        <v>855.11023296544386</v>
      </c>
      <c r="N146" s="20">
        <f>ABS('Part 1'!$D146-M146)</f>
        <v>14.989767034556166</v>
      </c>
      <c r="O146" s="20">
        <f>ABS(('Part 1'!$D146-M146)/'Part 1'!$D146)</f>
        <v>1.7227637092927441E-2</v>
      </c>
    </row>
    <row r="147" spans="1:15" x14ac:dyDescent="0.3">
      <c r="A147" s="2">
        <v>44488</v>
      </c>
      <c r="B147" s="1">
        <v>146</v>
      </c>
      <c r="C147" s="3">
        <v>148.75</v>
      </c>
      <c r="D147">
        <v>864.27</v>
      </c>
      <c r="F147" s="24"/>
      <c r="G147" s="24"/>
      <c r="H147" s="24"/>
      <c r="I147" s="30">
        <v>145.01269759224979</v>
      </c>
      <c r="J147" s="12">
        <f>ABS('Part 1'!$C147-I147)</f>
        <v>3.7373024077502066</v>
      </c>
      <c r="K147" s="11">
        <f>ABS(('Part 1'!$C147-I147)/'Part 1'!$C147)</f>
        <v>2.5124722068908954E-2</v>
      </c>
      <c r="M147" s="30">
        <v>859.53448366210307</v>
      </c>
      <c r="N147" s="20">
        <f>ABS('Part 1'!$D147-M147)</f>
        <v>4.735516337896911</v>
      </c>
      <c r="O147" s="20">
        <f>ABS(('Part 1'!$D147-M147)/'Part 1'!$D147)</f>
        <v>5.4792094344324237E-3</v>
      </c>
    </row>
    <row r="148" spans="1:15" x14ac:dyDescent="0.3">
      <c r="A148" s="2">
        <v>44489</v>
      </c>
      <c r="B148" s="1">
        <v>147</v>
      </c>
      <c r="C148" s="3">
        <v>149.25</v>
      </c>
      <c r="D148">
        <v>865.79</v>
      </c>
      <c r="F148" s="24"/>
      <c r="G148" s="24"/>
      <c r="H148" s="24"/>
      <c r="I148" s="30">
        <v>144.89041671074935</v>
      </c>
      <c r="J148" s="12">
        <f>ABS('Part 1'!$C148-I148)</f>
        <v>4.3595832892506508</v>
      </c>
      <c r="K148" s="11">
        <f>ABS(('Part 1'!$C148-I148)/'Part 1'!$C148)</f>
        <v>2.9209938286436522E-2</v>
      </c>
      <c r="M148" s="30">
        <v>863.95873435876229</v>
      </c>
      <c r="N148" s="20">
        <f>ABS('Part 1'!$D148-M148)</f>
        <v>1.8312656412376782</v>
      </c>
      <c r="O148" s="20">
        <f>ABS(('Part 1'!$D148-M148)/'Part 1'!$D148)</f>
        <v>2.1151383606159441E-3</v>
      </c>
    </row>
    <row r="149" spans="1:15" x14ac:dyDescent="0.3">
      <c r="A149" s="2">
        <v>44490</v>
      </c>
      <c r="B149" s="1">
        <v>148</v>
      </c>
      <c r="C149" s="3">
        <v>149.47</v>
      </c>
      <c r="D149">
        <v>894</v>
      </c>
      <c r="F149" s="24"/>
      <c r="G149" s="24"/>
      <c r="H149" s="24"/>
      <c r="I149" s="30">
        <v>144.76813582924891</v>
      </c>
      <c r="J149" s="12">
        <f>ABS('Part 1'!$C149-I149)</f>
        <v>4.7018641707510938</v>
      </c>
      <c r="K149" s="11">
        <f>ABS(('Part 1'!$C149-I149)/'Part 1'!$C149)</f>
        <v>3.1456908883060776E-2</v>
      </c>
      <c r="M149" s="30">
        <v>868.3829850554215</v>
      </c>
      <c r="N149" s="20">
        <f>ABS('Part 1'!$D149-M149)</f>
        <v>25.6170149445785</v>
      </c>
      <c r="O149" s="20">
        <f>ABS(('Part 1'!$D149-M149)/'Part 1'!$D149)</f>
        <v>2.8654379132638144E-2</v>
      </c>
    </row>
    <row r="150" spans="1:15" x14ac:dyDescent="0.3">
      <c r="A150" s="2">
        <v>44491</v>
      </c>
      <c r="B150" s="1">
        <v>149</v>
      </c>
      <c r="C150" s="3">
        <v>148.69</v>
      </c>
      <c r="D150">
        <v>909.67</v>
      </c>
      <c r="F150" s="24"/>
      <c r="G150" s="24"/>
      <c r="H150" s="24"/>
      <c r="I150" s="30">
        <v>144.64585494774846</v>
      </c>
      <c r="J150" s="12">
        <f>ABS('Part 1'!$C150-I150)</f>
        <v>4.0441450522515368</v>
      </c>
      <c r="K150" s="11">
        <f>ABS(('Part 1'!$C150-I150)/'Part 1'!$C150)</f>
        <v>2.7198500586801646E-2</v>
      </c>
      <c r="M150" s="30">
        <v>872.80723575208071</v>
      </c>
      <c r="N150" s="20">
        <f>ABS('Part 1'!$D150-M150)</f>
        <v>36.862764247919245</v>
      </c>
      <c r="O150" s="20">
        <f>ABS(('Part 1'!$D150-M150)/'Part 1'!$D150)</f>
        <v>4.0523227376872105E-2</v>
      </c>
    </row>
    <row r="151" spans="1:15" x14ac:dyDescent="0.3">
      <c r="A151" s="2">
        <v>44494</v>
      </c>
      <c r="B151" s="1">
        <v>150</v>
      </c>
      <c r="C151" s="3">
        <v>148.63</v>
      </c>
      <c r="D151">
        <v>1024.8</v>
      </c>
      <c r="F151" s="24"/>
      <c r="G151" s="24"/>
      <c r="H151" s="24"/>
      <c r="I151" s="30">
        <v>144.52357406624802</v>
      </c>
      <c r="J151" s="12">
        <f>ABS('Part 1'!$C151-I151)</f>
        <v>4.1064259337519786</v>
      </c>
      <c r="K151" s="11">
        <f>ABS(('Part 1'!$C151-I151)/'Part 1'!$C151)</f>
        <v>2.7628513313274431E-2</v>
      </c>
      <c r="M151" s="30">
        <v>877.23148644873993</v>
      </c>
      <c r="N151" s="20">
        <f>ABS('Part 1'!$D151-M151)</f>
        <v>147.56851355126003</v>
      </c>
      <c r="O151" s="20">
        <f>ABS(('Part 1'!$D151-M151)/'Part 1'!$D151)</f>
        <v>0.1439973785629001</v>
      </c>
    </row>
    <row r="152" spans="1:15" x14ac:dyDescent="0.3">
      <c r="A152" s="2">
        <v>44495</v>
      </c>
      <c r="B152" s="1">
        <v>151</v>
      </c>
      <c r="C152" s="3">
        <v>149.32</v>
      </c>
      <c r="D152">
        <v>1018.4</v>
      </c>
      <c r="F152" s="24"/>
      <c r="G152" s="24"/>
      <c r="H152" s="24"/>
      <c r="I152" s="30">
        <v>144.40129318474757</v>
      </c>
      <c r="J152" s="12">
        <f>ABS('Part 1'!$C152-I152)</f>
        <v>4.9187068152524205</v>
      </c>
      <c r="K152" s="11">
        <f>ABS(('Part 1'!$C152-I152)/'Part 1'!$C152)</f>
        <v>3.2940709986957008E-2</v>
      </c>
      <c r="M152" s="30">
        <v>881.65573714539914</v>
      </c>
      <c r="N152" s="20">
        <f>ABS('Part 1'!$D152-M152)</f>
        <v>136.74426285460083</v>
      </c>
      <c r="O152" s="20">
        <f>ABS(('Part 1'!$D152-M152)/'Part 1'!$D152)</f>
        <v>0.1342736280976049</v>
      </c>
    </row>
    <row r="153" spans="1:15" x14ac:dyDescent="0.3">
      <c r="A153" s="2">
        <v>44496</v>
      </c>
      <c r="B153" s="1">
        <v>152</v>
      </c>
      <c r="C153" s="3">
        <v>148.85</v>
      </c>
      <c r="D153">
        <v>1037.8</v>
      </c>
      <c r="F153" s="24"/>
      <c r="G153" s="24"/>
      <c r="H153" s="24"/>
      <c r="I153" s="30">
        <v>144.27901230324713</v>
      </c>
      <c r="J153" s="12">
        <f>ABS('Part 1'!$C153-I153)</f>
        <v>4.5709876967528658</v>
      </c>
      <c r="K153" s="11">
        <f>ABS(('Part 1'!$C153-I153)/'Part 1'!$C153)</f>
        <v>3.0708684559978945E-2</v>
      </c>
      <c r="M153" s="30">
        <v>886.07998784205847</v>
      </c>
      <c r="N153" s="20">
        <f>ABS('Part 1'!$D153-M153)</f>
        <v>151.72001215794148</v>
      </c>
      <c r="O153" s="20">
        <f>ABS(('Part 1'!$D153-M153)/'Part 1'!$D153)</f>
        <v>0.14619388336668096</v>
      </c>
    </row>
    <row r="154" spans="1:15" x14ac:dyDescent="0.3">
      <c r="A154" s="4">
        <v>44497</v>
      </c>
      <c r="B154" s="5">
        <v>153</v>
      </c>
      <c r="C154" s="6">
        <v>152.57</v>
      </c>
      <c r="D154" s="7">
        <v>1077</v>
      </c>
      <c r="F154" s="24"/>
      <c r="G154" s="24"/>
      <c r="H154" s="24"/>
      <c r="I154" s="30">
        <v>144.15673142174668</v>
      </c>
      <c r="J154" s="12">
        <f>ABS('Part 1'!$C154-I154)</f>
        <v>8.4132685782533088</v>
      </c>
      <c r="K154" s="11">
        <f>ABS(('Part 1'!$C154-I154)/'Part 1'!$C154)</f>
        <v>5.5143662438574485E-2</v>
      </c>
      <c r="M154" s="30">
        <v>890.50423853871769</v>
      </c>
      <c r="N154" s="20">
        <f>ABS('Part 1'!$D154-M154)</f>
        <v>186.49576146128231</v>
      </c>
      <c r="O154" s="20">
        <f>ABS(('Part 1'!$D154-M154)/'Part 1'!$D154)</f>
        <v>0.17316226690926864</v>
      </c>
    </row>
    <row r="155" spans="1:15" x14ac:dyDescent="0.3">
      <c r="A155" s="2">
        <v>44498</v>
      </c>
      <c r="B155" s="1">
        <v>154</v>
      </c>
      <c r="C155" s="3" t="s">
        <v>4</v>
      </c>
      <c r="D155" t="s">
        <v>4</v>
      </c>
      <c r="F155" s="24"/>
      <c r="G155" s="24"/>
      <c r="H155" s="24"/>
      <c r="I155" s="30">
        <v>144.03445054024624</v>
      </c>
      <c r="J155" s="12"/>
      <c r="K155" t="s">
        <v>20</v>
      </c>
      <c r="M155" s="30">
        <v>894.9284892353769</v>
      </c>
      <c r="O155" t="s">
        <v>20</v>
      </c>
    </row>
    <row r="156" spans="1:15" x14ac:dyDescent="0.3">
      <c r="B156" s="1">
        <v>155</v>
      </c>
      <c r="F156" s="24"/>
      <c r="G156" s="24"/>
      <c r="H156" s="24"/>
      <c r="I156" s="30">
        <v>143.9121696587458</v>
      </c>
      <c r="J156" s="12"/>
      <c r="K156" s="15">
        <f>SUM(K3:K154)/COUNT(K3:K154)</f>
        <v>1.4114869629148879E-2</v>
      </c>
      <c r="M156" s="30">
        <v>899.35273993203612</v>
      </c>
      <c r="O156" s="15">
        <f>SUM(O3:O154)/COUNT(O3:O154)</f>
        <v>2.5056837429698536E-2</v>
      </c>
    </row>
    <row r="157" spans="1:15" x14ac:dyDescent="0.3">
      <c r="B157" s="1">
        <v>156</v>
      </c>
      <c r="F157" s="24"/>
      <c r="G157" s="24"/>
      <c r="H157" s="24"/>
      <c r="I157" s="30">
        <v>143.78988877724535</v>
      </c>
      <c r="J157" s="12"/>
      <c r="M157" s="30">
        <v>903.77699062869533</v>
      </c>
    </row>
    <row r="158" spans="1:15" x14ac:dyDescent="0.3">
      <c r="B158" s="1">
        <v>157</v>
      </c>
      <c r="F158" s="24"/>
      <c r="G158" s="24"/>
      <c r="H158" s="24"/>
      <c r="I158" s="30">
        <v>143.66760789574491</v>
      </c>
      <c r="J158" s="12"/>
      <c r="M158" s="30">
        <v>908.20124132535454</v>
      </c>
    </row>
    <row r="159" spans="1:15" x14ac:dyDescent="0.3">
      <c r="B159" s="1">
        <v>158</v>
      </c>
      <c r="F159" s="24"/>
      <c r="G159" s="24"/>
      <c r="H159" s="24"/>
      <c r="I159" s="30">
        <v>143.54532701424446</v>
      </c>
      <c r="J159" s="12"/>
      <c r="M159" s="30">
        <v>912.62549202201376</v>
      </c>
    </row>
    <row r="160" spans="1:15" x14ac:dyDescent="0.3">
      <c r="B160" s="1">
        <v>159</v>
      </c>
      <c r="F160" s="24"/>
      <c r="G160" s="24"/>
      <c r="H160" s="24"/>
      <c r="I160" s="30">
        <v>143.42304613274402</v>
      </c>
      <c r="J160" s="12"/>
      <c r="M160" s="30">
        <v>917.04974271867309</v>
      </c>
    </row>
    <row r="161" spans="2:13" x14ac:dyDescent="0.3">
      <c r="B161" s="1">
        <v>160</v>
      </c>
      <c r="F161" s="24"/>
      <c r="G161" s="24"/>
      <c r="H161" s="24"/>
      <c r="I161" s="30">
        <v>143.30076525124358</v>
      </c>
      <c r="J161" s="12"/>
      <c r="M161" s="30">
        <v>921.4739934153323</v>
      </c>
    </row>
    <row r="162" spans="2:13" x14ac:dyDescent="0.3">
      <c r="F162" s="24"/>
      <c r="G162" s="24"/>
      <c r="H162" s="24"/>
      <c r="I162" s="8"/>
    </row>
    <row r="163" spans="2:13" x14ac:dyDescent="0.3">
      <c r="F163" s="24"/>
      <c r="G163" s="24"/>
      <c r="H163" s="24"/>
      <c r="I163" s="8"/>
    </row>
    <row r="164" spans="2:13" x14ac:dyDescent="0.3">
      <c r="F164" s="24"/>
      <c r="G164" s="24"/>
      <c r="H164" s="24"/>
      <c r="I164" s="8"/>
    </row>
    <row r="165" spans="2:13" x14ac:dyDescent="0.3">
      <c r="F165" s="24"/>
      <c r="G165" s="24"/>
      <c r="H165" s="24"/>
      <c r="I165" s="8"/>
    </row>
    <row r="166" spans="2:13" x14ac:dyDescent="0.3">
      <c r="F166" s="24"/>
      <c r="G166" s="24"/>
      <c r="H166" s="24"/>
      <c r="I166" s="8"/>
    </row>
    <row r="167" spans="2:13" x14ac:dyDescent="0.3">
      <c r="F167" s="24"/>
      <c r="G167" s="24"/>
      <c r="H167" s="24"/>
      <c r="I167" s="8"/>
    </row>
    <row r="168" spans="2:13" x14ac:dyDescent="0.3">
      <c r="F168" s="24"/>
      <c r="G168" s="24"/>
      <c r="H168" s="24"/>
      <c r="I168" s="8"/>
    </row>
    <row r="169" spans="2:13" x14ac:dyDescent="0.3">
      <c r="F169" s="24"/>
      <c r="G169" s="24"/>
      <c r="H169" s="24"/>
      <c r="I169" s="8"/>
    </row>
    <row r="170" spans="2:13" x14ac:dyDescent="0.3">
      <c r="F170" s="24"/>
      <c r="G170" s="24"/>
      <c r="H170" s="24"/>
      <c r="I170" s="8"/>
    </row>
    <row r="171" spans="2:13" x14ac:dyDescent="0.3">
      <c r="F171" s="24"/>
      <c r="G171" s="24"/>
      <c r="H171" s="24"/>
      <c r="I171" s="8"/>
    </row>
    <row r="172" spans="2:13" x14ac:dyDescent="0.3">
      <c r="F172" s="24"/>
      <c r="G172" s="24"/>
      <c r="H172" s="24"/>
      <c r="I172" s="8"/>
    </row>
    <row r="173" spans="2:13" x14ac:dyDescent="0.3">
      <c r="F173" s="24"/>
      <c r="G173" s="24"/>
      <c r="H173" s="24"/>
      <c r="I173" s="8"/>
    </row>
    <row r="174" spans="2:13" x14ac:dyDescent="0.3">
      <c r="F174" s="24"/>
      <c r="G174" s="24"/>
      <c r="H174" s="24"/>
      <c r="I174" s="8"/>
    </row>
    <row r="175" spans="2:13" x14ac:dyDescent="0.3">
      <c r="F175" s="24"/>
      <c r="G175" s="24"/>
      <c r="H175" s="24"/>
      <c r="I175" s="8"/>
    </row>
    <row r="176" spans="2:13" x14ac:dyDescent="0.3">
      <c r="F176" s="24"/>
      <c r="G176" s="24"/>
      <c r="H176" s="24"/>
      <c r="I176" s="8"/>
    </row>
    <row r="177" spans="6:9" x14ac:dyDescent="0.3">
      <c r="F177" s="24"/>
      <c r="G177" s="24"/>
      <c r="H177" s="24"/>
      <c r="I177" s="8"/>
    </row>
    <row r="178" spans="6:9" x14ac:dyDescent="0.3">
      <c r="F178" s="24"/>
      <c r="G178" s="24"/>
      <c r="H178" s="24"/>
      <c r="I178" s="8"/>
    </row>
    <row r="179" spans="6:9" x14ac:dyDescent="0.3">
      <c r="F179" s="24"/>
      <c r="G179" s="24"/>
      <c r="H179" s="24"/>
      <c r="I179" s="8"/>
    </row>
    <row r="180" spans="6:9" x14ac:dyDescent="0.3">
      <c r="F180" s="24"/>
      <c r="G180" s="24"/>
      <c r="H180" s="24"/>
      <c r="I180" s="8"/>
    </row>
    <row r="181" spans="6:9" x14ac:dyDescent="0.3">
      <c r="F181" s="24"/>
      <c r="G181" s="24"/>
      <c r="H181" s="24"/>
      <c r="I181" s="8"/>
    </row>
    <row r="182" spans="6:9" x14ac:dyDescent="0.3">
      <c r="F182" s="24"/>
      <c r="G182" s="24"/>
      <c r="H182" s="24"/>
      <c r="I182" s="8"/>
    </row>
    <row r="183" spans="6:9" x14ac:dyDescent="0.3">
      <c r="F183" s="24"/>
      <c r="G183" s="24"/>
      <c r="H183" s="24"/>
      <c r="I183" s="8"/>
    </row>
    <row r="184" spans="6:9" x14ac:dyDescent="0.3">
      <c r="F184" s="24"/>
      <c r="G184" s="24"/>
      <c r="H184" s="24"/>
      <c r="I184" s="8"/>
    </row>
    <row r="185" spans="6:9" x14ac:dyDescent="0.3">
      <c r="F185" s="24"/>
      <c r="G185" s="24"/>
      <c r="H185" s="24"/>
      <c r="I185" s="8"/>
    </row>
    <row r="186" spans="6:9" x14ac:dyDescent="0.3">
      <c r="F186" s="24"/>
      <c r="G186" s="24"/>
      <c r="H186" s="24"/>
      <c r="I186" s="8"/>
    </row>
    <row r="187" spans="6:9" x14ac:dyDescent="0.3">
      <c r="F187" s="24"/>
      <c r="G187" s="24"/>
      <c r="H187" s="24"/>
      <c r="I187" s="8"/>
    </row>
    <row r="188" spans="6:9" x14ac:dyDescent="0.3">
      <c r="F188" s="24"/>
      <c r="G188" s="24"/>
      <c r="H188" s="24"/>
      <c r="I188" s="8"/>
    </row>
    <row r="189" spans="6:9" x14ac:dyDescent="0.3">
      <c r="F189" s="24"/>
      <c r="G189" s="24"/>
      <c r="H189" s="24"/>
      <c r="I189" s="8"/>
    </row>
    <row r="190" spans="6:9" x14ac:dyDescent="0.3">
      <c r="F190" s="24"/>
      <c r="G190" s="24"/>
      <c r="H190" s="24"/>
      <c r="I190" s="8"/>
    </row>
    <row r="191" spans="6:9" x14ac:dyDescent="0.3">
      <c r="F191" s="24"/>
      <c r="G191" s="24"/>
      <c r="H191" s="24"/>
      <c r="I191" s="8"/>
    </row>
    <row r="192" spans="6:9" x14ac:dyDescent="0.3">
      <c r="F192" s="24"/>
      <c r="G192" s="24"/>
      <c r="H192" s="24"/>
      <c r="I192" s="8"/>
    </row>
    <row r="193" spans="6:9" x14ac:dyDescent="0.3">
      <c r="F193" s="24"/>
      <c r="G193" s="24"/>
      <c r="H193" s="24"/>
      <c r="I193" s="8"/>
    </row>
    <row r="194" spans="6:9" x14ac:dyDescent="0.3">
      <c r="F194" s="24"/>
      <c r="G194" s="24"/>
      <c r="H194" s="24"/>
      <c r="I194" s="8"/>
    </row>
    <row r="195" spans="6:9" x14ac:dyDescent="0.3">
      <c r="F195" s="24"/>
      <c r="G195" s="24"/>
      <c r="H195" s="24"/>
      <c r="I195" s="8"/>
    </row>
    <row r="196" spans="6:9" x14ac:dyDescent="0.3">
      <c r="F196" s="24"/>
      <c r="G196" s="24"/>
      <c r="H196" s="24"/>
      <c r="I196" s="8"/>
    </row>
    <row r="197" spans="6:9" x14ac:dyDescent="0.3">
      <c r="F197" s="24"/>
      <c r="G197" s="24"/>
      <c r="H197" s="24"/>
      <c r="I197" s="8"/>
    </row>
    <row r="198" spans="6:9" x14ac:dyDescent="0.3">
      <c r="F198" s="24"/>
      <c r="G198" s="24"/>
      <c r="H198" s="24"/>
      <c r="I198" s="8"/>
    </row>
    <row r="199" spans="6:9" x14ac:dyDescent="0.3">
      <c r="F199" s="24"/>
      <c r="G199" s="24"/>
      <c r="H199" s="24"/>
      <c r="I199" s="8"/>
    </row>
    <row r="200" spans="6:9" x14ac:dyDescent="0.3">
      <c r="F200" s="24"/>
      <c r="G200" s="24"/>
      <c r="H200" s="24"/>
      <c r="I200" s="8"/>
    </row>
    <row r="201" spans="6:9" x14ac:dyDescent="0.3">
      <c r="F201" s="24"/>
      <c r="G201" s="24"/>
      <c r="H201" s="24"/>
      <c r="I201" s="8"/>
    </row>
    <row r="202" spans="6:9" x14ac:dyDescent="0.3">
      <c r="F202" s="24"/>
      <c r="G202" s="24"/>
      <c r="H202" s="24"/>
      <c r="I202" s="8"/>
    </row>
    <row r="203" spans="6:9" x14ac:dyDescent="0.3">
      <c r="F203" s="24"/>
      <c r="G203" s="24"/>
      <c r="H203" s="24"/>
      <c r="I203" s="8"/>
    </row>
    <row r="204" spans="6:9" x14ac:dyDescent="0.3">
      <c r="F204" s="24"/>
      <c r="G204" s="24"/>
      <c r="H204" s="24"/>
      <c r="I204" s="8"/>
    </row>
    <row r="205" spans="6:9" x14ac:dyDescent="0.3">
      <c r="F205" s="24"/>
      <c r="G205" s="24"/>
      <c r="H205" s="24"/>
      <c r="I205" s="8"/>
    </row>
    <row r="206" spans="6:9" x14ac:dyDescent="0.3">
      <c r="F206" s="24"/>
      <c r="G206" s="24"/>
      <c r="H206" s="24"/>
      <c r="I206" s="8"/>
    </row>
    <row r="207" spans="6:9" x14ac:dyDescent="0.3">
      <c r="F207" s="24"/>
      <c r="G207" s="24"/>
      <c r="H207" s="24"/>
      <c r="I207" s="8"/>
    </row>
    <row r="208" spans="6:9" x14ac:dyDescent="0.3">
      <c r="F208" s="24"/>
      <c r="G208" s="24"/>
      <c r="H208" s="24"/>
      <c r="I208" s="8"/>
    </row>
    <row r="209" spans="6:9" x14ac:dyDescent="0.3">
      <c r="F209" s="24"/>
      <c r="G209" s="24"/>
      <c r="H209" s="24"/>
      <c r="I209" s="8"/>
    </row>
    <row r="210" spans="6:9" x14ac:dyDescent="0.3">
      <c r="F210" s="24"/>
      <c r="G210" s="24"/>
      <c r="H210" s="24"/>
      <c r="I210" s="8"/>
    </row>
    <row r="211" spans="6:9" x14ac:dyDescent="0.3">
      <c r="F211" s="24"/>
      <c r="G211" s="24"/>
      <c r="H211" s="24"/>
      <c r="I211" s="8"/>
    </row>
    <row r="212" spans="6:9" x14ac:dyDescent="0.3">
      <c r="F212" s="24"/>
      <c r="G212" s="24"/>
      <c r="H212" s="24"/>
      <c r="I212" s="8"/>
    </row>
    <row r="213" spans="6:9" x14ac:dyDescent="0.3">
      <c r="F213" s="24"/>
      <c r="G213" s="24"/>
      <c r="H213" s="24"/>
      <c r="I213" s="8"/>
    </row>
    <row r="214" spans="6:9" x14ac:dyDescent="0.3">
      <c r="F214" s="24"/>
      <c r="G214" s="24"/>
      <c r="H214" s="24"/>
      <c r="I214" s="8"/>
    </row>
    <row r="215" spans="6:9" x14ac:dyDescent="0.3">
      <c r="F215" s="24"/>
      <c r="G215" s="24"/>
      <c r="H215" s="24"/>
      <c r="I215" s="8"/>
    </row>
    <row r="216" spans="6:9" x14ac:dyDescent="0.3">
      <c r="F216" s="24"/>
      <c r="G216" s="24"/>
      <c r="H216" s="24"/>
      <c r="I216" s="8"/>
    </row>
    <row r="217" spans="6:9" x14ac:dyDescent="0.3">
      <c r="F217" s="24"/>
      <c r="G217" s="24"/>
      <c r="H217" s="24"/>
      <c r="I217" s="8"/>
    </row>
    <row r="218" spans="6:9" x14ac:dyDescent="0.3">
      <c r="F218" s="24"/>
      <c r="G218" s="24"/>
      <c r="H218" s="24"/>
      <c r="I218" s="8"/>
    </row>
    <row r="219" spans="6:9" x14ac:dyDescent="0.3">
      <c r="F219" s="24"/>
      <c r="G219" s="24"/>
      <c r="H219" s="24"/>
      <c r="I219" s="8"/>
    </row>
    <row r="220" spans="6:9" x14ac:dyDescent="0.3">
      <c r="F220" s="24"/>
      <c r="G220" s="24"/>
      <c r="H220" s="24"/>
      <c r="I220" s="8"/>
    </row>
    <row r="221" spans="6:9" x14ac:dyDescent="0.3">
      <c r="F221" s="24"/>
      <c r="G221" s="24"/>
      <c r="H221" s="24"/>
      <c r="I221" s="8"/>
    </row>
    <row r="222" spans="6:9" x14ac:dyDescent="0.3">
      <c r="F222" s="24"/>
      <c r="G222" s="24"/>
      <c r="H222" s="24"/>
      <c r="I222" s="8"/>
    </row>
    <row r="223" spans="6:9" x14ac:dyDescent="0.3">
      <c r="F223" s="24"/>
      <c r="G223" s="24"/>
      <c r="H223" s="24"/>
      <c r="I223" s="8"/>
    </row>
    <row r="224" spans="6:9" x14ac:dyDescent="0.3">
      <c r="F224" s="24"/>
      <c r="G224" s="24"/>
      <c r="H224" s="24"/>
      <c r="I224" s="8"/>
    </row>
    <row r="225" spans="6:9" x14ac:dyDescent="0.3">
      <c r="F225" s="24"/>
      <c r="G225" s="24"/>
      <c r="H225" s="24"/>
      <c r="I225" s="8"/>
    </row>
    <row r="226" spans="6:9" x14ac:dyDescent="0.3">
      <c r="F226" s="24"/>
      <c r="G226" s="24"/>
      <c r="H226" s="24"/>
      <c r="I226" s="8"/>
    </row>
    <row r="227" spans="6:9" x14ac:dyDescent="0.3">
      <c r="F227" s="24"/>
      <c r="G227" s="24"/>
      <c r="H227" s="24"/>
      <c r="I227" s="8"/>
    </row>
    <row r="228" spans="6:9" x14ac:dyDescent="0.3">
      <c r="F228" s="24"/>
      <c r="G228" s="24"/>
      <c r="H228" s="24"/>
      <c r="I228" s="8"/>
    </row>
    <row r="229" spans="6:9" x14ac:dyDescent="0.3">
      <c r="F229" s="24"/>
      <c r="G229" s="24"/>
      <c r="H229" s="24"/>
      <c r="I229" s="8"/>
    </row>
    <row r="230" spans="6:9" x14ac:dyDescent="0.3">
      <c r="F230" s="24"/>
      <c r="G230" s="24"/>
      <c r="H230" s="24"/>
      <c r="I230" s="8"/>
    </row>
    <row r="231" spans="6:9" x14ac:dyDescent="0.3">
      <c r="F231" s="24"/>
      <c r="G231" s="24"/>
      <c r="H231" s="24"/>
      <c r="I231" s="8"/>
    </row>
    <row r="232" spans="6:9" x14ac:dyDescent="0.3">
      <c r="F232" s="24"/>
      <c r="G232" s="24"/>
      <c r="H232" s="24"/>
      <c r="I232" s="8"/>
    </row>
    <row r="233" spans="6:9" x14ac:dyDescent="0.3">
      <c r="F233" s="24"/>
      <c r="G233" s="24"/>
      <c r="H233" s="24"/>
      <c r="I233" s="8"/>
    </row>
    <row r="234" spans="6:9" x14ac:dyDescent="0.3">
      <c r="F234" s="24"/>
      <c r="G234" s="24"/>
      <c r="H234" s="24"/>
      <c r="I234" s="8"/>
    </row>
    <row r="235" spans="6:9" x14ac:dyDescent="0.3">
      <c r="F235" s="24"/>
      <c r="G235" s="24"/>
      <c r="H235" s="24"/>
      <c r="I235" s="8"/>
    </row>
    <row r="236" spans="6:9" x14ac:dyDescent="0.3">
      <c r="F236" s="24"/>
      <c r="G236" s="24"/>
      <c r="H236" s="24"/>
      <c r="I236" s="8"/>
    </row>
    <row r="237" spans="6:9" x14ac:dyDescent="0.3">
      <c r="F237" s="24"/>
      <c r="G237" s="24"/>
      <c r="H237" s="24"/>
      <c r="I237" s="8"/>
    </row>
    <row r="238" spans="6:9" x14ac:dyDescent="0.3">
      <c r="F238" s="24"/>
      <c r="G238" s="24"/>
      <c r="H238" s="24"/>
      <c r="I238" s="8"/>
    </row>
    <row r="239" spans="6:9" x14ac:dyDescent="0.3">
      <c r="F239" s="24"/>
      <c r="G239" s="24"/>
      <c r="H239" s="24"/>
      <c r="I239" s="8"/>
    </row>
    <row r="240" spans="6:9" x14ac:dyDescent="0.3">
      <c r="F240" s="24"/>
      <c r="G240" s="24"/>
      <c r="H240" s="24"/>
      <c r="I240" s="8"/>
    </row>
    <row r="241" spans="6:9" x14ac:dyDescent="0.3">
      <c r="F241" s="24"/>
      <c r="G241" s="24"/>
      <c r="H241" s="24"/>
      <c r="I241" s="8"/>
    </row>
    <row r="242" spans="6:9" x14ac:dyDescent="0.3">
      <c r="F242" s="24"/>
      <c r="G242" s="24"/>
      <c r="H242" s="24"/>
      <c r="I242" s="8"/>
    </row>
    <row r="243" spans="6:9" x14ac:dyDescent="0.3">
      <c r="F243" s="24"/>
      <c r="G243" s="24"/>
      <c r="H243" s="24"/>
      <c r="I243" s="8"/>
    </row>
    <row r="244" spans="6:9" x14ac:dyDescent="0.3">
      <c r="F244" s="24"/>
      <c r="G244" s="24"/>
      <c r="H244" s="24"/>
      <c r="I244" s="8"/>
    </row>
    <row r="245" spans="6:9" x14ac:dyDescent="0.3">
      <c r="F245" s="24"/>
      <c r="G245" s="24"/>
      <c r="H245" s="24"/>
      <c r="I245" s="8"/>
    </row>
    <row r="246" spans="6:9" x14ac:dyDescent="0.3">
      <c r="F246" s="24"/>
      <c r="G246" s="24"/>
      <c r="H246" s="24"/>
      <c r="I246" s="8"/>
    </row>
    <row r="247" spans="6:9" x14ac:dyDescent="0.3">
      <c r="F247" s="24"/>
      <c r="G247" s="24"/>
      <c r="H247" s="24"/>
      <c r="I247" s="8"/>
    </row>
    <row r="248" spans="6:9" x14ac:dyDescent="0.3">
      <c r="F248" s="24"/>
      <c r="G248" s="24"/>
      <c r="H248" s="24"/>
      <c r="I248" s="8"/>
    </row>
    <row r="249" spans="6:9" x14ac:dyDescent="0.3">
      <c r="F249" s="24"/>
      <c r="G249" s="24"/>
      <c r="H249" s="24"/>
      <c r="I249" s="8"/>
    </row>
    <row r="250" spans="6:9" x14ac:dyDescent="0.3">
      <c r="F250" s="24"/>
      <c r="G250" s="24"/>
      <c r="H250" s="24"/>
      <c r="I250" s="8"/>
    </row>
    <row r="251" spans="6:9" x14ac:dyDescent="0.3">
      <c r="F251" s="24"/>
      <c r="G251" s="24"/>
      <c r="H251" s="24"/>
      <c r="I251" s="8"/>
    </row>
    <row r="252" spans="6:9" x14ac:dyDescent="0.3">
      <c r="F252" s="24"/>
      <c r="G252" s="24"/>
      <c r="H252" s="24"/>
      <c r="I252" s="8"/>
    </row>
    <row r="253" spans="6:9" x14ac:dyDescent="0.3">
      <c r="F253" s="24"/>
      <c r="G253" s="24"/>
      <c r="H253" s="24"/>
      <c r="I253" s="8"/>
    </row>
    <row r="254" spans="6:9" x14ac:dyDescent="0.3">
      <c r="F254" s="24"/>
      <c r="G254" s="24"/>
      <c r="H254" s="24"/>
      <c r="I254" s="8"/>
    </row>
    <row r="255" spans="6:9" x14ac:dyDescent="0.3">
      <c r="F255" s="24"/>
      <c r="G255" s="24"/>
      <c r="H255" s="24"/>
      <c r="I255" s="8"/>
    </row>
    <row r="256" spans="6:9" x14ac:dyDescent="0.3">
      <c r="F256" s="24"/>
      <c r="G256" s="24"/>
      <c r="H256" s="24"/>
      <c r="I256" s="8"/>
    </row>
    <row r="257" spans="6:9" x14ac:dyDescent="0.3">
      <c r="F257" s="24"/>
      <c r="G257" s="24"/>
      <c r="H257" s="24"/>
      <c r="I257" s="8"/>
    </row>
    <row r="258" spans="6:9" x14ac:dyDescent="0.3">
      <c r="F258" s="24"/>
      <c r="G258" s="24"/>
      <c r="H258" s="24"/>
      <c r="I258" s="8"/>
    </row>
    <row r="259" spans="6:9" x14ac:dyDescent="0.3">
      <c r="F259" s="24"/>
      <c r="G259" s="24"/>
      <c r="H259" s="24"/>
      <c r="I259" s="8"/>
    </row>
    <row r="260" spans="6:9" x14ac:dyDescent="0.3">
      <c r="F260" s="24"/>
      <c r="G260" s="24"/>
      <c r="H260" s="24"/>
      <c r="I260" s="8"/>
    </row>
    <row r="261" spans="6:9" x14ac:dyDescent="0.3">
      <c r="F261" s="24"/>
      <c r="G261" s="24"/>
      <c r="H261" s="24"/>
      <c r="I261" s="8"/>
    </row>
    <row r="262" spans="6:9" x14ac:dyDescent="0.3">
      <c r="F262" s="24"/>
      <c r="G262" s="24"/>
      <c r="H262" s="24"/>
      <c r="I262" s="8"/>
    </row>
    <row r="263" spans="6:9" x14ac:dyDescent="0.3">
      <c r="F263" s="24"/>
      <c r="G263" s="24"/>
      <c r="H263" s="24"/>
      <c r="I263" s="8"/>
    </row>
    <row r="264" spans="6:9" x14ac:dyDescent="0.3">
      <c r="F264" s="24"/>
      <c r="G264" s="24"/>
      <c r="H264" s="24"/>
      <c r="I264" s="8"/>
    </row>
    <row r="265" spans="6:9" x14ac:dyDescent="0.3">
      <c r="F265" s="24"/>
      <c r="G265" s="24"/>
      <c r="H265" s="24"/>
      <c r="I265" s="8"/>
    </row>
    <row r="266" spans="6:9" x14ac:dyDescent="0.3">
      <c r="F266" s="24"/>
      <c r="G266" s="24"/>
      <c r="H266" s="24"/>
      <c r="I266" s="8"/>
    </row>
    <row r="267" spans="6:9" x14ac:dyDescent="0.3">
      <c r="F267" s="24"/>
      <c r="G267" s="24"/>
      <c r="H267" s="24"/>
      <c r="I267" s="8"/>
    </row>
    <row r="268" spans="6:9" x14ac:dyDescent="0.3">
      <c r="F268" s="24"/>
      <c r="G268" s="24"/>
      <c r="H268" s="24"/>
      <c r="I268" s="8"/>
    </row>
    <row r="269" spans="6:9" x14ac:dyDescent="0.3">
      <c r="F269" s="24"/>
      <c r="G269" s="24"/>
      <c r="H269" s="24"/>
      <c r="I269" s="8"/>
    </row>
    <row r="270" spans="6:9" x14ac:dyDescent="0.3">
      <c r="F270" s="24"/>
      <c r="G270" s="24"/>
      <c r="H270" s="24"/>
      <c r="I270" s="8"/>
    </row>
    <row r="271" spans="6:9" x14ac:dyDescent="0.3">
      <c r="F271" s="24"/>
      <c r="G271" s="24"/>
      <c r="H271" s="24"/>
      <c r="I271" s="8"/>
    </row>
    <row r="272" spans="6:9" x14ac:dyDescent="0.3">
      <c r="F272" s="24"/>
      <c r="G272" s="24"/>
      <c r="H272" s="24"/>
      <c r="I272" s="8"/>
    </row>
    <row r="273" spans="6:9" x14ac:dyDescent="0.3">
      <c r="F273" s="24"/>
      <c r="G273" s="24"/>
      <c r="H273" s="24"/>
      <c r="I273" s="8"/>
    </row>
    <row r="274" spans="6:9" x14ac:dyDescent="0.3">
      <c r="F274" s="24"/>
      <c r="G274" s="24"/>
      <c r="H274" s="24"/>
      <c r="I274" s="8"/>
    </row>
    <row r="275" spans="6:9" x14ac:dyDescent="0.3">
      <c r="F275" s="24"/>
      <c r="G275" s="24"/>
      <c r="H275" s="24"/>
      <c r="I275" s="8"/>
    </row>
    <row r="276" spans="6:9" x14ac:dyDescent="0.3">
      <c r="F276" s="24"/>
      <c r="G276" s="24"/>
      <c r="H276" s="24"/>
      <c r="I276" s="8"/>
    </row>
    <row r="277" spans="6:9" x14ac:dyDescent="0.3">
      <c r="F277" s="24"/>
      <c r="G277" s="24"/>
      <c r="H277" s="24"/>
      <c r="I277" s="8"/>
    </row>
    <row r="278" spans="6:9" x14ac:dyDescent="0.3">
      <c r="F278" s="24"/>
      <c r="G278" s="24"/>
      <c r="H278" s="24"/>
      <c r="I278" s="8"/>
    </row>
    <row r="279" spans="6:9" x14ac:dyDescent="0.3">
      <c r="F279" s="24"/>
      <c r="G279" s="24"/>
      <c r="H279" s="24"/>
      <c r="I279" s="8"/>
    </row>
    <row r="280" spans="6:9" x14ac:dyDescent="0.3">
      <c r="F280" s="24"/>
      <c r="G280" s="24"/>
      <c r="H280" s="24"/>
      <c r="I280" s="8"/>
    </row>
    <row r="281" spans="6:9" x14ac:dyDescent="0.3">
      <c r="F281" s="24"/>
      <c r="G281" s="24"/>
      <c r="H281" s="24"/>
      <c r="I281" s="8"/>
    </row>
    <row r="282" spans="6:9" x14ac:dyDescent="0.3">
      <c r="F282" s="24"/>
      <c r="G282" s="24"/>
      <c r="H282" s="24"/>
      <c r="I282" s="8"/>
    </row>
    <row r="283" spans="6:9" x14ac:dyDescent="0.3">
      <c r="F283" s="24"/>
      <c r="G283" s="24"/>
      <c r="H283" s="24"/>
      <c r="I283" s="8"/>
    </row>
    <row r="284" spans="6:9" x14ac:dyDescent="0.3">
      <c r="F284" s="24"/>
      <c r="G284" s="24"/>
      <c r="H284" s="24"/>
      <c r="I284" s="8"/>
    </row>
    <row r="285" spans="6:9" x14ac:dyDescent="0.3">
      <c r="F285" s="24"/>
      <c r="G285" s="24"/>
      <c r="H285" s="24"/>
      <c r="I285" s="8"/>
    </row>
    <row r="286" spans="6:9" x14ac:dyDescent="0.3">
      <c r="F286" s="24"/>
      <c r="G286" s="24"/>
      <c r="H286" s="24"/>
      <c r="I286" s="8"/>
    </row>
    <row r="287" spans="6:9" x14ac:dyDescent="0.3">
      <c r="F287" s="24"/>
      <c r="G287" s="24"/>
      <c r="H287" s="24"/>
      <c r="I287" s="8"/>
    </row>
    <row r="288" spans="6:9" x14ac:dyDescent="0.3">
      <c r="F288" s="24"/>
      <c r="G288" s="24"/>
      <c r="H288" s="24"/>
      <c r="I288" s="8"/>
    </row>
    <row r="289" spans="6:9" x14ac:dyDescent="0.3">
      <c r="F289" s="24"/>
      <c r="G289" s="24"/>
      <c r="H289" s="24"/>
      <c r="I289" s="8"/>
    </row>
    <row r="290" spans="6:9" x14ac:dyDescent="0.3">
      <c r="F290" s="24"/>
      <c r="G290" s="24"/>
      <c r="H290" s="24"/>
      <c r="I290" s="8"/>
    </row>
    <row r="291" spans="6:9" x14ac:dyDescent="0.3">
      <c r="F291" s="24"/>
      <c r="G291" s="24"/>
      <c r="H291" s="24"/>
      <c r="I291" s="8"/>
    </row>
    <row r="292" spans="6:9" x14ac:dyDescent="0.3">
      <c r="F292" s="24"/>
      <c r="G292" s="24"/>
      <c r="H292" s="24"/>
      <c r="I292" s="8"/>
    </row>
    <row r="293" spans="6:9" x14ac:dyDescent="0.3">
      <c r="F293" s="24"/>
      <c r="G293" s="24"/>
      <c r="H293" s="24"/>
      <c r="I293" s="8"/>
    </row>
    <row r="294" spans="6:9" x14ac:dyDescent="0.3">
      <c r="F294" s="24"/>
      <c r="G294" s="24"/>
      <c r="H294" s="24"/>
      <c r="I294" s="8"/>
    </row>
    <row r="295" spans="6:9" x14ac:dyDescent="0.3">
      <c r="F295" s="24"/>
      <c r="G295" s="24"/>
      <c r="H295" s="24"/>
      <c r="I295" s="8"/>
    </row>
    <row r="296" spans="6:9" x14ac:dyDescent="0.3">
      <c r="F296" s="24"/>
      <c r="G296" s="24"/>
      <c r="H296" s="24"/>
      <c r="I296" s="8"/>
    </row>
    <row r="297" spans="6:9" x14ac:dyDescent="0.3">
      <c r="F297" s="24"/>
      <c r="G297" s="24"/>
      <c r="H297" s="24"/>
      <c r="I297" s="8"/>
    </row>
    <row r="298" spans="6:9" x14ac:dyDescent="0.3">
      <c r="F298" s="24"/>
      <c r="G298" s="24"/>
      <c r="H298" s="24"/>
      <c r="I298" s="8"/>
    </row>
    <row r="299" spans="6:9" x14ac:dyDescent="0.3">
      <c r="F299" s="24"/>
      <c r="G299" s="24"/>
      <c r="H299" s="24"/>
      <c r="I299" s="8"/>
    </row>
    <row r="300" spans="6:9" x14ac:dyDescent="0.3">
      <c r="F300" s="24"/>
      <c r="G300" s="24"/>
      <c r="H300" s="24"/>
      <c r="I300" s="8"/>
    </row>
    <row r="301" spans="6:9" x14ac:dyDescent="0.3">
      <c r="F301" s="24"/>
      <c r="G301" s="24"/>
      <c r="H301" s="24"/>
      <c r="I301" s="8"/>
    </row>
    <row r="302" spans="6:9" x14ac:dyDescent="0.3">
      <c r="F302" s="24"/>
      <c r="G302" s="24"/>
      <c r="H302" s="24"/>
      <c r="I302" s="8"/>
    </row>
    <row r="303" spans="6:9" x14ac:dyDescent="0.3">
      <c r="F303" s="24"/>
      <c r="G303" s="24"/>
      <c r="H303" s="24"/>
      <c r="I303" s="8"/>
    </row>
    <row r="304" spans="6:9" x14ac:dyDescent="0.3">
      <c r="F304" s="24"/>
      <c r="G304" s="24"/>
      <c r="H304" s="24"/>
      <c r="I304" s="8"/>
    </row>
    <row r="305" spans="6:9" x14ac:dyDescent="0.3">
      <c r="F305" s="24"/>
      <c r="G305" s="24"/>
      <c r="H305" s="24"/>
      <c r="I305" s="8"/>
    </row>
    <row r="306" spans="6:9" x14ac:dyDescent="0.3">
      <c r="F306" s="24"/>
      <c r="G306" s="24"/>
      <c r="H306" s="24"/>
      <c r="I306" s="8"/>
    </row>
    <row r="307" spans="6:9" x14ac:dyDescent="0.3">
      <c r="F307" s="24"/>
      <c r="G307" s="24"/>
      <c r="H307" s="24"/>
      <c r="I307" s="8"/>
    </row>
    <row r="308" spans="6:9" x14ac:dyDescent="0.3">
      <c r="F308" s="24"/>
      <c r="G308" s="24"/>
      <c r="H308" s="24"/>
      <c r="I308" s="8"/>
    </row>
    <row r="309" spans="6:9" x14ac:dyDescent="0.3">
      <c r="F309" s="24"/>
      <c r="G309" s="24"/>
      <c r="H309" s="24"/>
      <c r="I309" s="8"/>
    </row>
    <row r="310" spans="6:9" x14ac:dyDescent="0.3">
      <c r="F310" s="24"/>
      <c r="G310" s="24"/>
      <c r="H310" s="24"/>
      <c r="I310" s="8"/>
    </row>
    <row r="311" spans="6:9" x14ac:dyDescent="0.3">
      <c r="F311" s="24"/>
      <c r="G311" s="24"/>
      <c r="H311" s="24"/>
      <c r="I311" s="8"/>
    </row>
    <row r="312" spans="6:9" x14ac:dyDescent="0.3">
      <c r="F312" s="24"/>
      <c r="G312" s="24"/>
      <c r="H312" s="24"/>
      <c r="I312" s="8"/>
    </row>
    <row r="313" spans="6:9" x14ac:dyDescent="0.3">
      <c r="F313" s="24"/>
      <c r="G313" s="24"/>
      <c r="H313" s="24"/>
      <c r="I313" s="8"/>
    </row>
    <row r="314" spans="6:9" x14ac:dyDescent="0.3">
      <c r="F314" s="24"/>
      <c r="G314" s="24"/>
      <c r="H314" s="24"/>
      <c r="I314" s="8"/>
    </row>
    <row r="315" spans="6:9" x14ac:dyDescent="0.3">
      <c r="F315" s="24"/>
      <c r="G315" s="24"/>
      <c r="H315" s="24"/>
      <c r="I315" s="8"/>
    </row>
    <row r="316" spans="6:9" x14ac:dyDescent="0.3">
      <c r="F316" s="24"/>
      <c r="G316" s="24"/>
      <c r="H316" s="24"/>
      <c r="I316" s="8"/>
    </row>
    <row r="317" spans="6:9" x14ac:dyDescent="0.3">
      <c r="F317" s="24"/>
      <c r="G317" s="24"/>
      <c r="H317" s="24"/>
      <c r="I317" s="8"/>
    </row>
    <row r="318" spans="6:9" x14ac:dyDescent="0.3">
      <c r="F318" s="24"/>
      <c r="G318" s="24"/>
      <c r="H318" s="24"/>
      <c r="I318" s="8"/>
    </row>
    <row r="319" spans="6:9" x14ac:dyDescent="0.3">
      <c r="F319" s="24"/>
      <c r="G319" s="24"/>
      <c r="H319" s="24"/>
      <c r="I319" s="8"/>
    </row>
    <row r="320" spans="6:9" x14ac:dyDescent="0.3">
      <c r="F320" s="24"/>
      <c r="G320" s="24"/>
      <c r="H320" s="24"/>
      <c r="I320" s="8"/>
    </row>
    <row r="321" spans="6:9" x14ac:dyDescent="0.3">
      <c r="F321" s="24"/>
      <c r="G321" s="24"/>
      <c r="H321" s="24"/>
      <c r="I321" s="8"/>
    </row>
    <row r="322" spans="6:9" x14ac:dyDescent="0.3">
      <c r="F322" s="24"/>
      <c r="G322" s="24"/>
      <c r="H322" s="24"/>
      <c r="I322" s="8"/>
    </row>
    <row r="323" spans="6:9" x14ac:dyDescent="0.3">
      <c r="F323" s="24"/>
      <c r="G323" s="24"/>
      <c r="H323" s="24"/>
      <c r="I323" s="8"/>
    </row>
    <row r="324" spans="6:9" x14ac:dyDescent="0.3">
      <c r="F324" s="24"/>
      <c r="G324" s="24"/>
      <c r="H324" s="24"/>
      <c r="I324" s="8"/>
    </row>
    <row r="325" spans="6:9" x14ac:dyDescent="0.3">
      <c r="F325" s="24"/>
      <c r="G325" s="24"/>
      <c r="H325" s="24"/>
      <c r="I325" s="8"/>
    </row>
    <row r="326" spans="6:9" x14ac:dyDescent="0.3">
      <c r="F326" s="24"/>
      <c r="G326" s="24"/>
      <c r="H326" s="24"/>
      <c r="I326" s="8"/>
    </row>
    <row r="327" spans="6:9" x14ac:dyDescent="0.3">
      <c r="F327" s="24"/>
      <c r="G327" s="24"/>
      <c r="H327" s="24"/>
      <c r="I327" s="8"/>
    </row>
    <row r="328" spans="6:9" x14ac:dyDescent="0.3">
      <c r="F328" s="24"/>
      <c r="G328" s="24"/>
      <c r="H328" s="24"/>
      <c r="I328" s="8"/>
    </row>
    <row r="329" spans="6:9" x14ac:dyDescent="0.3">
      <c r="F329" s="24"/>
      <c r="G329" s="24"/>
      <c r="H329" s="24"/>
      <c r="I329" s="8"/>
    </row>
    <row r="330" spans="6:9" x14ac:dyDescent="0.3">
      <c r="F330" s="24"/>
      <c r="G330" s="24"/>
      <c r="H330" s="24"/>
      <c r="I330" s="8"/>
    </row>
    <row r="331" spans="6:9" x14ac:dyDescent="0.3">
      <c r="F331" s="24"/>
      <c r="G331" s="24"/>
      <c r="H331" s="24"/>
      <c r="I331" s="8"/>
    </row>
    <row r="332" spans="6:9" x14ac:dyDescent="0.3">
      <c r="F332" s="24"/>
      <c r="G332" s="24"/>
      <c r="H332" s="24"/>
      <c r="I332" s="8"/>
    </row>
    <row r="333" spans="6:9" x14ac:dyDescent="0.3">
      <c r="F333" s="24"/>
      <c r="G333" s="24"/>
      <c r="H333" s="24"/>
      <c r="I333" s="8"/>
    </row>
    <row r="334" spans="6:9" x14ac:dyDescent="0.3">
      <c r="F334" s="24"/>
      <c r="G334" s="24"/>
      <c r="H334" s="24"/>
      <c r="I334" s="8"/>
    </row>
    <row r="335" spans="6:9" x14ac:dyDescent="0.3">
      <c r="F335" s="24"/>
      <c r="G335" s="24"/>
      <c r="H335" s="24"/>
      <c r="I335" s="8"/>
    </row>
    <row r="336" spans="6:9" x14ac:dyDescent="0.3">
      <c r="F336" s="24"/>
      <c r="G336" s="24"/>
      <c r="H336" s="24"/>
      <c r="I336" s="8"/>
    </row>
    <row r="337" spans="6:9" x14ac:dyDescent="0.3">
      <c r="F337" s="24"/>
      <c r="G337" s="24"/>
      <c r="H337" s="24"/>
      <c r="I337" s="8"/>
    </row>
    <row r="338" spans="6:9" x14ac:dyDescent="0.3">
      <c r="F338" s="24"/>
      <c r="G338" s="24"/>
      <c r="H338" s="24"/>
      <c r="I338" s="8"/>
    </row>
    <row r="339" spans="6:9" x14ac:dyDescent="0.3">
      <c r="F339" s="24"/>
      <c r="G339" s="24"/>
      <c r="H339" s="24"/>
      <c r="I339" s="8"/>
    </row>
    <row r="340" spans="6:9" x14ac:dyDescent="0.3">
      <c r="F340" s="24"/>
      <c r="G340" s="24"/>
      <c r="H340" s="24"/>
      <c r="I340" s="8"/>
    </row>
    <row r="341" spans="6:9" x14ac:dyDescent="0.3">
      <c r="F341" s="24"/>
      <c r="G341" s="24"/>
      <c r="H341" s="24"/>
      <c r="I341" s="8"/>
    </row>
    <row r="342" spans="6:9" x14ac:dyDescent="0.3">
      <c r="F342" s="24"/>
      <c r="G342" s="24"/>
      <c r="H342" s="24"/>
      <c r="I342" s="8"/>
    </row>
    <row r="343" spans="6:9" x14ac:dyDescent="0.3">
      <c r="F343" s="24"/>
      <c r="G343" s="24"/>
      <c r="H343" s="24"/>
      <c r="I343" s="8"/>
    </row>
    <row r="344" spans="6:9" x14ac:dyDescent="0.3">
      <c r="F344" s="24"/>
      <c r="G344" s="24"/>
      <c r="H344" s="24"/>
      <c r="I344" s="8"/>
    </row>
    <row r="345" spans="6:9" x14ac:dyDescent="0.3">
      <c r="F345" s="24"/>
      <c r="G345" s="24"/>
      <c r="H345" s="24"/>
      <c r="I345" s="8"/>
    </row>
    <row r="346" spans="6:9" x14ac:dyDescent="0.3">
      <c r="F346" s="24"/>
      <c r="G346" s="24"/>
      <c r="H346" s="24"/>
      <c r="I346" s="8"/>
    </row>
    <row r="347" spans="6:9" x14ac:dyDescent="0.3">
      <c r="F347" s="24"/>
      <c r="G347" s="24"/>
      <c r="H347" s="24"/>
      <c r="I347" s="8"/>
    </row>
    <row r="348" spans="6:9" x14ac:dyDescent="0.3">
      <c r="F348" s="24"/>
      <c r="G348" s="24"/>
      <c r="H348" s="24"/>
      <c r="I348" s="8"/>
    </row>
    <row r="349" spans="6:9" x14ac:dyDescent="0.3">
      <c r="F349" s="24"/>
      <c r="G349" s="24"/>
      <c r="H349" s="24"/>
      <c r="I349" s="8"/>
    </row>
    <row r="350" spans="6:9" x14ac:dyDescent="0.3">
      <c r="F350" s="24"/>
      <c r="G350" s="24"/>
      <c r="H350" s="24"/>
      <c r="I350" s="8"/>
    </row>
    <row r="351" spans="6:9" x14ac:dyDescent="0.3">
      <c r="F351" s="24"/>
      <c r="G351" s="24"/>
      <c r="H351" s="24"/>
      <c r="I351" s="8"/>
    </row>
    <row r="352" spans="6:9" x14ac:dyDescent="0.3">
      <c r="F352" s="24"/>
      <c r="G352" s="24"/>
      <c r="H352" s="24"/>
      <c r="I352" s="8"/>
    </row>
    <row r="353" spans="6:9" x14ac:dyDescent="0.3">
      <c r="F353" s="24"/>
      <c r="G353" s="24"/>
      <c r="H353" s="24"/>
      <c r="I353" s="8"/>
    </row>
    <row r="354" spans="6:9" x14ac:dyDescent="0.3">
      <c r="F354" s="24"/>
      <c r="G354" s="24"/>
      <c r="H354" s="24"/>
      <c r="I354" s="8"/>
    </row>
    <row r="355" spans="6:9" x14ac:dyDescent="0.3">
      <c r="F355" s="24"/>
      <c r="G355" s="24"/>
      <c r="H355" s="24"/>
      <c r="I355" s="8"/>
    </row>
    <row r="356" spans="6:9" x14ac:dyDescent="0.3">
      <c r="F356" s="24"/>
      <c r="G356" s="24"/>
      <c r="H356" s="24"/>
      <c r="I356" s="8"/>
    </row>
    <row r="357" spans="6:9" x14ac:dyDescent="0.3">
      <c r="F357" s="24"/>
      <c r="G357" s="24"/>
      <c r="H357" s="24"/>
      <c r="I357" s="8"/>
    </row>
    <row r="358" spans="6:9" x14ac:dyDescent="0.3">
      <c r="F358" s="24"/>
      <c r="G358" s="24"/>
      <c r="H358" s="24"/>
      <c r="I358" s="8"/>
    </row>
    <row r="359" spans="6:9" x14ac:dyDescent="0.3">
      <c r="F359" s="24"/>
      <c r="G359" s="24"/>
      <c r="H359" s="24"/>
      <c r="I359" s="8"/>
    </row>
    <row r="360" spans="6:9" x14ac:dyDescent="0.3">
      <c r="F360" s="24"/>
      <c r="G360" s="24"/>
      <c r="H360" s="24"/>
      <c r="I360" s="8"/>
    </row>
    <row r="361" spans="6:9" x14ac:dyDescent="0.3">
      <c r="F361" s="24"/>
      <c r="G361" s="24"/>
      <c r="H361" s="24"/>
      <c r="I361" s="8"/>
    </row>
    <row r="362" spans="6:9" x14ac:dyDescent="0.3">
      <c r="F362" s="24"/>
      <c r="G362" s="24"/>
      <c r="H362" s="24"/>
      <c r="I362" s="8"/>
    </row>
    <row r="363" spans="6:9" x14ac:dyDescent="0.3">
      <c r="F363" s="24"/>
      <c r="G363" s="24"/>
      <c r="H363" s="24"/>
      <c r="I363" s="8"/>
    </row>
    <row r="364" spans="6:9" x14ac:dyDescent="0.3">
      <c r="F364" s="24"/>
      <c r="G364" s="24"/>
      <c r="H364" s="24"/>
      <c r="I364" s="8"/>
    </row>
    <row r="365" spans="6:9" x14ac:dyDescent="0.3">
      <c r="F365" s="24"/>
      <c r="G365" s="24"/>
      <c r="H365" s="24"/>
      <c r="I365" s="8"/>
    </row>
    <row r="366" spans="6:9" x14ac:dyDescent="0.3">
      <c r="F366" s="24"/>
      <c r="G366" s="24"/>
      <c r="H366" s="24"/>
      <c r="I366" s="8"/>
    </row>
    <row r="367" spans="6:9" x14ac:dyDescent="0.3">
      <c r="F367" s="24"/>
      <c r="G367" s="24"/>
      <c r="H367" s="24"/>
      <c r="I367" s="8"/>
    </row>
    <row r="368" spans="6:9" x14ac:dyDescent="0.3">
      <c r="F368" s="24"/>
      <c r="G368" s="24"/>
      <c r="H368" s="24"/>
      <c r="I368" s="8"/>
    </row>
    <row r="369" spans="6:9" x14ac:dyDescent="0.3">
      <c r="F369" s="24"/>
      <c r="G369" s="24"/>
      <c r="H369" s="24"/>
      <c r="I369" s="8"/>
    </row>
    <row r="370" spans="6:9" x14ac:dyDescent="0.3">
      <c r="F370" s="24"/>
      <c r="G370" s="24"/>
      <c r="H370" s="24"/>
      <c r="I370" s="8"/>
    </row>
    <row r="371" spans="6:9" x14ac:dyDescent="0.3">
      <c r="F371" s="24"/>
      <c r="G371" s="24"/>
      <c r="H371" s="24"/>
      <c r="I371" s="8"/>
    </row>
    <row r="372" spans="6:9" x14ac:dyDescent="0.3">
      <c r="F372" s="24"/>
      <c r="G372" s="24"/>
      <c r="H372" s="24"/>
      <c r="I372" s="8"/>
    </row>
    <row r="373" spans="6:9" x14ac:dyDescent="0.3">
      <c r="F373" s="24"/>
      <c r="G373" s="24"/>
      <c r="H373" s="24"/>
      <c r="I373" s="8"/>
    </row>
    <row r="374" spans="6:9" x14ac:dyDescent="0.3">
      <c r="F374" s="24"/>
      <c r="G374" s="24"/>
      <c r="H374" s="24"/>
      <c r="I374" s="8"/>
    </row>
    <row r="375" spans="6:9" x14ac:dyDescent="0.3">
      <c r="F375" s="24"/>
      <c r="G375" s="24"/>
      <c r="H375" s="24"/>
      <c r="I375" s="8"/>
    </row>
    <row r="376" spans="6:9" x14ac:dyDescent="0.3">
      <c r="F376" s="24"/>
      <c r="G376" s="24"/>
      <c r="H376" s="24"/>
      <c r="I376" s="8"/>
    </row>
    <row r="377" spans="6:9" x14ac:dyDescent="0.3">
      <c r="F377" s="24"/>
      <c r="G377" s="24"/>
      <c r="H377" s="24"/>
      <c r="I377" s="8"/>
    </row>
    <row r="378" spans="6:9" x14ac:dyDescent="0.3">
      <c r="F378" s="24"/>
      <c r="G378" s="24"/>
      <c r="H378" s="24"/>
      <c r="I378" s="8"/>
    </row>
    <row r="379" spans="6:9" x14ac:dyDescent="0.3">
      <c r="F379" s="24"/>
      <c r="G379" s="24"/>
      <c r="H379" s="24"/>
      <c r="I379" s="8"/>
    </row>
    <row r="380" spans="6:9" x14ac:dyDescent="0.3">
      <c r="F380" s="24"/>
      <c r="G380" s="24"/>
      <c r="H380" s="24"/>
      <c r="I380" s="8"/>
    </row>
    <row r="381" spans="6:9" x14ac:dyDescent="0.3">
      <c r="F381" s="24"/>
      <c r="G381" s="24"/>
      <c r="H381" s="24"/>
      <c r="I381" s="8"/>
    </row>
    <row r="382" spans="6:9" x14ac:dyDescent="0.3">
      <c r="F382" s="24"/>
      <c r="G382" s="24"/>
      <c r="H382" s="24"/>
      <c r="I382" s="8"/>
    </row>
    <row r="383" spans="6:9" x14ac:dyDescent="0.3">
      <c r="F383" s="24"/>
      <c r="G383" s="24"/>
      <c r="H383" s="24"/>
      <c r="I383" s="8"/>
    </row>
    <row r="384" spans="6:9" x14ac:dyDescent="0.3">
      <c r="F384" s="24"/>
      <c r="G384" s="24"/>
      <c r="H384" s="24"/>
      <c r="I384" s="8"/>
    </row>
    <row r="385" spans="6:9" x14ac:dyDescent="0.3">
      <c r="F385" s="24"/>
      <c r="G385" s="24"/>
      <c r="H385" s="24"/>
      <c r="I385" s="8"/>
    </row>
    <row r="386" spans="6:9" x14ac:dyDescent="0.3">
      <c r="F386" s="24"/>
      <c r="G386" s="24"/>
      <c r="H386" s="24"/>
      <c r="I386" s="8"/>
    </row>
    <row r="387" spans="6:9" x14ac:dyDescent="0.3">
      <c r="F387" s="24"/>
      <c r="G387" s="24"/>
      <c r="H387" s="24"/>
      <c r="I387" s="8"/>
    </row>
    <row r="388" spans="6:9" x14ac:dyDescent="0.3">
      <c r="F388" s="24"/>
      <c r="G388" s="24"/>
      <c r="H388" s="24"/>
      <c r="I388" s="8"/>
    </row>
    <row r="389" spans="6:9" x14ac:dyDescent="0.3">
      <c r="F389" s="24"/>
      <c r="G389" s="24"/>
      <c r="H389" s="24"/>
      <c r="I389" s="8"/>
    </row>
    <row r="390" spans="6:9" x14ac:dyDescent="0.3">
      <c r="F390" s="24"/>
      <c r="G390" s="24"/>
      <c r="H390" s="24"/>
      <c r="I390" s="8"/>
    </row>
    <row r="391" spans="6:9" x14ac:dyDescent="0.3">
      <c r="F391" s="24"/>
      <c r="G391" s="24"/>
      <c r="H391" s="24"/>
      <c r="I391" s="8"/>
    </row>
    <row r="392" spans="6:9" x14ac:dyDescent="0.3">
      <c r="F392" s="24"/>
      <c r="G392" s="24"/>
      <c r="H392" s="24"/>
      <c r="I392" s="8"/>
    </row>
    <row r="393" spans="6:9" x14ac:dyDescent="0.3">
      <c r="F393" s="24"/>
      <c r="G393" s="24"/>
      <c r="H393" s="24"/>
      <c r="I393" s="8"/>
    </row>
    <row r="394" spans="6:9" x14ac:dyDescent="0.3">
      <c r="F394" s="24"/>
      <c r="G394" s="24"/>
      <c r="H394" s="24"/>
      <c r="I394" s="8"/>
    </row>
    <row r="395" spans="6:9" x14ac:dyDescent="0.3">
      <c r="F395" s="24"/>
      <c r="G395" s="24"/>
      <c r="H395" s="24"/>
      <c r="I395" s="8"/>
    </row>
    <row r="396" spans="6:9" x14ac:dyDescent="0.3">
      <c r="F396" s="24"/>
      <c r="G396" s="24"/>
      <c r="H396" s="24"/>
      <c r="I396" s="8"/>
    </row>
    <row r="397" spans="6:9" x14ac:dyDescent="0.3">
      <c r="F397" s="24"/>
      <c r="G397" s="24"/>
      <c r="H397" s="24"/>
      <c r="I397" s="8"/>
    </row>
    <row r="398" spans="6:9" x14ac:dyDescent="0.3">
      <c r="F398" s="24"/>
      <c r="G398" s="24"/>
      <c r="H398" s="24"/>
      <c r="I398" s="8"/>
    </row>
    <row r="399" spans="6:9" x14ac:dyDescent="0.3">
      <c r="F399" s="24"/>
      <c r="G399" s="24"/>
      <c r="H399" s="24"/>
      <c r="I399" s="8"/>
    </row>
    <row r="400" spans="6:9" x14ac:dyDescent="0.3">
      <c r="F400" s="24"/>
      <c r="G400" s="24"/>
      <c r="H400" s="24"/>
      <c r="I400" s="8"/>
    </row>
    <row r="401" spans="6:9" x14ac:dyDescent="0.3">
      <c r="F401" s="24"/>
      <c r="G401" s="24"/>
      <c r="H401" s="24"/>
      <c r="I401" s="8"/>
    </row>
    <row r="402" spans="6:9" x14ac:dyDescent="0.3">
      <c r="F402" s="24"/>
      <c r="G402" s="24"/>
      <c r="H402" s="24"/>
      <c r="I402" s="8"/>
    </row>
    <row r="403" spans="6:9" x14ac:dyDescent="0.3">
      <c r="F403" s="24"/>
      <c r="G403" s="24"/>
      <c r="H403" s="24"/>
      <c r="I403" s="8"/>
    </row>
    <row r="404" spans="6:9" x14ac:dyDescent="0.3">
      <c r="F404" s="24"/>
      <c r="G404" s="24"/>
      <c r="H404" s="24"/>
      <c r="I404" s="8"/>
    </row>
    <row r="405" spans="6:9" x14ac:dyDescent="0.3">
      <c r="F405" s="24"/>
      <c r="G405" s="24"/>
      <c r="H405" s="24"/>
      <c r="I405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39997558519241921"/>
  </sheetPr>
  <dimension ref="A1:CR138"/>
  <sheetViews>
    <sheetView tabSelected="1" topLeftCell="A120" workbookViewId="0">
      <selection activeCell="I138" sqref="I138"/>
    </sheetView>
  </sheetViews>
  <sheetFormatPr defaultColWidth="11.19921875" defaultRowHeight="15.6" x14ac:dyDescent="0.3"/>
  <cols>
    <col min="4" max="4" width="12.5" bestFit="1" customWidth="1"/>
    <col min="11" max="11" width="12.5" bestFit="1" customWidth="1"/>
    <col min="15" max="15" width="17.8984375" bestFit="1" customWidth="1"/>
    <col min="27" max="27" width="14.8984375" customWidth="1"/>
  </cols>
  <sheetData>
    <row r="1" spans="1:96" x14ac:dyDescent="0.3">
      <c r="A1" t="s">
        <v>0</v>
      </c>
      <c r="B1" t="s">
        <v>1</v>
      </c>
      <c r="C1" t="s">
        <v>50</v>
      </c>
      <c r="D1" t="s">
        <v>51</v>
      </c>
      <c r="L1" t="s">
        <v>30</v>
      </c>
      <c r="M1" t="s">
        <v>4</v>
      </c>
      <c r="O1" t="s">
        <v>32</v>
      </c>
      <c r="P1" t="s">
        <v>31</v>
      </c>
      <c r="T1" t="s">
        <v>33</v>
      </c>
      <c r="Y1" t="s">
        <v>35</v>
      </c>
      <c r="AD1" t="s">
        <v>36</v>
      </c>
      <c r="AE1" t="str">
        <f>Y1</f>
        <v>X * X^tX^-1</v>
      </c>
      <c r="AF1" t="s">
        <v>37</v>
      </c>
      <c r="AG1" t="s">
        <v>38</v>
      </c>
      <c r="AJ1" t="s">
        <v>97</v>
      </c>
      <c r="AV1" t="s">
        <v>99</v>
      </c>
    </row>
    <row r="2" spans="1:96" x14ac:dyDescent="0.3">
      <c r="A2" s="2">
        <v>44476</v>
      </c>
      <c r="B2" s="1">
        <v>138</v>
      </c>
      <c r="C2" s="3">
        <v>143.28</v>
      </c>
      <c r="D2">
        <v>793.6</v>
      </c>
      <c r="L2" s="42">
        <f>1</f>
        <v>1</v>
      </c>
      <c r="M2" s="43">
        <f>C2</f>
        <v>143.28</v>
      </c>
      <c r="O2" t="s">
        <v>83</v>
      </c>
      <c r="P2" s="31">
        <f t="array" ref="P2:Q3">MMULT(TRANSPOSE(L2:M17),L2:M17)</f>
        <v>16</v>
      </c>
      <c r="Q2" s="33">
        <v>2342.0400000000004</v>
      </c>
      <c r="T2" t="s">
        <v>34</v>
      </c>
      <c r="U2" s="31">
        <f t="array" ref="U2:V3">MINVERSE(P2:Q3)</f>
        <v>116.1624447105128</v>
      </c>
      <c r="V2" s="33">
        <v>-0.79315430794017372</v>
      </c>
      <c r="Y2" t="s">
        <v>84</v>
      </c>
      <c r="AE2" t="s">
        <v>85</v>
      </c>
      <c r="AG2" t="s">
        <v>86</v>
      </c>
      <c r="AH2" t="s">
        <v>39</v>
      </c>
      <c r="AI2" t="s">
        <v>40</v>
      </c>
      <c r="BM2" t="s">
        <v>170</v>
      </c>
      <c r="BN2" t="s">
        <v>171</v>
      </c>
      <c r="BW2" t="s">
        <v>172</v>
      </c>
    </row>
    <row r="3" spans="1:96" x14ac:dyDescent="0.3">
      <c r="A3" s="2">
        <v>44477</v>
      </c>
      <c r="B3" s="1">
        <v>139</v>
      </c>
      <c r="C3" s="3">
        <v>142.88999999999999</v>
      </c>
      <c r="D3">
        <v>785.48</v>
      </c>
      <c r="L3" s="44">
        <f>1</f>
        <v>1</v>
      </c>
      <c r="M3" s="45">
        <f t="shared" ref="M3:M17" si="0">C3</f>
        <v>142.88999999999999</v>
      </c>
      <c r="O3" t="s">
        <v>87</v>
      </c>
      <c r="P3" s="37">
        <v>2342.0400000000004</v>
      </c>
      <c r="Q3" s="38">
        <v>343006.51120000001</v>
      </c>
      <c r="T3" t="s">
        <v>88</v>
      </c>
      <c r="U3" s="37">
        <v>-0.79315430794017372</v>
      </c>
      <c r="V3" s="38">
        <v>5.4185534521369308E-3</v>
      </c>
      <c r="Y3" t="s">
        <v>89</v>
      </c>
      <c r="Z3" s="31">
        <f t="array" ref="Z3:AA18">MMULT(L2:M17,U2:V3)</f>
        <v>2.5192954688447031</v>
      </c>
      <c r="AA3" s="33">
        <v>-1.6783969317994307E-2</v>
      </c>
      <c r="AD3" s="32">
        <f t="array" ref="AD3:AS18">MMULT(Z3:AA18,TRANSPOSE(L2:M17))</f>
        <v>0.11448834496247873</v>
      </c>
      <c r="AE3" s="32">
        <v>0.12103409299649659</v>
      </c>
      <c r="AF3" s="32">
        <v>0.12254465023511596</v>
      </c>
      <c r="AG3" s="32">
        <v>0.14436381034850854</v>
      </c>
      <c r="AH3" s="32">
        <v>0.15426635224612539</v>
      </c>
      <c r="AI3" s="32">
        <v>0.10659987938302162</v>
      </c>
      <c r="AJ3" s="32">
        <v>8.8473192519587407E-2</v>
      </c>
      <c r="AK3" s="32">
        <v>5.960476529263703E-2</v>
      </c>
      <c r="AL3" s="32">
        <v>2.2680032793049865E-2</v>
      </c>
      <c r="AM3" s="32">
        <v>1.4288048134052822E-2</v>
      </c>
      <c r="AN3" s="32">
        <v>1.0595574884094017E-2</v>
      </c>
      <c r="AO3" s="32">
        <v>2.3687070952129741E-2</v>
      </c>
      <c r="AP3" s="32">
        <v>2.4694109111209173E-2</v>
      </c>
      <c r="AQ3" s="32">
        <v>1.3113170281793263E-2</v>
      </c>
      <c r="AR3" s="32">
        <v>2.1001635861250367E-2</v>
      </c>
      <c r="AS3" s="33">
        <v>-4.143473000168818E-2</v>
      </c>
      <c r="AV3" s="31">
        <f t="array" ref="AV3:BK18">_xlfn.MUNIT(16)-AD3:AS18</f>
        <v>0.88551165503752127</v>
      </c>
      <c r="AW3" s="32">
        <v>-0.12103409299649659</v>
      </c>
      <c r="AX3" s="32">
        <v>-0.12254465023511596</v>
      </c>
      <c r="AY3" s="32">
        <v>-0.14436381034850854</v>
      </c>
      <c r="AZ3" s="32">
        <v>-0.15426635224612539</v>
      </c>
      <c r="BA3" s="32">
        <v>-0.10659987938302162</v>
      </c>
      <c r="BB3" s="32">
        <v>-8.8473192519587407E-2</v>
      </c>
      <c r="BC3" s="32">
        <v>-5.960476529263703E-2</v>
      </c>
      <c r="BD3" s="32">
        <v>-2.2680032793049865E-2</v>
      </c>
      <c r="BE3" s="32">
        <v>-1.4288048134052822E-2</v>
      </c>
      <c r="BF3" s="32">
        <v>-1.0595574884094017E-2</v>
      </c>
      <c r="BG3" s="32">
        <v>-2.3687070952129741E-2</v>
      </c>
      <c r="BH3" s="32">
        <v>-2.4694109111209173E-2</v>
      </c>
      <c r="BI3" s="32">
        <v>-1.3113170281793263E-2</v>
      </c>
      <c r="BJ3" s="32">
        <v>-2.1001635861250367E-2</v>
      </c>
      <c r="BK3" s="33">
        <v>4.143473000168818E-2</v>
      </c>
      <c r="BM3">
        <f>INDEX(AD3:AS3,ROWS($1:1))</f>
        <v>0.11448834496247873</v>
      </c>
      <c r="BN3">
        <f>IF(BM3&gt;2*AVERAGE($BM$3:$BM$18),1,0)</f>
        <v>0</v>
      </c>
      <c r="BW3" s="62">
        <f t="array" ref="BW3:CL18">$S$26*(_xlfn.MUNIT(16)-AD3:AS18)</f>
        <v>2926.9070279895423</v>
      </c>
      <c r="BX3" s="32">
        <v>-400.05745311480399</v>
      </c>
      <c r="BY3" s="32">
        <v>-405.05034120695245</v>
      </c>
      <c r="BZ3" s="32">
        <v>-477.16983587132455</v>
      </c>
      <c r="CA3" s="32">
        <v>-509.90099114207879</v>
      </c>
      <c r="CB3" s="32">
        <v>-352.34763356760442</v>
      </c>
      <c r="CC3" s="32">
        <v>-292.43297646181708</v>
      </c>
      <c r="CD3" s="32">
        <v>-197.01333736741643</v>
      </c>
      <c r="CE3" s="32">
        <v>-74.964961781556852</v>
      </c>
      <c r="CF3" s="32">
        <v>-47.226694602952527</v>
      </c>
      <c r="CG3" s="32">
        <v>-35.021857044366278</v>
      </c>
      <c r="CH3" s="32">
        <v>-78.293553842990121</v>
      </c>
      <c r="CI3" s="32">
        <v>-81.622145904421942</v>
      </c>
      <c r="CJ3" s="32">
        <v>-43.34333719794801</v>
      </c>
      <c r="CK3" s="32">
        <v>-69.417308345835693</v>
      </c>
      <c r="CL3" s="33">
        <v>136.95539946298226</v>
      </c>
      <c r="CN3">
        <f>INDEX(BW3:CL3,ROWS($1:1))</f>
        <v>2926.9070279895423</v>
      </c>
      <c r="CO3">
        <f>((CN3-AVERAGE($CN$3:$CN$18))^2)</f>
        <v>1207.1784994406173</v>
      </c>
      <c r="CQ3">
        <f>B68</f>
        <v>-23.317265952186219</v>
      </c>
      <c r="CR3">
        <f>CN3</f>
        <v>2926.9070279895423</v>
      </c>
    </row>
    <row r="4" spans="1:96" x14ac:dyDescent="0.3">
      <c r="A4" s="2">
        <v>44480</v>
      </c>
      <c r="B4" s="1">
        <v>140</v>
      </c>
      <c r="C4" s="3">
        <v>142.80000000000001</v>
      </c>
      <c r="D4">
        <v>791.94</v>
      </c>
      <c r="L4" s="44">
        <f>1</f>
        <v>1</v>
      </c>
      <c r="M4" s="45">
        <f t="shared" si="0"/>
        <v>142.80000000000001</v>
      </c>
      <c r="O4" t="s">
        <v>90</v>
      </c>
      <c r="Z4" s="34">
        <v>2.828625648941383</v>
      </c>
      <c r="AA4" s="36">
        <v>-1.8897205164327802E-2</v>
      </c>
      <c r="AD4">
        <v>0.1210340929964957</v>
      </c>
      <c r="AE4">
        <v>0.12840400301058352</v>
      </c>
      <c r="AF4">
        <v>0.13010475147537282</v>
      </c>
      <c r="AG4">
        <v>0.15467111818899903</v>
      </c>
      <c r="AH4">
        <v>0.16582046923595239</v>
      </c>
      <c r="AI4">
        <v>0.1121524065692614</v>
      </c>
      <c r="AJ4">
        <v>9.1743424991787226E-2</v>
      </c>
      <c r="AK4">
        <v>5.924023210914342E-2</v>
      </c>
      <c r="AL4">
        <v>1.7666380747622501E-2</v>
      </c>
      <c r="AM4">
        <v>8.2177781654584336E-3</v>
      </c>
      <c r="AN4">
        <v>4.0603930293063861E-3</v>
      </c>
      <c r="AO4">
        <v>1.8800213057482029E-2</v>
      </c>
      <c r="AP4">
        <v>1.9934045367342001E-2</v>
      </c>
      <c r="AQ4">
        <v>6.8949738039556507E-3</v>
      </c>
      <c r="AR4">
        <v>1.5776660231189954E-2</v>
      </c>
      <c r="AS4" s="36">
        <v>-5.4520942980109677E-2</v>
      </c>
      <c r="AV4" s="34">
        <v>-0.1210340929964957</v>
      </c>
      <c r="AW4" s="35">
        <v>0.87159599698941648</v>
      </c>
      <c r="AX4" s="35">
        <v>-0.13010475147537282</v>
      </c>
      <c r="AY4" s="35">
        <v>-0.15467111818899903</v>
      </c>
      <c r="AZ4" s="35">
        <v>-0.16582046923595239</v>
      </c>
      <c r="BA4" s="35">
        <v>-0.1121524065692614</v>
      </c>
      <c r="BB4" s="35">
        <v>-9.1743424991787226E-2</v>
      </c>
      <c r="BC4" s="35">
        <v>-5.924023210914342E-2</v>
      </c>
      <c r="BD4" s="35">
        <v>-1.7666380747622501E-2</v>
      </c>
      <c r="BE4" s="35">
        <v>-8.2177781654584336E-3</v>
      </c>
      <c r="BF4" s="35">
        <v>-4.0603930293063861E-3</v>
      </c>
      <c r="BG4" s="35">
        <v>-1.8800213057482029E-2</v>
      </c>
      <c r="BH4" s="35">
        <v>-1.9934045367342001E-2</v>
      </c>
      <c r="BI4" s="35">
        <v>-6.8949738039556507E-3</v>
      </c>
      <c r="BJ4" s="35">
        <v>-1.5776660231189954E-2</v>
      </c>
      <c r="BK4" s="36">
        <v>5.4520942980109677E-2</v>
      </c>
      <c r="BM4">
        <f>INDEX(AD4:AS4,ROWS($1:2))</f>
        <v>0.12840400301058352</v>
      </c>
      <c r="BN4">
        <f t="shared" ref="BN4:BN18" si="1">IF(BM4&gt;2*AVERAGE($BM$3:$BM$18),1,0)</f>
        <v>0</v>
      </c>
      <c r="BW4" s="34">
        <v>-400.05745311480109</v>
      </c>
      <c r="BX4" s="61">
        <v>2880.9112050002091</v>
      </c>
      <c r="BY4" s="35">
        <v>-430.0389603025223</v>
      </c>
      <c r="BZ4" s="35">
        <v>-511.23887560260289</v>
      </c>
      <c r="CA4" s="35">
        <v>-548.09114485417774</v>
      </c>
      <c r="CB4" s="35">
        <v>-370.70056066015587</v>
      </c>
      <c r="CC4" s="35">
        <v>-303.24216948778093</v>
      </c>
      <c r="CD4" s="35">
        <v>-195.80843539844389</v>
      </c>
      <c r="CE4" s="35">
        <v>-58.393194121385619</v>
      </c>
      <c r="CF4" s="35">
        <v>-27.162457467508009</v>
      </c>
      <c r="CG4" s="35">
        <v>-13.420933339802328</v>
      </c>
      <c r="CH4" s="35">
        <v>-62.140882519850408</v>
      </c>
      <c r="CI4" s="35">
        <v>-65.88857091831666</v>
      </c>
      <c r="CJ4" s="35">
        <v>-22.790154335965759</v>
      </c>
      <c r="CK4" s="35">
        <v>-52.147046790610979</v>
      </c>
      <c r="CL4" s="36">
        <v>180.20963391423504</v>
      </c>
      <c r="CN4">
        <f>INDEX(BW4:CL4,ROWS($1:2))</f>
        <v>2880.9112050002091</v>
      </c>
      <c r="CO4">
        <f t="shared" ref="CO4:CO18" si="2">((CN4-AVERAGE($CN$3:$CN$18))^2)</f>
        <v>126.59284569126162</v>
      </c>
      <c r="CQ4">
        <f t="shared" ref="CQ4:CQ18" si="3">B69</f>
        <v>-22.463852706454517</v>
      </c>
      <c r="CR4">
        <f t="shared" ref="CR4:CR18" si="4">CN4</f>
        <v>2880.9112050002091</v>
      </c>
    </row>
    <row r="5" spans="1:96" x14ac:dyDescent="0.3">
      <c r="A5" s="2">
        <v>44481</v>
      </c>
      <c r="B5" s="1">
        <v>141</v>
      </c>
      <c r="C5" s="3">
        <v>141.5</v>
      </c>
      <c r="D5">
        <v>805.71</v>
      </c>
      <c r="L5" s="44">
        <f>1</f>
        <v>1</v>
      </c>
      <c r="M5" s="45">
        <f t="shared" si="0"/>
        <v>141.5</v>
      </c>
      <c r="Z5" s="34">
        <v>2.9000095366559862</v>
      </c>
      <c r="AA5" s="36">
        <v>-1.938487497501995E-2</v>
      </c>
      <c r="AD5">
        <v>0.12254465023512751</v>
      </c>
      <c r="AE5">
        <v>0.13010475147538569</v>
      </c>
      <c r="AF5">
        <v>0.13184939022313724</v>
      </c>
      <c r="AG5">
        <v>0.15704972769066305</v>
      </c>
      <c r="AH5">
        <v>0.16848680392592508</v>
      </c>
      <c r="AI5">
        <v>0.11343375899686814</v>
      </c>
      <c r="AJ5">
        <v>9.2498094023846456E-2</v>
      </c>
      <c r="AK5">
        <v>5.9156109066812235E-2</v>
      </c>
      <c r="AL5">
        <v>1.6509384121768722E-2</v>
      </c>
      <c r="AM5">
        <v>6.8169466342586915E-3</v>
      </c>
      <c r="AN5">
        <v>2.5522741397541182E-3</v>
      </c>
      <c r="AO5">
        <v>1.7672476620269606E-2</v>
      </c>
      <c r="AP5">
        <v>1.8835569118770934E-2</v>
      </c>
      <c r="AQ5">
        <v>5.4600053860074382E-3</v>
      </c>
      <c r="AR5">
        <v>1.4570896624266805E-2</v>
      </c>
      <c r="AS5" s="36">
        <v>-5.7540838282807538E-2</v>
      </c>
      <c r="AV5" s="34">
        <v>-0.12254465023512751</v>
      </c>
      <c r="AW5" s="35">
        <v>-0.13010475147538569</v>
      </c>
      <c r="AX5" s="35">
        <v>0.86815060977686276</v>
      </c>
      <c r="AY5" s="35">
        <v>-0.15704972769066305</v>
      </c>
      <c r="AZ5" s="35">
        <v>-0.16848680392592508</v>
      </c>
      <c r="BA5" s="35">
        <v>-0.11343375899686814</v>
      </c>
      <c r="BB5" s="35">
        <v>-9.2498094023846456E-2</v>
      </c>
      <c r="BC5" s="35">
        <v>-5.9156109066812235E-2</v>
      </c>
      <c r="BD5" s="35">
        <v>-1.6509384121768722E-2</v>
      </c>
      <c r="BE5" s="35">
        <v>-6.8169466342586915E-3</v>
      </c>
      <c r="BF5" s="35">
        <v>-2.5522741397541182E-3</v>
      </c>
      <c r="BG5" s="35">
        <v>-1.7672476620269606E-2</v>
      </c>
      <c r="BH5" s="35">
        <v>-1.8835569118770934E-2</v>
      </c>
      <c r="BI5" s="35">
        <v>-5.4600053860074382E-3</v>
      </c>
      <c r="BJ5" s="35">
        <v>-1.4570896624266805E-2</v>
      </c>
      <c r="BK5" s="36">
        <v>5.7540838282807538E-2</v>
      </c>
      <c r="BM5">
        <f>INDEX(AD5:AS5,ROWS($1:3))</f>
        <v>0.13184939022313724</v>
      </c>
      <c r="BN5">
        <f t="shared" si="1"/>
        <v>0</v>
      </c>
      <c r="BW5" s="34">
        <v>-405.05034120699065</v>
      </c>
      <c r="BX5" s="35">
        <v>-430.03896030256487</v>
      </c>
      <c r="BY5" s="61">
        <v>2869.5230679957995</v>
      </c>
      <c r="BZ5" s="35">
        <v>-519.10096169447729</v>
      </c>
      <c r="CA5" s="35">
        <v>-556.90425724931913</v>
      </c>
      <c r="CB5" s="35">
        <v>-374.93585152771055</v>
      </c>
      <c r="CC5" s="35">
        <v>-305.73659864766211</v>
      </c>
      <c r="CD5" s="35">
        <v>-195.53038109795637</v>
      </c>
      <c r="CE5" s="35">
        <v>-54.568940046008009</v>
      </c>
      <c r="CF5" s="35">
        <v>-22.532248897837466</v>
      </c>
      <c r="CG5" s="35">
        <v>-8.4361047926418973</v>
      </c>
      <c r="CH5" s="35">
        <v>-58.413342983787416</v>
      </c>
      <c r="CI5" s="35">
        <v>-62.257745921568294</v>
      </c>
      <c r="CJ5" s="35">
        <v>-18.047112137094089</v>
      </c>
      <c r="CK5" s="35">
        <v>-48.161601816374194</v>
      </c>
      <c r="CL5" s="36">
        <v>190.19138032601373</v>
      </c>
      <c r="CN5">
        <f>INDEX(BW5:CL5,ROWS($1:3))</f>
        <v>2869.5230679957995</v>
      </c>
      <c r="CO5">
        <f t="shared" si="2"/>
        <v>512.54630918187797</v>
      </c>
      <c r="CQ5">
        <f t="shared" si="3"/>
        <v>-13.933065034555007</v>
      </c>
      <c r="CR5">
        <f t="shared" si="4"/>
        <v>2869.5230679957995</v>
      </c>
    </row>
    <row r="6" spans="1:96" x14ac:dyDescent="0.3">
      <c r="A6" s="2">
        <v>44482</v>
      </c>
      <c r="B6" s="1">
        <v>142</v>
      </c>
      <c r="C6" s="3">
        <v>140.91</v>
      </c>
      <c r="D6">
        <v>811.08</v>
      </c>
      <c r="L6" s="44">
        <f>1</f>
        <v>1</v>
      </c>
      <c r="M6" s="45">
        <f t="shared" si="0"/>
        <v>140.91</v>
      </c>
      <c r="O6" t="s">
        <v>91</v>
      </c>
      <c r="Q6" t="s">
        <v>92</v>
      </c>
      <c r="V6" t="s">
        <v>92</v>
      </c>
      <c r="Z6" s="34">
        <v>3.9311101369782193</v>
      </c>
      <c r="AA6" s="36">
        <v>-2.6428994462798006E-2</v>
      </c>
      <c r="AD6">
        <v>0.14436381034852097</v>
      </c>
      <c r="AE6">
        <v>0.1546711181890128</v>
      </c>
      <c r="AF6">
        <v>0.15704972769066394</v>
      </c>
      <c r="AG6">
        <v>0.19140742049230131</v>
      </c>
      <c r="AH6">
        <v>0.20700052722535256</v>
      </c>
      <c r="AI6">
        <v>0.1319421829510059</v>
      </c>
      <c r="AJ6">
        <v>0.10339886893118377</v>
      </c>
      <c r="AK6">
        <v>5.7940998455171311E-2</v>
      </c>
      <c r="AL6">
        <v>-2.0278936298412376E-4</v>
      </c>
      <c r="AM6">
        <v>-1.3417286594382904E-2</v>
      </c>
      <c r="AN6">
        <v>-1.9231665376198581E-2</v>
      </c>
      <c r="AO6">
        <v>1.3829503047837477E-3</v>
      </c>
      <c r="AP6">
        <v>2.9686899725520632E-3</v>
      </c>
      <c r="AQ6">
        <v>-1.5267316206778681E-2</v>
      </c>
      <c r="AR6">
        <v>-2.8456888092636135E-3</v>
      </c>
      <c r="AS6" s="36">
        <v>-0.10116154821087253</v>
      </c>
      <c r="AV6" s="34">
        <v>-0.14436381034852097</v>
      </c>
      <c r="AW6" s="35">
        <v>-0.1546711181890128</v>
      </c>
      <c r="AX6" s="35">
        <v>-0.15704972769066394</v>
      </c>
      <c r="AY6" s="35">
        <v>0.80859257950769869</v>
      </c>
      <c r="AZ6" s="35">
        <v>-0.20700052722535256</v>
      </c>
      <c r="BA6" s="35">
        <v>-0.1319421829510059</v>
      </c>
      <c r="BB6" s="35">
        <v>-0.10339886893118377</v>
      </c>
      <c r="BC6" s="35">
        <v>-5.7940998455171311E-2</v>
      </c>
      <c r="BD6" s="35">
        <v>2.0278936298412376E-4</v>
      </c>
      <c r="BE6" s="35">
        <v>1.3417286594382904E-2</v>
      </c>
      <c r="BF6" s="35">
        <v>1.9231665376198581E-2</v>
      </c>
      <c r="BG6" s="35">
        <v>-1.3829503047837477E-3</v>
      </c>
      <c r="BH6" s="35">
        <v>-2.9686899725520632E-3</v>
      </c>
      <c r="BI6" s="35">
        <v>1.5267316206778681E-2</v>
      </c>
      <c r="BJ6" s="35">
        <v>2.8456888092636135E-3</v>
      </c>
      <c r="BK6" s="36">
        <v>0.10116154821087253</v>
      </c>
      <c r="BM6">
        <f>INDEX(AD6:AS6,ROWS($1:4))</f>
        <v>0.19140742049230131</v>
      </c>
      <c r="BN6">
        <f t="shared" si="1"/>
        <v>0</v>
      </c>
      <c r="BW6" s="34">
        <v>-477.16983587136571</v>
      </c>
      <c r="BX6" s="35">
        <v>-511.23887560264842</v>
      </c>
      <c r="BY6" s="35">
        <v>-519.10096169448013</v>
      </c>
      <c r="BZ6" s="61">
        <v>2672.6642052396182</v>
      </c>
      <c r="CA6" s="35">
        <v>-684.20476962299574</v>
      </c>
      <c r="CB6" s="35">
        <v>-436.11227516956581</v>
      </c>
      <c r="CC6" s="35">
        <v>-341.76724206755671</v>
      </c>
      <c r="CD6" s="35">
        <v>-191.51404120139588</v>
      </c>
      <c r="CE6" s="35">
        <v>0.67028548787943865</v>
      </c>
      <c r="CF6" s="35">
        <v>44.348541553623228</v>
      </c>
      <c r="CG6" s="35">
        <v>63.566974222551202</v>
      </c>
      <c r="CH6" s="35">
        <v>-4.5711052400098753</v>
      </c>
      <c r="CI6" s="35">
        <v>-9.8124959679006558</v>
      </c>
      <c r="CJ6" s="35">
        <v>50.463497402827187</v>
      </c>
      <c r="CK6" s="35">
        <v>9.4059367010273167</v>
      </c>
      <c r="CL6" s="36">
        <v>334.37216183016767</v>
      </c>
      <c r="CN6">
        <f>INDEX(BW6:CL6,ROWS($1:4))</f>
        <v>2672.6642052396182</v>
      </c>
      <c r="CO6">
        <f t="shared" si="2"/>
        <v>48179.524940295021</v>
      </c>
      <c r="CQ6">
        <f t="shared" si="3"/>
        <v>29.748312451146489</v>
      </c>
      <c r="CR6">
        <f t="shared" si="4"/>
        <v>2672.6642052396182</v>
      </c>
    </row>
    <row r="7" spans="1:96" x14ac:dyDescent="0.3">
      <c r="A7" s="2">
        <v>44483</v>
      </c>
      <c r="B7" s="1">
        <v>143</v>
      </c>
      <c r="C7" s="3">
        <v>143.75</v>
      </c>
      <c r="D7">
        <v>818.32</v>
      </c>
      <c r="L7" s="44">
        <f>1</f>
        <v>1</v>
      </c>
      <c r="M7" s="45">
        <f t="shared" si="0"/>
        <v>143.75</v>
      </c>
      <c r="O7" t="s">
        <v>93</v>
      </c>
      <c r="Z7" s="34">
        <v>4.399071178662922</v>
      </c>
      <c r="AA7" s="36">
        <v>-2.9625940999558842E-2</v>
      </c>
      <c r="AD7">
        <v>0.15426635224613072</v>
      </c>
      <c r="AE7">
        <v>0.1658204692359595</v>
      </c>
      <c r="AF7">
        <v>0.1684868039259193</v>
      </c>
      <c r="AG7">
        <v>0.2070005272253459</v>
      </c>
      <c r="AH7">
        <v>0.22447983241508584</v>
      </c>
      <c r="AI7">
        <v>0.14034215997633837</v>
      </c>
      <c r="AJ7">
        <v>0.1083461436968145</v>
      </c>
      <c r="AK7">
        <v>5.738952517757312E-2</v>
      </c>
      <c r="AL7">
        <v>-7.787545021455955E-3</v>
      </c>
      <c r="AM7">
        <v>-2.2600515521235209E-2</v>
      </c>
      <c r="AN7">
        <v>-2.9118222541137939E-2</v>
      </c>
      <c r="AO7">
        <v>-6.0099885614821602E-3</v>
      </c>
      <c r="AP7">
        <v>-4.2324321015083655E-3</v>
      </c>
      <c r="AQ7">
        <v>-2.467433139120434E-2</v>
      </c>
      <c r="AR7">
        <v>-1.0750139121411095E-2</v>
      </c>
      <c r="AS7" s="36">
        <v>-0.12095863963977038</v>
      </c>
      <c r="AV7" s="34">
        <v>-0.15426635224613072</v>
      </c>
      <c r="AW7" s="35">
        <v>-0.1658204692359595</v>
      </c>
      <c r="AX7" s="35">
        <v>-0.1684868039259193</v>
      </c>
      <c r="AY7" s="35">
        <v>-0.2070005272253459</v>
      </c>
      <c r="AZ7" s="35">
        <v>0.77552016758491416</v>
      </c>
      <c r="BA7" s="35">
        <v>-0.14034215997633837</v>
      </c>
      <c r="BB7" s="35">
        <v>-0.1083461436968145</v>
      </c>
      <c r="BC7" s="35">
        <v>-5.738952517757312E-2</v>
      </c>
      <c r="BD7" s="35">
        <v>7.787545021455955E-3</v>
      </c>
      <c r="BE7" s="35">
        <v>2.2600515521235209E-2</v>
      </c>
      <c r="BF7" s="35">
        <v>2.9118222541137939E-2</v>
      </c>
      <c r="BG7" s="35">
        <v>6.0099885614821602E-3</v>
      </c>
      <c r="BH7" s="35">
        <v>4.2324321015083655E-3</v>
      </c>
      <c r="BI7" s="35">
        <v>2.467433139120434E-2</v>
      </c>
      <c r="BJ7" s="35">
        <v>1.0750139121411095E-2</v>
      </c>
      <c r="BK7" s="36">
        <v>0.12095863963977038</v>
      </c>
      <c r="BM7">
        <f>INDEX(AD7:AS7,ROWS($1:5))</f>
        <v>0.22447983241508584</v>
      </c>
      <c r="BN7">
        <f t="shared" si="1"/>
        <v>0</v>
      </c>
      <c r="BW7" s="34">
        <v>-509.90099114209642</v>
      </c>
      <c r="BX7" s="35">
        <v>-548.09114485420116</v>
      </c>
      <c r="BY7" s="35">
        <v>-556.90425724930003</v>
      </c>
      <c r="BZ7" s="35">
        <v>-684.2047696229738</v>
      </c>
      <c r="CA7" s="61">
        <v>2563.3490151586234</v>
      </c>
      <c r="CB7" s="35">
        <v>-463.87695974546165</v>
      </c>
      <c r="CC7" s="35">
        <v>-358.11961100425503</v>
      </c>
      <c r="CD7" s="35">
        <v>-189.69124078677888</v>
      </c>
      <c r="CE7" s="35">
        <v>25.740395537897907</v>
      </c>
      <c r="CF7" s="35">
        <v>74.702131066233278</v>
      </c>
      <c r="CG7" s="35">
        <v>96.245294698700363</v>
      </c>
      <c r="CH7" s="35">
        <v>19.864987274496723</v>
      </c>
      <c r="CI7" s="35">
        <v>13.98957901109554</v>
      </c>
      <c r="CJ7" s="35">
        <v>81.556774040200352</v>
      </c>
      <c r="CK7" s="35">
        <v>35.532742643562635</v>
      </c>
      <c r="CL7" s="36">
        <v>399.8080549743832</v>
      </c>
      <c r="CN7">
        <f>INDEX(BW7:CL7,ROWS($1:5))</f>
        <v>2563.3490151586234</v>
      </c>
      <c r="CO7">
        <f t="shared" si="2"/>
        <v>108118.34307336337</v>
      </c>
      <c r="CQ7">
        <f t="shared" si="3"/>
        <v>48.693476079372346</v>
      </c>
      <c r="CR7">
        <f t="shared" si="4"/>
        <v>2563.3490151586234</v>
      </c>
    </row>
    <row r="8" spans="1:96" x14ac:dyDescent="0.3">
      <c r="A8" s="2">
        <v>44484</v>
      </c>
      <c r="B8" s="1">
        <v>144</v>
      </c>
      <c r="C8" s="3">
        <v>144.83000000000001</v>
      </c>
      <c r="D8">
        <v>843.03</v>
      </c>
      <c r="L8" s="44">
        <f>1</f>
        <v>1</v>
      </c>
      <c r="M8" s="45">
        <f t="shared" si="0"/>
        <v>144.83000000000001</v>
      </c>
      <c r="Z8" s="34">
        <v>2.1465129441128283</v>
      </c>
      <c r="AA8" s="36">
        <v>-1.4237249195489965E-2</v>
      </c>
      <c r="AD8">
        <v>0.10659987938302606</v>
      </c>
      <c r="AE8">
        <v>0.11215240656926762</v>
      </c>
      <c r="AF8">
        <v>0.11343375899686103</v>
      </c>
      <c r="AG8">
        <v>0.13194218295099835</v>
      </c>
      <c r="AH8">
        <v>0.14034215997633748</v>
      </c>
      <c r="AI8">
        <v>9.9908372261146017E-2</v>
      </c>
      <c r="AJ8">
        <v>8.4532143130016557E-2</v>
      </c>
      <c r="AK8">
        <v>6.0044074513773804E-2</v>
      </c>
      <c r="AL8">
        <v>2.8722126283696081E-2</v>
      </c>
      <c r="AM8">
        <v>2.1603501685951265E-2</v>
      </c>
      <c r="AN8">
        <v>1.8471306862943404E-2</v>
      </c>
      <c r="AO8">
        <v>2.9576361235425619E-2</v>
      </c>
      <c r="AP8">
        <v>3.0430596187154713E-2</v>
      </c>
      <c r="AQ8">
        <v>2.0606894242266804E-2</v>
      </c>
      <c r="AR8">
        <v>2.7298401364147296E-2</v>
      </c>
      <c r="AS8" s="36">
        <v>-2.5664165643075609E-2</v>
      </c>
      <c r="AV8" s="34">
        <v>-0.10659987938302606</v>
      </c>
      <c r="AW8" s="35">
        <v>-0.11215240656926762</v>
      </c>
      <c r="AX8" s="35">
        <v>-0.11343375899686103</v>
      </c>
      <c r="AY8" s="35">
        <v>-0.13194218295099835</v>
      </c>
      <c r="AZ8" s="35">
        <v>-0.14034215997633748</v>
      </c>
      <c r="BA8" s="35">
        <v>0.90009162773885398</v>
      </c>
      <c r="BB8" s="35">
        <v>-8.4532143130016557E-2</v>
      </c>
      <c r="BC8" s="35">
        <v>-6.0044074513773804E-2</v>
      </c>
      <c r="BD8" s="35">
        <v>-2.8722126283696081E-2</v>
      </c>
      <c r="BE8" s="35">
        <v>-2.1603501685951265E-2</v>
      </c>
      <c r="BF8" s="35">
        <v>-1.8471306862943404E-2</v>
      </c>
      <c r="BG8" s="35">
        <v>-2.9576361235425619E-2</v>
      </c>
      <c r="BH8" s="35">
        <v>-3.0430596187154713E-2</v>
      </c>
      <c r="BI8" s="35">
        <v>-2.0606894242266804E-2</v>
      </c>
      <c r="BJ8" s="35">
        <v>-2.7298401364147296E-2</v>
      </c>
      <c r="BK8" s="36">
        <v>2.5664165643075609E-2</v>
      </c>
      <c r="BM8">
        <f>INDEX(AD8:AS8,ROWS($1:6))</f>
        <v>9.9908372261146017E-2</v>
      </c>
      <c r="BN8">
        <f t="shared" si="1"/>
        <v>0</v>
      </c>
      <c r="BW8" s="34">
        <v>-352.34763356761908</v>
      </c>
      <c r="BX8" s="35">
        <v>-370.70056066017639</v>
      </c>
      <c r="BY8" s="35">
        <v>-374.93585152768702</v>
      </c>
      <c r="BZ8" s="35">
        <v>-436.11227516954085</v>
      </c>
      <c r="CA8" s="35">
        <v>-463.87695974545869</v>
      </c>
      <c r="CB8" s="61">
        <v>2975.0986292233147</v>
      </c>
      <c r="CC8" s="35">
        <v>-279.40651307156389</v>
      </c>
      <c r="CD8" s="35">
        <v>-198.46539871465114</v>
      </c>
      <c r="CE8" s="35">
        <v>-94.936066397670487</v>
      </c>
      <c r="CF8" s="35">
        <v>-71.406672689266202</v>
      </c>
      <c r="CG8" s="35">
        <v>-61.053739457567836</v>
      </c>
      <c r="CH8" s="35">
        <v>-97.759593642679533</v>
      </c>
      <c r="CI8" s="35">
        <v>-100.58312088768712</v>
      </c>
      <c r="CJ8" s="35">
        <v>-68.112557570088981</v>
      </c>
      <c r="CK8" s="35">
        <v>-90.230187655990221</v>
      </c>
      <c r="CL8" s="36">
        <v>84.82850153454261</v>
      </c>
      <c r="CN8">
        <f>INDEX(BW8:CL8,ROWS($1:6))</f>
        <v>2975.0986292233147</v>
      </c>
      <c r="CO8">
        <f t="shared" si="2"/>
        <v>6878.392637015424</v>
      </c>
      <c r="CQ8">
        <f t="shared" si="3"/>
        <v>-9.4113793509330534</v>
      </c>
      <c r="CR8">
        <f t="shared" si="4"/>
        <v>2975.0986292233147</v>
      </c>
    </row>
    <row r="9" spans="1:96" x14ac:dyDescent="0.3">
      <c r="A9" s="2">
        <v>44487</v>
      </c>
      <c r="B9" s="1">
        <v>145</v>
      </c>
      <c r="C9" s="3">
        <v>146.55000000000001</v>
      </c>
      <c r="D9">
        <v>870.1</v>
      </c>
      <c r="L9" s="44">
        <f>1</f>
        <v>1</v>
      </c>
      <c r="M9" s="45">
        <f t="shared" si="0"/>
        <v>146.55000000000001</v>
      </c>
      <c r="Z9" s="34">
        <v>1.2899062915374344</v>
      </c>
      <c r="AA9" s="36">
        <v>-8.3852114671819633E-3</v>
      </c>
      <c r="AD9">
        <v>8.8473192519602728E-2</v>
      </c>
      <c r="AE9">
        <v>9.1743424991803879E-2</v>
      </c>
      <c r="AF9">
        <v>9.2498094023850008E-2</v>
      </c>
      <c r="AG9">
        <v>0.10339886893118666</v>
      </c>
      <c r="AH9">
        <v>0.10834614369682405</v>
      </c>
      <c r="AI9">
        <v>8.4532143130027215E-2</v>
      </c>
      <c r="AJ9">
        <v>7.5476114745470557E-2</v>
      </c>
      <c r="AK9">
        <v>6.1053551021917674E-2</v>
      </c>
      <c r="AL9">
        <v>4.2606085794117288E-2</v>
      </c>
      <c r="AM9">
        <v>3.8413480060526473E-2</v>
      </c>
      <c r="AN9">
        <v>3.6568733537746256E-2</v>
      </c>
      <c r="AO9">
        <v>4.3109198482148336E-2</v>
      </c>
      <c r="AP9">
        <v>4.3612311170179163E-2</v>
      </c>
      <c r="AQ9">
        <v>3.7826515257823656E-2</v>
      </c>
      <c r="AR9">
        <v>4.1767564647399169E-2</v>
      </c>
      <c r="AS9" s="36">
        <v>1.0574577989482359E-2</v>
      </c>
      <c r="AV9" s="34">
        <v>-8.8473192519602728E-2</v>
      </c>
      <c r="AW9" s="35">
        <v>-9.1743424991803879E-2</v>
      </c>
      <c r="AX9" s="35">
        <v>-9.2498094023850008E-2</v>
      </c>
      <c r="AY9" s="35">
        <v>-0.10339886893118666</v>
      </c>
      <c r="AZ9" s="35">
        <v>-0.10834614369682405</v>
      </c>
      <c r="BA9" s="35">
        <v>-8.4532143130027215E-2</v>
      </c>
      <c r="BB9" s="35">
        <v>0.92452388525452944</v>
      </c>
      <c r="BC9" s="35">
        <v>-6.1053551021917674E-2</v>
      </c>
      <c r="BD9" s="35">
        <v>-4.2606085794117288E-2</v>
      </c>
      <c r="BE9" s="35">
        <v>-3.8413480060526473E-2</v>
      </c>
      <c r="BF9" s="35">
        <v>-3.6568733537746256E-2</v>
      </c>
      <c r="BG9" s="35">
        <v>-4.3109198482148336E-2</v>
      </c>
      <c r="BH9" s="35">
        <v>-4.3612311170179163E-2</v>
      </c>
      <c r="BI9" s="35">
        <v>-3.7826515257823656E-2</v>
      </c>
      <c r="BJ9" s="35">
        <v>-4.1767564647399169E-2</v>
      </c>
      <c r="BK9" s="36">
        <v>-1.0574577989482359E-2</v>
      </c>
      <c r="BM9">
        <f>INDEX(AD9:AS9,ROWS($1:7))</f>
        <v>7.5476114745470557E-2</v>
      </c>
      <c r="BN9">
        <f t="shared" si="1"/>
        <v>0</v>
      </c>
      <c r="BW9" s="34">
        <v>-292.43297646186772</v>
      </c>
      <c r="BX9" s="35">
        <v>-303.24216948783595</v>
      </c>
      <c r="BY9" s="35">
        <v>-305.73659864767382</v>
      </c>
      <c r="BZ9" s="35">
        <v>-341.76724206756626</v>
      </c>
      <c r="CA9" s="35">
        <v>-358.11961100428658</v>
      </c>
      <c r="CB9" s="35">
        <v>-279.40651307159908</v>
      </c>
      <c r="CC9" s="61">
        <v>3055.8552695514995</v>
      </c>
      <c r="CD9" s="35">
        <v>-201.80205032106218</v>
      </c>
      <c r="CE9" s="35">
        <v>-140.82711530278308</v>
      </c>
      <c r="CF9" s="35">
        <v>-126.96917552590206</v>
      </c>
      <c r="CG9" s="35">
        <v>-120.87168202407356</v>
      </c>
      <c r="CH9" s="35">
        <v>-142.49006807600929</v>
      </c>
      <c r="CI9" s="35">
        <v>-144.15302084923479</v>
      </c>
      <c r="CJ9" s="35">
        <v>-125.02906395713838</v>
      </c>
      <c r="CK9" s="35">
        <v>-138.05552734740701</v>
      </c>
      <c r="CL9" s="36">
        <v>-34.952455407408472</v>
      </c>
      <c r="CN9">
        <f>INDEX(BW9:CL9,ROWS($1:7))</f>
        <v>3055.8552695514995</v>
      </c>
      <c r="CO9">
        <f t="shared" si="2"/>
        <v>26795.305250089888</v>
      </c>
      <c r="CQ9">
        <f t="shared" si="3"/>
        <v>-9.5508314161381946</v>
      </c>
      <c r="CR9">
        <f t="shared" si="4"/>
        <v>3055.8552695514995</v>
      </c>
    </row>
    <row r="10" spans="1:96" x14ac:dyDescent="0.3">
      <c r="A10" s="2">
        <v>44488</v>
      </c>
      <c r="B10" s="1">
        <v>146</v>
      </c>
      <c r="C10" s="3">
        <v>148.75</v>
      </c>
      <c r="D10">
        <v>864.27</v>
      </c>
      <c r="L10" s="44">
        <f>1</f>
        <v>1</v>
      </c>
      <c r="M10" s="45">
        <f t="shared" si="0"/>
        <v>148.75</v>
      </c>
      <c r="Z10" s="34">
        <v>-7.4319118119660743E-2</v>
      </c>
      <c r="AA10" s="36">
        <v>9.3470047049359906E-4</v>
      </c>
      <c r="AD10">
        <v>5.9604765292662121E-2</v>
      </c>
      <c r="AE10">
        <v>5.9240232109169622E-2</v>
      </c>
      <c r="AF10">
        <v>5.9156109066825224E-2</v>
      </c>
      <c r="AG10">
        <v>5.7940998455183523E-2</v>
      </c>
      <c r="AH10">
        <v>5.7389525177592299E-2</v>
      </c>
      <c r="AI10">
        <v>6.0044074513794121E-2</v>
      </c>
      <c r="AJ10">
        <v>6.1053551021927221E-2</v>
      </c>
      <c r="AK10">
        <v>6.2661235831176221E-2</v>
      </c>
      <c r="AL10">
        <v>6.4717576866262116E-2</v>
      </c>
      <c r="AM10">
        <v>6.5184927101508916E-2</v>
      </c>
      <c r="AN10">
        <v>6.5390561205017517E-2</v>
      </c>
      <c r="AO10">
        <v>6.4661494838032491E-2</v>
      </c>
      <c r="AP10">
        <v>6.4605412809802892E-2</v>
      </c>
      <c r="AQ10">
        <v>6.5250356134443466E-2</v>
      </c>
      <c r="AR10">
        <v>6.4811046913311465E-2</v>
      </c>
      <c r="AS10" s="36">
        <v>6.8288132663547663E-2</v>
      </c>
      <c r="AV10" s="34">
        <v>-5.9604765292662121E-2</v>
      </c>
      <c r="AW10" s="35">
        <v>-5.9240232109169622E-2</v>
      </c>
      <c r="AX10" s="35">
        <v>-5.9156109066825224E-2</v>
      </c>
      <c r="AY10" s="35">
        <v>-5.7940998455183523E-2</v>
      </c>
      <c r="AZ10" s="35">
        <v>-5.7389525177592299E-2</v>
      </c>
      <c r="BA10" s="35">
        <v>-6.0044074513794121E-2</v>
      </c>
      <c r="BB10" s="35">
        <v>-6.1053551021927221E-2</v>
      </c>
      <c r="BC10" s="35">
        <v>0.93733876416882378</v>
      </c>
      <c r="BD10" s="35">
        <v>-6.4717576866262116E-2</v>
      </c>
      <c r="BE10" s="35">
        <v>-6.5184927101508916E-2</v>
      </c>
      <c r="BF10" s="35">
        <v>-6.5390561205017517E-2</v>
      </c>
      <c r="BG10" s="35">
        <v>-6.4661494838032491E-2</v>
      </c>
      <c r="BH10" s="35">
        <v>-6.4605412809802892E-2</v>
      </c>
      <c r="BI10" s="35">
        <v>-6.5250356134443466E-2</v>
      </c>
      <c r="BJ10" s="35">
        <v>-6.4811046913311465E-2</v>
      </c>
      <c r="BK10" s="36">
        <v>-6.8288132663547663E-2</v>
      </c>
      <c r="BM10">
        <f>INDEX(AD10:AS10,ROWS($1:8))</f>
        <v>6.2661235831176221E-2</v>
      </c>
      <c r="BN10">
        <f t="shared" si="1"/>
        <v>0</v>
      </c>
      <c r="BW10" s="34">
        <v>-197.01333736749936</v>
      </c>
      <c r="BX10" s="35">
        <v>-195.80843539853049</v>
      </c>
      <c r="BY10" s="35">
        <v>-195.53038109799928</v>
      </c>
      <c r="BZ10" s="35">
        <v>-191.51404120143624</v>
      </c>
      <c r="CA10" s="35">
        <v>-189.69124078684229</v>
      </c>
      <c r="CB10" s="35">
        <v>-198.4653987147183</v>
      </c>
      <c r="CC10" s="35">
        <v>-201.80205032109373</v>
      </c>
      <c r="CD10" s="61">
        <v>3098.2126557515649</v>
      </c>
      <c r="CE10" s="35">
        <v>-213.91285985534512</v>
      </c>
      <c r="CF10" s="35">
        <v>-215.45760596940778</v>
      </c>
      <c r="CG10" s="35">
        <v>-216.13729425959539</v>
      </c>
      <c r="CH10" s="35">
        <v>-213.72749032165754</v>
      </c>
      <c r="CI10" s="35">
        <v>-213.54212078797008</v>
      </c>
      <c r="CJ10" s="35">
        <v>-215.67387042537655</v>
      </c>
      <c r="CK10" s="35">
        <v>-214.22180907815761</v>
      </c>
      <c r="CL10" s="36">
        <v>-225.71472016678396</v>
      </c>
      <c r="CN10">
        <f>INDEX(BW10:CL10,ROWS($1:8))</f>
        <v>3098.2126557515649</v>
      </c>
      <c r="CO10">
        <f t="shared" si="2"/>
        <v>42456.644589761701</v>
      </c>
      <c r="CQ10">
        <f t="shared" si="3"/>
        <v>-22.055884705063164</v>
      </c>
      <c r="CR10">
        <f t="shared" si="4"/>
        <v>3098.2126557515649</v>
      </c>
    </row>
    <row r="11" spans="1:96" x14ac:dyDescent="0.3">
      <c r="A11" s="2">
        <v>44489</v>
      </c>
      <c r="B11" s="1">
        <v>147</v>
      </c>
      <c r="C11" s="3">
        <v>149.25</v>
      </c>
      <c r="D11">
        <v>865.79</v>
      </c>
      <c r="L11" s="44">
        <f>1</f>
        <v>1</v>
      </c>
      <c r="M11" s="45">
        <f t="shared" si="0"/>
        <v>149.25</v>
      </c>
      <c r="Z11" s="34">
        <v>-1.8192585955880389</v>
      </c>
      <c r="AA11" s="36">
        <v>1.2855518065194693E-2</v>
      </c>
      <c r="AD11">
        <v>2.2680032793056748E-2</v>
      </c>
      <c r="AE11">
        <v>1.7666380747630717E-2</v>
      </c>
      <c r="AF11">
        <v>1.6509384121763393E-2</v>
      </c>
      <c r="AG11">
        <v>-2.0278936298989692E-4</v>
      </c>
      <c r="AH11">
        <v>-7.7875450214548447E-3</v>
      </c>
      <c r="AI11">
        <v>2.8722126283698302E-2</v>
      </c>
      <c r="AJ11">
        <v>4.2606085794108628E-2</v>
      </c>
      <c r="AK11">
        <v>6.4717576866243576E-2</v>
      </c>
      <c r="AL11">
        <v>9.2999716609671657E-2</v>
      </c>
      <c r="AM11">
        <v>9.9427475642269059E-2</v>
      </c>
      <c r="AN11">
        <v>0.1022556896166118</v>
      </c>
      <c r="AO11">
        <v>9.2228385525759959E-2</v>
      </c>
      <c r="AP11">
        <v>9.1457054441848262E-2</v>
      </c>
      <c r="AQ11">
        <v>0.10032736190683256</v>
      </c>
      <c r="AR11">
        <v>9.4285268416191004E-2</v>
      </c>
      <c r="AS11" s="36">
        <v>0.14210779561871534</v>
      </c>
      <c r="AV11" s="34">
        <v>-2.2680032793056748E-2</v>
      </c>
      <c r="AW11" s="35">
        <v>-1.7666380747630717E-2</v>
      </c>
      <c r="AX11" s="35">
        <v>-1.6509384121763393E-2</v>
      </c>
      <c r="AY11" s="35">
        <v>2.0278936298989692E-4</v>
      </c>
      <c r="AZ11" s="35">
        <v>7.7875450214548447E-3</v>
      </c>
      <c r="BA11" s="35">
        <v>-2.8722126283698302E-2</v>
      </c>
      <c r="BB11" s="35">
        <v>-4.2606085794108628E-2</v>
      </c>
      <c r="BC11" s="35">
        <v>-6.4717576866243576E-2</v>
      </c>
      <c r="BD11" s="35">
        <v>0.90700028339032834</v>
      </c>
      <c r="BE11" s="35">
        <v>-9.9427475642269059E-2</v>
      </c>
      <c r="BF11" s="35">
        <v>-0.1022556896166118</v>
      </c>
      <c r="BG11" s="35">
        <v>-9.2228385525759959E-2</v>
      </c>
      <c r="BH11" s="35">
        <v>-9.1457054441848262E-2</v>
      </c>
      <c r="BI11" s="35">
        <v>-0.10032736190683256</v>
      </c>
      <c r="BJ11" s="35">
        <v>-9.4285268416191004E-2</v>
      </c>
      <c r="BK11" s="36">
        <v>-0.14210779561871534</v>
      </c>
      <c r="BM11">
        <f>INDEX(AD11:AS11,ROWS($1:9))</f>
        <v>9.2999716609671657E-2</v>
      </c>
      <c r="BN11">
        <f t="shared" si="1"/>
        <v>0</v>
      </c>
      <c r="BW11" s="34">
        <v>-74.964961781579603</v>
      </c>
      <c r="BX11" s="35">
        <v>-58.393194121412776</v>
      </c>
      <c r="BY11" s="35">
        <v>-54.568940045990395</v>
      </c>
      <c r="BZ11" s="35">
        <v>0.67028548789852083</v>
      </c>
      <c r="CA11" s="35">
        <v>25.740395537894237</v>
      </c>
      <c r="CB11" s="35">
        <v>-94.936066397677834</v>
      </c>
      <c r="CC11" s="35">
        <v>-140.82711530275444</v>
      </c>
      <c r="CD11" s="35">
        <v>-213.91285985528381</v>
      </c>
      <c r="CE11" s="61">
        <v>2997.9340065616325</v>
      </c>
      <c r="CF11" s="35">
        <v>-328.64048211797427</v>
      </c>
      <c r="CG11" s="35">
        <v>-337.98865874678586</v>
      </c>
      <c r="CH11" s="35">
        <v>-304.84512342645291</v>
      </c>
      <c r="CI11" s="35">
        <v>-302.29562070950419</v>
      </c>
      <c r="CJ11" s="35">
        <v>-331.61490195441399</v>
      </c>
      <c r="CK11" s="35">
        <v>-311.64379733831572</v>
      </c>
      <c r="CL11" s="36">
        <v>-469.71296578913478</v>
      </c>
      <c r="CN11">
        <f>INDEX(BW11:CL11,ROWS($1:9))</f>
        <v>2997.9340065616325</v>
      </c>
      <c r="CO11">
        <f t="shared" si="2"/>
        <v>11187.600258068444</v>
      </c>
      <c r="CQ11">
        <f t="shared" si="3"/>
        <v>-78.505138911387689</v>
      </c>
      <c r="CR11">
        <f t="shared" si="4"/>
        <v>2997.9340065616325</v>
      </c>
    </row>
    <row r="12" spans="1:96" x14ac:dyDescent="0.3">
      <c r="A12" s="2">
        <v>44490</v>
      </c>
      <c r="B12" s="1">
        <v>148</v>
      </c>
      <c r="C12" s="3">
        <v>149.47</v>
      </c>
      <c r="D12">
        <v>894</v>
      </c>
      <c r="L12" s="44">
        <f>1</f>
        <v>1</v>
      </c>
      <c r="M12" s="45">
        <f t="shared" si="0"/>
        <v>149.47</v>
      </c>
      <c r="Z12" s="34">
        <v>-2.2158357495581242</v>
      </c>
      <c r="AA12" s="36">
        <v>1.5564794791263159E-2</v>
      </c>
      <c r="AD12">
        <v>1.428804813406126E-2</v>
      </c>
      <c r="AE12">
        <v>8.2177781654682036E-3</v>
      </c>
      <c r="AF12">
        <v>6.8169466342551388E-3</v>
      </c>
      <c r="AG12">
        <v>-1.3417286594387345E-2</v>
      </c>
      <c r="AH12">
        <v>-2.2600515521232545E-2</v>
      </c>
      <c r="AI12">
        <v>2.1603501685954818E-2</v>
      </c>
      <c r="AJ12">
        <v>3.8413480060519145E-2</v>
      </c>
      <c r="AK12">
        <v>6.518492710149193E-2</v>
      </c>
      <c r="AL12">
        <v>9.9427475642270835E-2</v>
      </c>
      <c r="AM12">
        <v>0.10720987303790208</v>
      </c>
      <c r="AN12">
        <v>0.11063412789198024</v>
      </c>
      <c r="AO12">
        <v>9.8493587954795014E-2</v>
      </c>
      <c r="AP12">
        <v>9.7559700267319194E-2</v>
      </c>
      <c r="AQ12">
        <v>0.10829940867329046</v>
      </c>
      <c r="AR12">
        <v>0.10098395512139691</v>
      </c>
      <c r="AS12" s="36">
        <v>0.15888499174489601</v>
      </c>
      <c r="AV12" s="34">
        <v>-1.428804813406126E-2</v>
      </c>
      <c r="AW12" s="35">
        <v>-8.2177781654682036E-3</v>
      </c>
      <c r="AX12" s="35">
        <v>-6.8169466342551388E-3</v>
      </c>
      <c r="AY12" s="35">
        <v>1.3417286594387345E-2</v>
      </c>
      <c r="AZ12" s="35">
        <v>2.2600515521232545E-2</v>
      </c>
      <c r="BA12" s="35">
        <v>-2.1603501685954818E-2</v>
      </c>
      <c r="BB12" s="35">
        <v>-3.8413480060519145E-2</v>
      </c>
      <c r="BC12" s="35">
        <v>-6.518492710149193E-2</v>
      </c>
      <c r="BD12" s="35">
        <v>-9.9427475642270835E-2</v>
      </c>
      <c r="BE12" s="35">
        <v>0.89279012696209792</v>
      </c>
      <c r="BF12" s="35">
        <v>-0.11063412789198024</v>
      </c>
      <c r="BG12" s="35">
        <v>-9.8493587954795014E-2</v>
      </c>
      <c r="BH12" s="35">
        <v>-9.7559700267319194E-2</v>
      </c>
      <c r="BI12" s="35">
        <v>-0.10829940867329046</v>
      </c>
      <c r="BJ12" s="35">
        <v>-0.10098395512139691</v>
      </c>
      <c r="BK12" s="36">
        <v>-0.15888499174489601</v>
      </c>
      <c r="BM12">
        <f>INDEX(AD12:AS12,ROWS($1:10))</f>
        <v>0.10720987303790208</v>
      </c>
      <c r="BN12">
        <f t="shared" si="1"/>
        <v>0</v>
      </c>
      <c r="BW12" s="34">
        <v>-47.226694602980416</v>
      </c>
      <c r="BX12" s="35">
        <v>-27.1624574675403</v>
      </c>
      <c r="BY12" s="35">
        <v>-22.532248897825724</v>
      </c>
      <c r="BZ12" s="35">
        <v>44.348541553637908</v>
      </c>
      <c r="CA12" s="35">
        <v>74.702131066224467</v>
      </c>
      <c r="CB12" s="35">
        <v>-71.40667268927794</v>
      </c>
      <c r="CC12" s="35">
        <v>-126.96917552587784</v>
      </c>
      <c r="CD12" s="35">
        <v>-215.45760596935165</v>
      </c>
      <c r="CE12" s="35">
        <v>-328.64048211798013</v>
      </c>
      <c r="CF12" s="61">
        <v>2950.9647696441848</v>
      </c>
      <c r="CG12" s="35">
        <v>-365.68215067571293</v>
      </c>
      <c r="CH12" s="35">
        <v>-325.55367640483564</v>
      </c>
      <c r="CI12" s="35">
        <v>-322.4668706916911</v>
      </c>
      <c r="CJ12" s="35">
        <v>-357.96513639285087</v>
      </c>
      <c r="CK12" s="35">
        <v>-333.78515830655334</v>
      </c>
      <c r="CL12" s="36">
        <v>-525.16711252150776</v>
      </c>
      <c r="CN12">
        <f>INDEX(BW12:CL12,ROWS($1:10))</f>
        <v>2950.9647696441848</v>
      </c>
      <c r="CO12">
        <f t="shared" si="2"/>
        <v>3457.7006097354165</v>
      </c>
      <c r="CQ12">
        <f t="shared" si="3"/>
        <v>-88.489514867453863</v>
      </c>
      <c r="CR12">
        <f t="shared" si="4"/>
        <v>2950.9647696441848</v>
      </c>
    </row>
    <row r="13" spans="1:96" x14ac:dyDescent="0.3">
      <c r="A13" s="2">
        <v>44491</v>
      </c>
      <c r="B13" s="1">
        <v>149</v>
      </c>
      <c r="C13" s="3">
        <v>148.69</v>
      </c>
      <c r="D13">
        <v>909.67</v>
      </c>
      <c r="L13" s="44">
        <f>1</f>
        <v>1</v>
      </c>
      <c r="M13" s="45">
        <f t="shared" si="0"/>
        <v>148.69</v>
      </c>
      <c r="Z13" s="34">
        <v>-2.3903296973049635</v>
      </c>
      <c r="AA13" s="36">
        <v>1.6756876550733324E-2</v>
      </c>
      <c r="AD13">
        <v>1.0595574884107339E-2</v>
      </c>
      <c r="AE13">
        <v>4.0603930293210411E-3</v>
      </c>
      <c r="AF13">
        <v>2.5522741397554505E-3</v>
      </c>
      <c r="AG13">
        <v>-1.9231665376198137E-2</v>
      </c>
      <c r="AH13">
        <v>-2.9118222541130834E-2</v>
      </c>
      <c r="AI13">
        <v>1.8471306862951842E-2</v>
      </c>
      <c r="AJ13">
        <v>3.6568733537744258E-2</v>
      </c>
      <c r="AK13">
        <v>6.5390561205005415E-2</v>
      </c>
      <c r="AL13">
        <v>0.10225568961661846</v>
      </c>
      <c r="AM13">
        <v>0.11063412789198512</v>
      </c>
      <c r="AN13">
        <v>0.11432064073314629</v>
      </c>
      <c r="AO13">
        <v>0.10125027702357459</v>
      </c>
      <c r="AP13">
        <v>0.10024486443053027</v>
      </c>
      <c r="AQ13">
        <v>0.11180710925053639</v>
      </c>
      <c r="AR13">
        <v>0.10393137727169188</v>
      </c>
      <c r="AS13" s="36">
        <v>0.16626695804041969</v>
      </c>
      <c r="AV13" s="34">
        <v>-1.0595574884107339E-2</v>
      </c>
      <c r="AW13" s="35">
        <v>-4.0603930293210411E-3</v>
      </c>
      <c r="AX13" s="35">
        <v>-2.5522741397554505E-3</v>
      </c>
      <c r="AY13" s="35">
        <v>1.9231665376198137E-2</v>
      </c>
      <c r="AZ13" s="35">
        <v>2.9118222541130834E-2</v>
      </c>
      <c r="BA13" s="35">
        <v>-1.8471306862951842E-2</v>
      </c>
      <c r="BB13" s="35">
        <v>-3.6568733537744258E-2</v>
      </c>
      <c r="BC13" s="35">
        <v>-6.5390561205005415E-2</v>
      </c>
      <c r="BD13" s="35">
        <v>-0.10225568961661846</v>
      </c>
      <c r="BE13" s="35">
        <v>-0.11063412789198512</v>
      </c>
      <c r="BF13" s="35">
        <v>0.88567935926685371</v>
      </c>
      <c r="BG13" s="35">
        <v>-0.10125027702357459</v>
      </c>
      <c r="BH13" s="35">
        <v>-0.10024486443053027</v>
      </c>
      <c r="BI13" s="35">
        <v>-0.11180710925053639</v>
      </c>
      <c r="BJ13" s="35">
        <v>-0.10393137727169188</v>
      </c>
      <c r="BK13" s="36">
        <v>-0.16626695804041969</v>
      </c>
      <c r="BM13">
        <f>INDEX(AD13:AS13,ROWS($1:11))</f>
        <v>0.11432064073314629</v>
      </c>
      <c r="BN13">
        <f t="shared" si="1"/>
        <v>0</v>
      </c>
      <c r="BW13" s="34">
        <v>-35.021857044410311</v>
      </c>
      <c r="BX13" s="35">
        <v>-13.420933339850768</v>
      </c>
      <c r="BY13" s="35">
        <v>-8.4361047926463009</v>
      </c>
      <c r="BZ13" s="35">
        <v>63.566974222549732</v>
      </c>
      <c r="CA13" s="35">
        <v>96.245294698676886</v>
      </c>
      <c r="CB13" s="35">
        <v>-61.053739457595725</v>
      </c>
      <c r="CC13" s="35">
        <v>-120.87168202406696</v>
      </c>
      <c r="CD13" s="35">
        <v>-216.1372942595554</v>
      </c>
      <c r="CE13" s="35">
        <v>-337.98865874680786</v>
      </c>
      <c r="CF13" s="35">
        <v>-365.68215067572908</v>
      </c>
      <c r="CG13" s="61">
        <v>2927.4613455805802</v>
      </c>
      <c r="CH13" s="35">
        <v>-334.6654397153377</v>
      </c>
      <c r="CI13" s="35">
        <v>-331.34222068386612</v>
      </c>
      <c r="CJ13" s="35">
        <v>-369.55923954577781</v>
      </c>
      <c r="CK13" s="35">
        <v>-343.52735713259239</v>
      </c>
      <c r="CL13" s="36">
        <v>-549.56693708376565</v>
      </c>
      <c r="CN13">
        <f>INDEX(BW13:CL13,ROWS($1:11))</f>
        <v>2927.4613455805802</v>
      </c>
      <c r="CO13">
        <f t="shared" si="2"/>
        <v>1246.0047141047471</v>
      </c>
      <c r="CQ13">
        <f t="shared" si="3"/>
        <v>-65.341440288182099</v>
      </c>
      <c r="CR13">
        <f t="shared" si="4"/>
        <v>2927.4613455805802</v>
      </c>
    </row>
    <row r="14" spans="1:96" x14ac:dyDescent="0.3">
      <c r="A14" s="2">
        <v>44494</v>
      </c>
      <c r="B14" s="1">
        <v>150</v>
      </c>
      <c r="C14" s="3">
        <v>148.63</v>
      </c>
      <c r="D14">
        <v>1024.8</v>
      </c>
      <c r="L14" s="44">
        <f>1</f>
        <v>1</v>
      </c>
      <c r="M14" s="45">
        <f t="shared" si="0"/>
        <v>148.63</v>
      </c>
      <c r="Z14" s="34">
        <v>-1.7716693371116321</v>
      </c>
      <c r="AA14" s="36">
        <v>1.2530404858066557E-2</v>
      </c>
      <c r="AD14">
        <v>2.3687070952144174E-2</v>
      </c>
      <c r="AE14">
        <v>1.8800213057498016E-2</v>
      </c>
      <c r="AF14">
        <v>1.7672476620272493E-2</v>
      </c>
      <c r="AG14">
        <v>1.3829503047857461E-3</v>
      </c>
      <c r="AH14">
        <v>-6.0099885614735005E-3</v>
      </c>
      <c r="AI14">
        <v>2.9576361235435389E-2</v>
      </c>
      <c r="AJ14">
        <v>4.3109198482147448E-2</v>
      </c>
      <c r="AK14">
        <v>6.4661494838021971E-2</v>
      </c>
      <c r="AL14">
        <v>9.2228385525768175E-2</v>
      </c>
      <c r="AM14">
        <v>9.8493587954801676E-2</v>
      </c>
      <c r="AN14">
        <v>0.10125027702357614</v>
      </c>
      <c r="AO14">
        <v>9.147656123428427E-2</v>
      </c>
      <c r="AP14">
        <v>9.0724736942800144E-2</v>
      </c>
      <c r="AQ14">
        <v>9.9370716294866046E-2</v>
      </c>
      <c r="AR14">
        <v>9.3481426011574831E-2</v>
      </c>
      <c r="AS14" s="36">
        <v>0.14009453208358247</v>
      </c>
      <c r="AV14" s="34">
        <v>-2.3687070952144174E-2</v>
      </c>
      <c r="AW14" s="35">
        <v>-1.8800213057498016E-2</v>
      </c>
      <c r="AX14" s="35">
        <v>-1.7672476620272493E-2</v>
      </c>
      <c r="AY14" s="35">
        <v>-1.3829503047857461E-3</v>
      </c>
      <c r="AZ14" s="35">
        <v>6.0099885614735005E-3</v>
      </c>
      <c r="BA14" s="35">
        <v>-2.9576361235435389E-2</v>
      </c>
      <c r="BB14" s="35">
        <v>-4.3109198482147448E-2</v>
      </c>
      <c r="BC14" s="35">
        <v>-6.4661494838021971E-2</v>
      </c>
      <c r="BD14" s="35">
        <v>-9.2228385525768175E-2</v>
      </c>
      <c r="BE14" s="35">
        <v>-9.8493587954801676E-2</v>
      </c>
      <c r="BF14" s="35">
        <v>-0.10125027702357614</v>
      </c>
      <c r="BG14" s="35">
        <v>0.90852343876571573</v>
      </c>
      <c r="BH14" s="35">
        <v>-9.0724736942800144E-2</v>
      </c>
      <c r="BI14" s="35">
        <v>-9.9370716294866046E-2</v>
      </c>
      <c r="BJ14" s="35">
        <v>-9.3481426011574831E-2</v>
      </c>
      <c r="BK14" s="36">
        <v>-0.14009453208358247</v>
      </c>
      <c r="BM14">
        <f>INDEX(AD14:AS14,ROWS($1:12))</f>
        <v>9.147656123428427E-2</v>
      </c>
      <c r="BN14">
        <f t="shared" si="1"/>
        <v>0</v>
      </c>
      <c r="BW14" s="34">
        <v>-78.293553843037827</v>
      </c>
      <c r="BX14" s="35">
        <v>-62.140882519903251</v>
      </c>
      <c r="BY14" s="35">
        <v>-58.413342983796959</v>
      </c>
      <c r="BZ14" s="35">
        <v>-4.5711052400164807</v>
      </c>
      <c r="CA14" s="35">
        <v>19.864987274468099</v>
      </c>
      <c r="CB14" s="35">
        <v>-97.759593642711835</v>
      </c>
      <c r="CC14" s="35">
        <v>-142.49006807600637</v>
      </c>
      <c r="CD14" s="35">
        <v>-213.72749032162278</v>
      </c>
      <c r="CE14" s="35">
        <v>-304.84512342648009</v>
      </c>
      <c r="CF14" s="35">
        <v>-325.55367640485764</v>
      </c>
      <c r="CG14" s="35">
        <v>-334.66543971534287</v>
      </c>
      <c r="CH14" s="61">
        <v>3002.9685356359591</v>
      </c>
      <c r="CI14" s="35">
        <v>-299.87507071166948</v>
      </c>
      <c r="CJ14" s="35">
        <v>-328.45287382182943</v>
      </c>
      <c r="CK14" s="35">
        <v>-308.98683402215545</v>
      </c>
      <c r="CL14" s="36">
        <v>-463.05846818127918</v>
      </c>
      <c r="CN14">
        <f>INDEX(BW14:CL14,ROWS($1:12))</f>
        <v>3002.9685356359591</v>
      </c>
      <c r="CO14">
        <f t="shared" si="2"/>
        <v>12277.965651238108</v>
      </c>
      <c r="CQ14">
        <f t="shared" si="3"/>
        <v>-31.724613796777703</v>
      </c>
      <c r="CR14">
        <f t="shared" si="4"/>
        <v>3002.9685356359591</v>
      </c>
    </row>
    <row r="15" spans="1:96" x14ac:dyDescent="0.3">
      <c r="A15" s="2">
        <v>44495</v>
      </c>
      <c r="B15" s="1">
        <v>151</v>
      </c>
      <c r="C15" s="3">
        <v>149.32</v>
      </c>
      <c r="D15">
        <v>1018.4</v>
      </c>
      <c r="L15" s="44">
        <f>1</f>
        <v>1</v>
      </c>
      <c r="M15" s="45">
        <f t="shared" si="0"/>
        <v>149.32</v>
      </c>
      <c r="Z15" s="34">
        <v>-1.7240800786352111</v>
      </c>
      <c r="AA15" s="36">
        <v>1.220529165093831E-2</v>
      </c>
      <c r="AD15">
        <v>2.4694109111230045E-2</v>
      </c>
      <c r="AE15">
        <v>1.9934045367363984E-2</v>
      </c>
      <c r="AF15">
        <v>1.8835569118779816E-2</v>
      </c>
      <c r="AG15">
        <v>2.9686899725598348E-3</v>
      </c>
      <c r="AH15">
        <v>-4.2324321014937105E-3</v>
      </c>
      <c r="AI15">
        <v>3.0430596187171144E-2</v>
      </c>
      <c r="AJ15">
        <v>4.3612311170184492E-2</v>
      </c>
      <c r="AK15">
        <v>6.4605412809798368E-2</v>
      </c>
      <c r="AL15">
        <v>9.1457054441862695E-2</v>
      </c>
      <c r="AM15">
        <v>9.7559700267331628E-2</v>
      </c>
      <c r="AN15">
        <v>0.10024486443053826</v>
      </c>
      <c r="AO15">
        <v>9.0724736942806361E-2</v>
      </c>
      <c r="AP15">
        <v>8.9992419443750027E-2</v>
      </c>
      <c r="AQ15">
        <v>9.8414070682897314E-2</v>
      </c>
      <c r="AR15">
        <v>9.2677583606956437E-2</v>
      </c>
      <c r="AS15" s="36">
        <v>0.13808126854844693</v>
      </c>
      <c r="AV15" s="34">
        <v>-2.4694109111230045E-2</v>
      </c>
      <c r="AW15" s="35">
        <v>-1.9934045367363984E-2</v>
      </c>
      <c r="AX15" s="35">
        <v>-1.8835569118779816E-2</v>
      </c>
      <c r="AY15" s="35">
        <v>-2.9686899725598348E-3</v>
      </c>
      <c r="AZ15" s="35">
        <v>4.2324321014937105E-3</v>
      </c>
      <c r="BA15" s="35">
        <v>-3.0430596187171144E-2</v>
      </c>
      <c r="BB15" s="35">
        <v>-4.3612311170184492E-2</v>
      </c>
      <c r="BC15" s="35">
        <v>-6.4605412809798368E-2</v>
      </c>
      <c r="BD15" s="35">
        <v>-9.1457054441862695E-2</v>
      </c>
      <c r="BE15" s="35">
        <v>-9.7559700267331628E-2</v>
      </c>
      <c r="BF15" s="35">
        <v>-0.10024486443053826</v>
      </c>
      <c r="BG15" s="35">
        <v>-9.0724736942806361E-2</v>
      </c>
      <c r="BH15" s="35">
        <v>0.91000758055624997</v>
      </c>
      <c r="BI15" s="35">
        <v>-9.8414070682897314E-2</v>
      </c>
      <c r="BJ15" s="35">
        <v>-9.2677583606956437E-2</v>
      </c>
      <c r="BK15" s="36">
        <v>-0.13808126854844693</v>
      </c>
      <c r="BM15">
        <f>INDEX(AD15:AS15,ROWS($1:13))</f>
        <v>8.9992419443750027E-2</v>
      </c>
      <c r="BN15">
        <f t="shared" si="1"/>
        <v>0</v>
      </c>
      <c r="BW15" s="34">
        <v>-81.622145904490935</v>
      </c>
      <c r="BX15" s="35">
        <v>-65.88857091838932</v>
      </c>
      <c r="BY15" s="35">
        <v>-62.257745921597653</v>
      </c>
      <c r="BZ15" s="35">
        <v>-9.8124959679263437</v>
      </c>
      <c r="CA15" s="35">
        <v>13.9895790110471</v>
      </c>
      <c r="CB15" s="35">
        <v>-100.58312088774142</v>
      </c>
      <c r="CC15" s="35">
        <v>-144.15302084925239</v>
      </c>
      <c r="CD15" s="35">
        <v>-213.54212078795513</v>
      </c>
      <c r="CE15" s="35">
        <v>-302.29562070955188</v>
      </c>
      <c r="CF15" s="35">
        <v>-322.4668706917322</v>
      </c>
      <c r="CG15" s="35">
        <v>-331.34222068389255</v>
      </c>
      <c r="CH15" s="35">
        <v>-299.87507071169006</v>
      </c>
      <c r="CI15" s="61">
        <v>3007.8741119912061</v>
      </c>
      <c r="CJ15" s="35">
        <v>-325.29084568923759</v>
      </c>
      <c r="CK15" s="35">
        <v>-306.32987070598779</v>
      </c>
      <c r="CL15" s="36">
        <v>-456.40397057341471</v>
      </c>
      <c r="CN15">
        <f>INDEX(BW15:CL15,ROWS($1:13))</f>
        <v>3007.8741119912061</v>
      </c>
      <c r="CO15">
        <f t="shared" si="2"/>
        <v>13389.16474144182</v>
      </c>
      <c r="CQ15">
        <f t="shared" si="3"/>
        <v>84.785911317860382</v>
      </c>
      <c r="CR15">
        <f t="shared" si="4"/>
        <v>3007.8741119912061</v>
      </c>
    </row>
    <row r="16" spans="1:96" x14ac:dyDescent="0.3">
      <c r="A16" s="2">
        <v>44496</v>
      </c>
      <c r="B16" s="1">
        <v>152</v>
      </c>
      <c r="C16" s="3">
        <v>148.85</v>
      </c>
      <c r="D16">
        <v>1037.8</v>
      </c>
      <c r="F16" s="3">
        <f>CORREL(C2:C17,D2:D17)</f>
        <v>0.82376940397627263</v>
      </c>
      <c r="G16" t="s">
        <v>28</v>
      </c>
      <c r="L16" s="44">
        <f>1</f>
        <v>1</v>
      </c>
      <c r="M16" s="45">
        <f t="shared" si="0"/>
        <v>148.85</v>
      </c>
      <c r="Z16" s="34">
        <v>-2.2713565511139393</v>
      </c>
      <c r="AA16" s="36">
        <v>1.5944093532912706E-2</v>
      </c>
      <c r="AD16">
        <v>1.3113170281793263E-2</v>
      </c>
      <c r="AE16">
        <v>6.894973803956983E-3</v>
      </c>
      <c r="AF16">
        <v>5.4600053859954478E-3</v>
      </c>
      <c r="AG16">
        <v>-1.5267316206791115E-2</v>
      </c>
      <c r="AH16">
        <v>-2.467433139120967E-2</v>
      </c>
      <c r="AI16">
        <v>2.0606894242262364E-2</v>
      </c>
      <c r="AJ16">
        <v>3.7826515257808335E-2</v>
      </c>
      <c r="AK16">
        <v>6.5250356134418208E-2</v>
      </c>
      <c r="AL16">
        <v>0.1003273619068259</v>
      </c>
      <c r="AM16">
        <v>0.10829940867328203</v>
      </c>
      <c r="AN16">
        <v>0.11180710925052306</v>
      </c>
      <c r="AO16">
        <v>9.9370716294850947E-2</v>
      </c>
      <c r="AP16">
        <v>9.8414070682875998E-2</v>
      </c>
      <c r="AQ16">
        <v>0.10941549522058613</v>
      </c>
      <c r="AR16">
        <v>0.10192177126011703</v>
      </c>
      <c r="AS16" s="36">
        <v>0.16123379920255232</v>
      </c>
      <c r="AV16" s="34">
        <v>-1.3113170281793263E-2</v>
      </c>
      <c r="AW16" s="35">
        <v>-6.894973803956983E-3</v>
      </c>
      <c r="AX16" s="35">
        <v>-5.4600053859954478E-3</v>
      </c>
      <c r="AY16" s="35">
        <v>1.5267316206791115E-2</v>
      </c>
      <c r="AZ16" s="35">
        <v>2.467433139120967E-2</v>
      </c>
      <c r="BA16" s="35">
        <v>-2.0606894242262364E-2</v>
      </c>
      <c r="BB16" s="35">
        <v>-3.7826515257808335E-2</v>
      </c>
      <c r="BC16" s="35">
        <v>-6.5250356134418208E-2</v>
      </c>
      <c r="BD16" s="35">
        <v>-0.1003273619068259</v>
      </c>
      <c r="BE16" s="35">
        <v>-0.10829940867328203</v>
      </c>
      <c r="BF16" s="35">
        <v>-0.11180710925052306</v>
      </c>
      <c r="BG16" s="35">
        <v>-9.9370716294850947E-2</v>
      </c>
      <c r="BH16" s="35">
        <v>-9.8414070682875998E-2</v>
      </c>
      <c r="BI16" s="35">
        <v>0.89058450477941387</v>
      </c>
      <c r="BJ16" s="35">
        <v>-0.10192177126011703</v>
      </c>
      <c r="BK16" s="36">
        <v>-0.16123379920255232</v>
      </c>
      <c r="BM16">
        <f>INDEX(AD16:AS16,ROWS($1:14))</f>
        <v>0.10941549522058613</v>
      </c>
      <c r="BN16">
        <f t="shared" si="1"/>
        <v>0</v>
      </c>
      <c r="BW16" s="34">
        <v>-43.34333719794801</v>
      </c>
      <c r="BX16" s="35">
        <v>-22.790154335970161</v>
      </c>
      <c r="BY16" s="35">
        <v>-18.047112137054455</v>
      </c>
      <c r="BZ16" s="35">
        <v>50.463497402868285</v>
      </c>
      <c r="CA16" s="35">
        <v>81.55677404021796</v>
      </c>
      <c r="CB16" s="35">
        <v>-68.112557570074301</v>
      </c>
      <c r="CC16" s="35">
        <v>-125.02906395708774</v>
      </c>
      <c r="CD16" s="35">
        <v>-215.67387042529307</v>
      </c>
      <c r="CE16" s="35">
        <v>-331.61490195439194</v>
      </c>
      <c r="CF16" s="35">
        <v>-357.96513639282301</v>
      </c>
      <c r="CG16" s="35">
        <v>-369.55923954573376</v>
      </c>
      <c r="CH16" s="35">
        <v>-328.45287382177952</v>
      </c>
      <c r="CI16" s="35">
        <v>-325.2908456891671</v>
      </c>
      <c r="CJ16" s="61">
        <v>2943.67446349083</v>
      </c>
      <c r="CK16" s="35">
        <v>-336.8849488420779</v>
      </c>
      <c r="CL16" s="36">
        <v>-532.93069306401026</v>
      </c>
      <c r="CN16">
        <f>INDEX(BW16:CL16,ROWS($1:14))</f>
        <v>2943.67446349083</v>
      </c>
      <c r="CO16">
        <f t="shared" si="2"/>
        <v>2653.4768588738593</v>
      </c>
      <c r="CQ16">
        <f t="shared" si="3"/>
        <v>62.509872498819504</v>
      </c>
      <c r="CR16">
        <f t="shared" si="4"/>
        <v>2943.67446349083</v>
      </c>
    </row>
    <row r="17" spans="1:96" x14ac:dyDescent="0.3">
      <c r="A17" s="4">
        <v>44497</v>
      </c>
      <c r="B17" s="5">
        <v>153</v>
      </c>
      <c r="C17" s="6">
        <v>152.57</v>
      </c>
      <c r="D17" s="7">
        <v>1077</v>
      </c>
      <c r="F17" t="s">
        <v>29</v>
      </c>
      <c r="L17" s="46">
        <f>1</f>
        <v>1</v>
      </c>
      <c r="M17" s="47">
        <f t="shared" si="0"/>
        <v>152.57</v>
      </c>
      <c r="Z17" s="34">
        <v>-1.8985740263820503</v>
      </c>
      <c r="AA17" s="36">
        <v>1.3397373410408364E-2</v>
      </c>
      <c r="AD17">
        <v>2.1001635861260137E-2</v>
      </c>
      <c r="AE17">
        <v>1.5776660231200612E-2</v>
      </c>
      <c r="AF17">
        <v>1.457089662426414E-2</v>
      </c>
      <c r="AG17">
        <v>-2.8456888092667221E-3</v>
      </c>
      <c r="AH17">
        <v>-1.0750139121407765E-2</v>
      </c>
      <c r="AI17">
        <v>2.7298401364151959E-2</v>
      </c>
      <c r="AJ17">
        <v>4.1767564647393174E-2</v>
      </c>
      <c r="AK17">
        <v>6.4811046913295645E-2</v>
      </c>
      <c r="AL17">
        <v>9.428526841619389E-2</v>
      </c>
      <c r="AM17">
        <v>0.10098395512139802</v>
      </c>
      <c r="AN17">
        <v>0.10393137727168789</v>
      </c>
      <c r="AO17">
        <v>9.348142601156928E-2</v>
      </c>
      <c r="AP17">
        <v>9.2677583606944891E-2</v>
      </c>
      <c r="AQ17">
        <v>0.10192177126012636</v>
      </c>
      <c r="AR17">
        <v>9.5625005757234538E-2</v>
      </c>
      <c r="AS17" s="36">
        <v>0.14546323484395351</v>
      </c>
      <c r="AV17" s="34">
        <v>-2.1001635861260137E-2</v>
      </c>
      <c r="AW17" s="35">
        <v>-1.5776660231200612E-2</v>
      </c>
      <c r="AX17" s="35">
        <v>-1.457089662426414E-2</v>
      </c>
      <c r="AY17" s="35">
        <v>2.8456888092667221E-3</v>
      </c>
      <c r="AZ17" s="35">
        <v>1.0750139121407765E-2</v>
      </c>
      <c r="BA17" s="35">
        <v>-2.7298401364151959E-2</v>
      </c>
      <c r="BB17" s="35">
        <v>-4.1767564647393174E-2</v>
      </c>
      <c r="BC17" s="35">
        <v>-6.4811046913295645E-2</v>
      </c>
      <c r="BD17" s="35">
        <v>-9.428526841619389E-2</v>
      </c>
      <c r="BE17" s="35">
        <v>-0.10098395512139802</v>
      </c>
      <c r="BF17" s="35">
        <v>-0.10393137727168789</v>
      </c>
      <c r="BG17" s="35">
        <v>-9.348142601156928E-2</v>
      </c>
      <c r="BH17" s="35">
        <v>-9.2677583606944891E-2</v>
      </c>
      <c r="BI17" s="35">
        <v>-0.10192177126012636</v>
      </c>
      <c r="BJ17" s="35">
        <v>0.90437499424276546</v>
      </c>
      <c r="BK17" s="36">
        <v>-0.14546323484395351</v>
      </c>
      <c r="BM17">
        <f>INDEX(AD17:AS17,ROWS($1:15))</f>
        <v>9.5625005757234538E-2</v>
      </c>
      <c r="BN17">
        <f t="shared" si="1"/>
        <v>0</v>
      </c>
      <c r="BW17" s="34">
        <v>-69.41730834586798</v>
      </c>
      <c r="BX17" s="35">
        <v>-52.147046790646208</v>
      </c>
      <c r="BY17" s="35">
        <v>-48.161601816365391</v>
      </c>
      <c r="BZ17" s="35">
        <v>9.4059367010375912</v>
      </c>
      <c r="CA17" s="35">
        <v>35.532742643551622</v>
      </c>
      <c r="CB17" s="35">
        <v>-90.230187656005626</v>
      </c>
      <c r="CC17" s="35">
        <v>-138.0555273473872</v>
      </c>
      <c r="CD17" s="35">
        <v>-214.22180907810531</v>
      </c>
      <c r="CE17" s="35">
        <v>-311.64379733832527</v>
      </c>
      <c r="CF17" s="35">
        <v>-333.78515830655704</v>
      </c>
      <c r="CG17" s="35">
        <v>-343.5273571325792</v>
      </c>
      <c r="CH17" s="35">
        <v>-308.98683402213709</v>
      </c>
      <c r="CI17" s="35">
        <v>-306.32987070594965</v>
      </c>
      <c r="CJ17" s="35">
        <v>-336.88494884210871</v>
      </c>
      <c r="CK17" s="61">
        <v>2989.2565631730631</v>
      </c>
      <c r="CL17" s="36">
        <v>-480.80379513561616</v>
      </c>
      <c r="CN17">
        <f>INDEX(BW17:CL17,ROWS($1:15))</f>
        <v>2989.2565631730631</v>
      </c>
      <c r="CO17">
        <f t="shared" si="2"/>
        <v>9427.2466917186266</v>
      </c>
      <c r="CQ17">
        <f t="shared" si="3"/>
        <v>92.723985897365282</v>
      </c>
      <c r="CR17">
        <f t="shared" si="4"/>
        <v>2989.2565631730631</v>
      </c>
    </row>
    <row r="18" spans="1:96" x14ac:dyDescent="0.3">
      <c r="M18" t="s">
        <v>85</v>
      </c>
      <c r="Z18" s="37">
        <v>-4.8491080519195009</v>
      </c>
      <c r="AA18" s="38">
        <v>3.355439225235779E-2</v>
      </c>
      <c r="AD18" s="7">
        <v>-4.1434730001676634E-2</v>
      </c>
      <c r="AE18" s="7">
        <v>-5.4520942980096798E-2</v>
      </c>
      <c r="AF18" s="7">
        <v>-5.7540838282807982E-2</v>
      </c>
      <c r="AG18" s="7">
        <v>-0.10116154821087342</v>
      </c>
      <c r="AH18" s="7">
        <v>-0.12095863963976505</v>
      </c>
      <c r="AI18" s="7">
        <v>-2.5664165643068948E-2</v>
      </c>
      <c r="AJ18" s="7">
        <v>1.0574577989478584E-2</v>
      </c>
      <c r="AK18" s="7">
        <v>6.8288132663533396E-2</v>
      </c>
      <c r="AL18" s="7">
        <v>0.14210779561872044</v>
      </c>
      <c r="AM18" s="7">
        <v>0.15888499174489912</v>
      </c>
      <c r="AN18" s="7">
        <v>0.16626695804041791</v>
      </c>
      <c r="AO18" s="7">
        <v>0.14009453208357847</v>
      </c>
      <c r="AP18" s="7">
        <v>0.13808126854843739</v>
      </c>
      <c r="AQ18" s="7">
        <v>0.16123379920256387</v>
      </c>
      <c r="AR18" s="7">
        <v>0.14546323484395618</v>
      </c>
      <c r="AS18" s="38">
        <v>0.27028557402272657</v>
      </c>
      <c r="AV18" s="37">
        <v>4.1434730001676634E-2</v>
      </c>
      <c r="AW18" s="7">
        <v>5.4520942980096798E-2</v>
      </c>
      <c r="AX18" s="7">
        <v>5.7540838282807982E-2</v>
      </c>
      <c r="AY18" s="7">
        <v>0.10116154821087342</v>
      </c>
      <c r="AZ18" s="7">
        <v>0.12095863963976505</v>
      </c>
      <c r="BA18" s="7">
        <v>2.5664165643068948E-2</v>
      </c>
      <c r="BB18" s="7">
        <v>-1.0574577989478584E-2</v>
      </c>
      <c r="BC18" s="7">
        <v>-6.8288132663533396E-2</v>
      </c>
      <c r="BD18" s="7">
        <v>-0.14210779561872044</v>
      </c>
      <c r="BE18" s="7">
        <v>-0.15888499174489912</v>
      </c>
      <c r="BF18" s="7">
        <v>-0.16626695804041791</v>
      </c>
      <c r="BG18" s="7">
        <v>-0.14009453208357847</v>
      </c>
      <c r="BH18" s="7">
        <v>-0.13808126854843739</v>
      </c>
      <c r="BI18" s="7">
        <v>-0.16123379920256387</v>
      </c>
      <c r="BJ18" s="7">
        <v>-0.14546323484395618</v>
      </c>
      <c r="BK18" s="38">
        <v>0.72971442597727343</v>
      </c>
      <c r="BM18">
        <f>INDEX(AD18:AS18,ROWS($1:16))</f>
        <v>0.27028557402272657</v>
      </c>
      <c r="BN18">
        <f t="shared" si="1"/>
        <v>1</v>
      </c>
      <c r="BW18" s="37">
        <v>136.95539946294409</v>
      </c>
      <c r="BX18" s="7">
        <v>180.20963391419247</v>
      </c>
      <c r="BY18" s="7">
        <v>190.19138032601518</v>
      </c>
      <c r="BZ18" s="7">
        <v>334.37216183017063</v>
      </c>
      <c r="CA18" s="7">
        <v>399.80805497436558</v>
      </c>
      <c r="CB18" s="7">
        <v>84.828501534520598</v>
      </c>
      <c r="CC18" s="7">
        <v>-34.952455407395995</v>
      </c>
      <c r="CD18" s="7">
        <v>-225.71472016673681</v>
      </c>
      <c r="CE18" s="7">
        <v>-469.71296578915167</v>
      </c>
      <c r="CF18" s="7">
        <v>-525.16711252151799</v>
      </c>
      <c r="CG18" s="7">
        <v>-549.56693708375985</v>
      </c>
      <c r="CH18" s="7">
        <v>-463.05846818126594</v>
      </c>
      <c r="CI18" s="7">
        <v>-456.40397057338316</v>
      </c>
      <c r="CJ18" s="7">
        <v>-532.93069306404846</v>
      </c>
      <c r="CK18" s="7">
        <v>-480.80379513562497</v>
      </c>
      <c r="CL18" s="60">
        <v>2411.9459858805999</v>
      </c>
      <c r="CN18">
        <f>INDEX(BW18:CL18,ROWS($1:16))</f>
        <v>2411.9459858805999</v>
      </c>
      <c r="CO18">
        <f t="shared" si="2"/>
        <v>230607.95192830227</v>
      </c>
      <c r="CQ18">
        <f t="shared" si="3"/>
        <v>46.331428784379113</v>
      </c>
      <c r="CR18">
        <f t="shared" si="4"/>
        <v>2411.9459858805999</v>
      </c>
    </row>
    <row r="19" spans="1:96" x14ac:dyDescent="0.3">
      <c r="BM19">
        <v>2</v>
      </c>
      <c r="BN19">
        <f>SUM(BN3:BN18)</f>
        <v>1</v>
      </c>
      <c r="CO19" t="s">
        <v>46</v>
      </c>
    </row>
    <row r="20" spans="1:96" x14ac:dyDescent="0.3">
      <c r="BM20">
        <f>SUM(BM3:BM18)</f>
        <v>2.0000000000006812</v>
      </c>
      <c r="CO20">
        <f>SUM(CO3:CO18)</f>
        <v>518521.63959832245</v>
      </c>
    </row>
    <row r="21" spans="1:96" x14ac:dyDescent="0.3">
      <c r="A21" t="s">
        <v>41</v>
      </c>
      <c r="CE21" t="s">
        <v>173</v>
      </c>
    </row>
    <row r="22" spans="1:96" x14ac:dyDescent="0.3">
      <c r="A22" t="s">
        <v>42</v>
      </c>
    </row>
    <row r="23" spans="1:96" x14ac:dyDescent="0.3">
      <c r="A23" t="s">
        <v>43</v>
      </c>
      <c r="F23" t="s">
        <v>48</v>
      </c>
      <c r="J23" t="s">
        <v>54</v>
      </c>
      <c r="K23" t="s">
        <v>55</v>
      </c>
      <c r="O23" t="s">
        <v>45</v>
      </c>
      <c r="Q23" t="s">
        <v>46</v>
      </c>
      <c r="S23" t="s">
        <v>47</v>
      </c>
    </row>
    <row r="24" spans="1:96" x14ac:dyDescent="0.3">
      <c r="A24" t="s">
        <v>44</v>
      </c>
      <c r="F24" t="s">
        <v>94</v>
      </c>
      <c r="G24" t="s">
        <v>53</v>
      </c>
      <c r="O24" t="s">
        <v>98</v>
      </c>
      <c r="Q24" t="s">
        <v>102</v>
      </c>
      <c r="S24" t="s">
        <v>104</v>
      </c>
    </row>
    <row r="25" spans="1:96" x14ac:dyDescent="0.3">
      <c r="A25" t="s">
        <v>45</v>
      </c>
      <c r="F25" t="s">
        <v>52</v>
      </c>
      <c r="G25" t="s">
        <v>49</v>
      </c>
      <c r="K25" t="s">
        <v>95</v>
      </c>
      <c r="L25" t="s">
        <v>96</v>
      </c>
      <c r="O25" s="51" t="s">
        <v>100</v>
      </c>
      <c r="Q25" t="s">
        <v>103</v>
      </c>
    </row>
    <row r="26" spans="1:96" x14ac:dyDescent="0.3">
      <c r="A26" t="s">
        <v>46</v>
      </c>
      <c r="F26" s="39">
        <f t="array" ref="F26:F41">MMULT(L2:M17,K26:K27)</f>
        <v>816.91726595233104</v>
      </c>
      <c r="G26" s="39">
        <f t="array" ref="G26:G41">MMULT(AD3:AS18,D2:D17)</f>
        <v>816.9172659521862</v>
      </c>
      <c r="J26" t="s">
        <v>56</v>
      </c>
      <c r="K26" s="39">
        <f t="array" ref="K26:K27">MMULT(MMULT(U2:V3,TRANSPOSE(L2:M17)),D2:D17)</f>
        <v>-2479.776708011259</v>
      </c>
      <c r="O26" s="39">
        <f t="array" ref="O26:O41">MMULT(AV3:BK18,D2:D17)</f>
        <v>-23.317265952186219</v>
      </c>
      <c r="Q26" s="53">
        <f t="array" ref="Q26">MMULT(TRANSPOSE(O26:O41),O26:O41)</f>
        <v>46274.600857870479</v>
      </c>
      <c r="S26" s="53">
        <f>Q26/(16-2)</f>
        <v>3305.3286327050341</v>
      </c>
    </row>
    <row r="27" spans="1:96" x14ac:dyDescent="0.3">
      <c r="A27" t="s">
        <v>47</v>
      </c>
      <c r="F27" s="40">
        <v>807.94385270661769</v>
      </c>
      <c r="G27" s="40">
        <v>807.94385270645444</v>
      </c>
      <c r="J27" t="s">
        <v>57</v>
      </c>
      <c r="K27" s="41">
        <v>23.008751912085359</v>
      </c>
      <c r="O27" s="40">
        <v>-22.463852706454517</v>
      </c>
    </row>
    <row r="28" spans="1:96" x14ac:dyDescent="0.3">
      <c r="F28" s="40">
        <v>805.87306503453055</v>
      </c>
      <c r="G28" s="40">
        <v>805.87306503455511</v>
      </c>
      <c r="O28" s="40">
        <v>-13.933065034555007</v>
      </c>
    </row>
    <row r="29" spans="1:96" x14ac:dyDescent="0.3">
      <c r="F29" s="40">
        <v>775.9616875488191</v>
      </c>
      <c r="G29" s="40">
        <v>775.96168754885355</v>
      </c>
      <c r="O29" s="40">
        <v>29.748312451146489</v>
      </c>
    </row>
    <row r="30" spans="1:96" x14ac:dyDescent="0.3">
      <c r="F30" s="40">
        <v>762.38652392068889</v>
      </c>
      <c r="G30" s="40">
        <v>762.38652392062761</v>
      </c>
      <c r="O30" s="40">
        <v>48.693476079372346</v>
      </c>
    </row>
    <row r="31" spans="1:96" x14ac:dyDescent="0.3">
      <c r="F31" s="40">
        <v>827.73137935101113</v>
      </c>
      <c r="G31" s="40">
        <v>827.73137935093314</v>
      </c>
      <c r="O31" s="40">
        <v>-9.4113793509330534</v>
      </c>
    </row>
    <row r="32" spans="1:96" x14ac:dyDescent="0.3">
      <c r="F32" s="40">
        <v>852.58083141606403</v>
      </c>
      <c r="G32" s="40">
        <v>852.58083141613815</v>
      </c>
      <c r="O32" s="40">
        <v>-9.5508314161381946</v>
      </c>
    </row>
    <row r="33" spans="1:16" x14ac:dyDescent="0.3">
      <c r="F33" s="40">
        <v>892.15588470485045</v>
      </c>
      <c r="G33" s="40">
        <v>892.15588470506316</v>
      </c>
      <c r="O33" s="40">
        <v>-22.055884705063164</v>
      </c>
    </row>
    <row r="34" spans="1:16" x14ac:dyDescent="0.3">
      <c r="F34" s="40">
        <v>942.77513891143826</v>
      </c>
      <c r="G34" s="40">
        <v>942.77513891138778</v>
      </c>
      <c r="O34" s="40">
        <v>-78.505138911387689</v>
      </c>
    </row>
    <row r="35" spans="1:16" x14ac:dyDescent="0.3">
      <c r="F35" s="40">
        <v>954.27951486748088</v>
      </c>
      <c r="G35" s="40">
        <v>954.27951486745371</v>
      </c>
      <c r="O35" s="40">
        <v>-88.489514867453863</v>
      </c>
    </row>
    <row r="36" spans="1:16" x14ac:dyDescent="0.3">
      <c r="F36" s="40">
        <v>959.34144028813944</v>
      </c>
      <c r="G36" s="40">
        <v>959.34144028818196</v>
      </c>
      <c r="O36" s="40">
        <v>-65.341440288182099</v>
      </c>
    </row>
    <row r="37" spans="1:16" x14ac:dyDescent="0.3">
      <c r="F37" s="40">
        <v>941.39461379671275</v>
      </c>
      <c r="G37" s="40">
        <v>941.39461379677755</v>
      </c>
      <c r="O37" s="40">
        <v>-31.724613796777703</v>
      </c>
    </row>
    <row r="38" spans="1:16" x14ac:dyDescent="0.3">
      <c r="F38" s="40">
        <v>940.01408868198769</v>
      </c>
      <c r="G38" s="40">
        <v>940.01408868213946</v>
      </c>
      <c r="O38" s="40">
        <v>84.785911317860382</v>
      </c>
    </row>
    <row r="39" spans="1:16" x14ac:dyDescent="0.3">
      <c r="F39" s="40">
        <v>955.89012750132679</v>
      </c>
      <c r="G39" s="40">
        <v>955.89012750118047</v>
      </c>
      <c r="O39" s="40">
        <v>62.509872498819504</v>
      </c>
    </row>
    <row r="40" spans="1:16" x14ac:dyDescent="0.3">
      <c r="F40" s="40">
        <v>945.0760141026467</v>
      </c>
      <c r="G40" s="40">
        <v>945.07601410263464</v>
      </c>
      <c r="O40" s="40">
        <v>92.723985897365282</v>
      </c>
    </row>
    <row r="41" spans="1:16" x14ac:dyDescent="0.3">
      <c r="F41" s="41">
        <v>1030.6685712156041</v>
      </c>
      <c r="G41" s="41">
        <v>1030.6685712156209</v>
      </c>
      <c r="O41" s="41">
        <v>46.331428784379113</v>
      </c>
    </row>
    <row r="43" spans="1:16" x14ac:dyDescent="0.3">
      <c r="O43" s="52">
        <f>SUM(O26:O41)</f>
        <v>-1.8840751181414817E-10</v>
      </c>
      <c r="P43" s="51" t="s">
        <v>101</v>
      </c>
    </row>
    <row r="45" spans="1:16" x14ac:dyDescent="0.3">
      <c r="A45" t="s">
        <v>58</v>
      </c>
    </row>
    <row r="46" spans="1:16" ht="16.2" thickBot="1" x14ac:dyDescent="0.35"/>
    <row r="47" spans="1:16" x14ac:dyDescent="0.3">
      <c r="A47" s="48" t="s">
        <v>59</v>
      </c>
      <c r="B47" s="48"/>
    </row>
    <row r="48" spans="1:16" x14ac:dyDescent="0.3">
      <c r="A48" t="s">
        <v>60</v>
      </c>
      <c r="B48">
        <v>0.82376940397627263</v>
      </c>
    </row>
    <row r="49" spans="1:9" x14ac:dyDescent="0.3">
      <c r="A49" t="s">
        <v>61</v>
      </c>
      <c r="B49">
        <v>0.67859603092742349</v>
      </c>
    </row>
    <row r="50" spans="1:9" x14ac:dyDescent="0.3">
      <c r="A50" t="s">
        <v>62</v>
      </c>
      <c r="B50">
        <v>0.65563860456509659</v>
      </c>
    </row>
    <row r="51" spans="1:9" x14ac:dyDescent="0.3">
      <c r="A51" t="s">
        <v>63</v>
      </c>
      <c r="B51">
        <v>57.491987552229837</v>
      </c>
    </row>
    <row r="52" spans="1:9" ht="16.2" thickBot="1" x14ac:dyDescent="0.35">
      <c r="A52" s="49" t="s">
        <v>64</v>
      </c>
      <c r="B52" s="49">
        <v>16</v>
      </c>
    </row>
    <row r="54" spans="1:9" ht="16.2" thickBot="1" x14ac:dyDescent="0.35">
      <c r="A54" t="s">
        <v>65</v>
      </c>
    </row>
    <row r="55" spans="1:9" x14ac:dyDescent="0.3">
      <c r="A55" s="50"/>
      <c r="B55" s="50" t="s">
        <v>70</v>
      </c>
      <c r="C55" s="50" t="s">
        <v>71</v>
      </c>
      <c r="D55" s="50" t="s">
        <v>72</v>
      </c>
      <c r="E55" s="50" t="s">
        <v>73</v>
      </c>
      <c r="F55" s="50" t="s">
        <v>74</v>
      </c>
    </row>
    <row r="56" spans="1:9" x14ac:dyDescent="0.3">
      <c r="A56" t="s">
        <v>66</v>
      </c>
      <c r="B56">
        <v>1</v>
      </c>
      <c r="C56">
        <v>97701.844085869408</v>
      </c>
      <c r="D56">
        <v>97701.844085869408</v>
      </c>
      <c r="E56">
        <v>29.558889581847847</v>
      </c>
      <c r="F56">
        <v>8.7612706613809376E-5</v>
      </c>
    </row>
    <row r="57" spans="1:9" x14ac:dyDescent="0.3">
      <c r="A57" t="s">
        <v>67</v>
      </c>
      <c r="B57">
        <v>14</v>
      </c>
      <c r="C57" s="54">
        <v>46274.600857880512</v>
      </c>
      <c r="D57" s="54">
        <v>3305.3286327057508</v>
      </c>
    </row>
    <row r="58" spans="1:9" ht="16.2" thickBot="1" x14ac:dyDescent="0.35">
      <c r="A58" s="49" t="s">
        <v>68</v>
      </c>
      <c r="B58" s="49">
        <v>15</v>
      </c>
      <c r="C58" s="49">
        <v>143976.44494374993</v>
      </c>
      <c r="D58" s="49"/>
      <c r="E58" s="49"/>
      <c r="F58" s="49"/>
    </row>
    <row r="59" spans="1:9" ht="16.2" thickBot="1" x14ac:dyDescent="0.35"/>
    <row r="60" spans="1:9" x14ac:dyDescent="0.3">
      <c r="A60" s="50"/>
      <c r="B60" s="50" t="s">
        <v>75</v>
      </c>
      <c r="C60" s="50" t="s">
        <v>63</v>
      </c>
      <c r="D60" s="50" t="s">
        <v>76</v>
      </c>
      <c r="E60" s="50" t="s">
        <v>77</v>
      </c>
      <c r="F60" s="50" t="s">
        <v>78</v>
      </c>
      <c r="G60" s="50" t="s">
        <v>79</v>
      </c>
      <c r="H60" s="50" t="s">
        <v>80</v>
      </c>
      <c r="I60" s="50" t="s">
        <v>81</v>
      </c>
    </row>
    <row r="61" spans="1:9" x14ac:dyDescent="0.3">
      <c r="A61" t="s">
        <v>69</v>
      </c>
      <c r="B61" s="54">
        <v>-2479.7767080093267</v>
      </c>
      <c r="C61">
        <v>619.64106912510294</v>
      </c>
      <c r="D61">
        <v>-4.0019566674472156</v>
      </c>
      <c r="E61">
        <v>1.3110094350777422E-3</v>
      </c>
      <c r="F61">
        <v>-3808.7746243560036</v>
      </c>
      <c r="G61">
        <v>-1150.7787916626498</v>
      </c>
      <c r="H61">
        <v>-3808.7746243560036</v>
      </c>
      <c r="I61">
        <v>-1150.7787916626498</v>
      </c>
    </row>
    <row r="62" spans="1:9" ht="16.2" thickBot="1" x14ac:dyDescent="0.35">
      <c r="A62" s="49" t="s">
        <v>82</v>
      </c>
      <c r="B62" s="55">
        <v>23.008751912072047</v>
      </c>
      <c r="C62" s="49">
        <v>4.2320325935870162</v>
      </c>
      <c r="D62" s="49">
        <v>5.436808768188178</v>
      </c>
      <c r="E62" s="49">
        <v>8.7612706613809376E-5</v>
      </c>
      <c r="F62" s="49">
        <v>13.931944742512355</v>
      </c>
      <c r="G62" s="49">
        <v>32.085559081631736</v>
      </c>
      <c r="H62" s="49">
        <v>13.931944742512355</v>
      </c>
      <c r="I62" s="49">
        <v>32.085559081631736</v>
      </c>
    </row>
    <row r="65" spans="1:29" x14ac:dyDescent="0.3">
      <c r="N65" t="s">
        <v>123</v>
      </c>
    </row>
    <row r="66" spans="1:29" x14ac:dyDescent="0.3">
      <c r="A66" t="s">
        <v>105</v>
      </c>
      <c r="K66" t="s">
        <v>119</v>
      </c>
      <c r="AA66" t="s">
        <v>138</v>
      </c>
      <c r="AB66" t="s">
        <v>142</v>
      </c>
    </row>
    <row r="67" spans="1:29" x14ac:dyDescent="0.3">
      <c r="A67" t="s">
        <v>108</v>
      </c>
      <c r="B67" t="s">
        <v>106</v>
      </c>
      <c r="H67" t="s">
        <v>115</v>
      </c>
      <c r="I67" t="s">
        <v>116</v>
      </c>
      <c r="J67" t="s">
        <v>117</v>
      </c>
      <c r="K67" t="s">
        <v>118</v>
      </c>
      <c r="L67" t="s">
        <v>120</v>
      </c>
      <c r="N67" s="31" t="s">
        <v>124</v>
      </c>
      <c r="O67" s="33">
        <f>MIN(H68:H83)</f>
        <v>-88.489514867453863</v>
      </c>
      <c r="Q67" t="s">
        <v>133</v>
      </c>
      <c r="R67" t="s">
        <v>131</v>
      </c>
      <c r="S67" t="s">
        <v>132</v>
      </c>
      <c r="T67" t="s">
        <v>134</v>
      </c>
      <c r="U67" t="s">
        <v>135</v>
      </c>
      <c r="V67" t="s">
        <v>136</v>
      </c>
      <c r="W67" t="s">
        <v>137</v>
      </c>
      <c r="Y67" t="s">
        <v>141</v>
      </c>
      <c r="Z67">
        <f>SUM(W68:W71)</f>
        <v>2.8478999636659559</v>
      </c>
      <c r="AA67">
        <v>0.05</v>
      </c>
      <c r="AB67" t="s">
        <v>143</v>
      </c>
      <c r="AC67" t="s">
        <v>145</v>
      </c>
    </row>
    <row r="68" spans="1:29" x14ac:dyDescent="0.3">
      <c r="A68">
        <f>C2*$K$27+$K$26</f>
        <v>816.91726595233104</v>
      </c>
      <c r="B68">
        <f>O26</f>
        <v>-23.317265952186219</v>
      </c>
      <c r="D68" t="s">
        <v>112</v>
      </c>
      <c r="E68" t="s">
        <v>113</v>
      </c>
      <c r="G68" t="s">
        <v>114</v>
      </c>
      <c r="H68">
        <f>SMALL($B$68:$B$83,ROWS($B$68:B68))</f>
        <v>-88.489514867453863</v>
      </c>
      <c r="I68">
        <f>STANDARDIZE(H68,$D$69,$E$69)</f>
        <v>-1.5931846116156734</v>
      </c>
      <c r="J68">
        <v>1</v>
      </c>
      <c r="K68">
        <f>(J68-0.5)/COUNT($J$68:$J$83)</f>
        <v>3.125E-2</v>
      </c>
      <c r="L68">
        <f>_xlfn.NORM.S.INV(K68)</f>
        <v>-1.8627318674216511</v>
      </c>
      <c r="N68" s="34" t="s">
        <v>125</v>
      </c>
      <c r="O68" s="36">
        <f>MAX(H68:H83)</f>
        <v>92.723985897365282</v>
      </c>
      <c r="Q68">
        <f>O67</f>
        <v>-88.489514867453863</v>
      </c>
      <c r="R68">
        <f>Q68+$O$71</f>
        <v>-43.186139676249077</v>
      </c>
      <c r="S68">
        <f>AVERAGE(Q68:R68)</f>
        <v>-65.837827271851467</v>
      </c>
      <c r="T68">
        <f>COUNTIF($H$68:$H$83,"&lt;"&amp;R68)</f>
        <v>3</v>
      </c>
      <c r="U68">
        <f>_xlfn.NORM.DIST(R68,$O$72,$O$73,1)</f>
        <v>0.2184222689874708</v>
      </c>
      <c r="V68">
        <f>U68*$T$72</f>
        <v>3.4947563037995328</v>
      </c>
      <c r="W68">
        <f>((T68-V68)^2)/V68</f>
        <v>7.00431672111856E-2</v>
      </c>
      <c r="Y68" t="s">
        <v>139</v>
      </c>
      <c r="Z68">
        <f>O70-1-1</f>
        <v>2</v>
      </c>
      <c r="AA68" s="54" t="str">
        <f>IF(Z69&lt;=0.05,"Not Normal Dist","Normally Distributed")</f>
        <v>Normally Distributed</v>
      </c>
      <c r="AB68" t="s">
        <v>144</v>
      </c>
      <c r="AC68" t="s">
        <v>146</v>
      </c>
    </row>
    <row r="69" spans="1:29" x14ac:dyDescent="0.3">
      <c r="A69">
        <f t="shared" ref="A69:A83" si="5">C3*$K$27+$K$26</f>
        <v>807.94385270661769</v>
      </c>
      <c r="B69">
        <f t="shared" ref="B69:B83" si="6">O27</f>
        <v>-22.463852706454517</v>
      </c>
      <c r="D69" s="52">
        <f>AVERAGE(B68:B83)</f>
        <v>-1.177546948838426E-11</v>
      </c>
      <c r="E69">
        <f>_xlfn.STDEV.S(B68:B83)</f>
        <v>55.542536767100387</v>
      </c>
      <c r="H69">
        <f>SMALL($B$68:$B$83,ROWS($B$68:B69))</f>
        <v>-78.505138911387689</v>
      </c>
      <c r="I69">
        <f t="shared" ref="I69:I83" si="7">STANDARDIZE(H69,$D$69,$E$69)</f>
        <v>-1.4134237195640118</v>
      </c>
      <c r="J69">
        <v>2</v>
      </c>
      <c r="K69">
        <f t="shared" ref="K69:K83" si="8">(J69-0.5)/COUNT($J$68:$J$83)</f>
        <v>9.375E-2</v>
      </c>
      <c r="L69">
        <f t="shared" ref="L69:L83" si="9">_xlfn.NORM.S.INV(K69)</f>
        <v>-1.3180108973035372</v>
      </c>
      <c r="N69" s="34" t="s">
        <v>126</v>
      </c>
      <c r="O69" s="36">
        <f>O68-O67</f>
        <v>181.21350076481914</v>
      </c>
      <c r="Q69">
        <f>R68</f>
        <v>-43.186139676249077</v>
      </c>
      <c r="R69">
        <f>Q69+$O$71</f>
        <v>2.1172355149557092</v>
      </c>
      <c r="S69">
        <f t="shared" ref="S69:S71" si="10">AVERAGE(Q69:R69)</f>
        <v>-20.534452080646684</v>
      </c>
      <c r="T69">
        <f>COUNTIF($H$68:$H$83,"&lt;"&amp;R69)-(COUNTIF($H$68:$H$83,"&lt;"&amp;Q69))</f>
        <v>7</v>
      </c>
      <c r="U69">
        <f>_xlfn.NORM.DIST(R69,$O$72,$O$73,1)-_xlfn.NORM.DIST(Q69,$O$72,$O$73,1)</f>
        <v>0.29678139834489708</v>
      </c>
      <c r="V69">
        <f t="shared" ref="V69:V71" si="11">U69*$T$72</f>
        <v>4.7485023735183534</v>
      </c>
      <c r="W69">
        <f t="shared" ref="W69:W71" si="12">((T69-V69)^2)/V69</f>
        <v>1.0675453360459177</v>
      </c>
      <c r="Y69" t="s">
        <v>140</v>
      </c>
      <c r="Z69">
        <f>1-_xlfn.CHISQ.DIST(Z67,Z68,1)</f>
        <v>0.24076113409532929</v>
      </c>
      <c r="AA69">
        <f>_xlfn.CHISQ.INV(1-AA67,Z68)</f>
        <v>5.9914645471079799</v>
      </c>
    </row>
    <row r="70" spans="1:29" x14ac:dyDescent="0.3">
      <c r="A70">
        <f t="shared" si="5"/>
        <v>805.87306503453055</v>
      </c>
      <c r="B70">
        <f t="shared" si="6"/>
        <v>-13.933065034555007</v>
      </c>
      <c r="H70">
        <f>SMALL($B$68:$B$83,ROWS($B$68:B70))</f>
        <v>-65.341440288182099</v>
      </c>
      <c r="I70">
        <f t="shared" si="7"/>
        <v>-1.1764216056994021</v>
      </c>
      <c r="J70">
        <v>3</v>
      </c>
      <c r="K70">
        <f t="shared" si="8"/>
        <v>0.15625</v>
      </c>
      <c r="L70">
        <f t="shared" si="9"/>
        <v>-1.0099901692495805</v>
      </c>
      <c r="N70" s="34" t="s">
        <v>127</v>
      </c>
      <c r="O70" s="36">
        <f>SQRT(COUNT(L68:L83))</f>
        <v>4</v>
      </c>
      <c r="Q70">
        <f t="shared" ref="Q70:Q71" si="13">R69</f>
        <v>2.1172355149557092</v>
      </c>
      <c r="R70">
        <f t="shared" ref="R70:R71" si="14">Q70+$O$71</f>
        <v>47.420610706160495</v>
      </c>
      <c r="S70">
        <f t="shared" si="10"/>
        <v>24.768923110558102</v>
      </c>
      <c r="T70">
        <f t="shared" ref="T70" si="15">COUNTIF($H$68:$H$83,"&lt;"&amp;R70)-(COUNTIF($H$68:$H$83,"&lt;"&amp;Q70))</f>
        <v>2</v>
      </c>
      <c r="U70">
        <f t="shared" ref="U70" si="16">_xlfn.NORM.DIST(R70,$O$72,$O$73,1)-_xlfn.NORM.DIST(Q70,$O$72,$O$73,1)</f>
        <v>0.28818040751223761</v>
      </c>
      <c r="V70">
        <f t="shared" si="11"/>
        <v>4.6108865201958018</v>
      </c>
      <c r="W70">
        <f t="shared" si="12"/>
        <v>1.4783986531619671</v>
      </c>
      <c r="AA70" t="str">
        <f>IF(AA69&lt;Z67,"Not Normal","Normally Distributed")</f>
        <v>Normally Distributed</v>
      </c>
    </row>
    <row r="71" spans="1:29" x14ac:dyDescent="0.3">
      <c r="A71">
        <f t="shared" si="5"/>
        <v>775.9616875488191</v>
      </c>
      <c r="B71">
        <f t="shared" si="6"/>
        <v>29.748312451146489</v>
      </c>
      <c r="H71">
        <f>SMALL($B$68:$B$83,ROWS($B$68:B71))</f>
        <v>-31.724613796777703</v>
      </c>
      <c r="I71">
        <f t="shared" si="7"/>
        <v>-0.57117689690322948</v>
      </c>
      <c r="J71">
        <v>4</v>
      </c>
      <c r="K71">
        <f t="shared" si="8"/>
        <v>0.21875</v>
      </c>
      <c r="L71">
        <f t="shared" si="9"/>
        <v>-0.77642176114792794</v>
      </c>
      <c r="N71" s="34" t="s">
        <v>128</v>
      </c>
      <c r="O71" s="36">
        <f>O69/O70</f>
        <v>45.303375191204786</v>
      </c>
      <c r="Q71">
        <f t="shared" si="13"/>
        <v>47.420610706160495</v>
      </c>
      <c r="R71">
        <f t="shared" si="14"/>
        <v>92.723985897365282</v>
      </c>
      <c r="S71">
        <f t="shared" si="10"/>
        <v>70.072298301762885</v>
      </c>
      <c r="T71">
        <f>(COUNTIF($H$68:$H$83,"&gt;"&amp;Q71))</f>
        <v>4</v>
      </c>
      <c r="U71">
        <f>1-_xlfn.NORM.DIST(Q71,$O$72,$O$73,1)</f>
        <v>0.1966159251553945</v>
      </c>
      <c r="V71">
        <f t="shared" si="11"/>
        <v>3.145854802486312</v>
      </c>
      <c r="W71">
        <f t="shared" si="12"/>
        <v>0.23191280724688548</v>
      </c>
    </row>
    <row r="72" spans="1:29" ht="16.2" thickBot="1" x14ac:dyDescent="0.35">
      <c r="A72">
        <f t="shared" si="5"/>
        <v>762.38652392068889</v>
      </c>
      <c r="B72">
        <f t="shared" si="6"/>
        <v>48.693476079372346</v>
      </c>
      <c r="H72">
        <f>SMALL($B$68:$B$83,ROWS($B$68:B72))</f>
        <v>-23.317265952186219</v>
      </c>
      <c r="I72">
        <f t="shared" si="7"/>
        <v>-0.41980916445980559</v>
      </c>
      <c r="J72">
        <v>5</v>
      </c>
      <c r="K72">
        <f t="shared" si="8"/>
        <v>0.28125</v>
      </c>
      <c r="L72">
        <f t="shared" si="9"/>
        <v>-0.57913216225555586</v>
      </c>
      <c r="N72" s="34" t="s">
        <v>129</v>
      </c>
      <c r="O72" s="56">
        <f>D69</f>
        <v>-1.177546948838426E-11</v>
      </c>
      <c r="T72">
        <f>SUM(T68:T71)</f>
        <v>16</v>
      </c>
      <c r="U72">
        <f>SUM(U68:U71)</f>
        <v>1</v>
      </c>
      <c r="V72">
        <f>SUM(V68:V71)</f>
        <v>16</v>
      </c>
    </row>
    <row r="73" spans="1:29" x14ac:dyDescent="0.3">
      <c r="A73">
        <f t="shared" si="5"/>
        <v>827.73137935101113</v>
      </c>
      <c r="B73">
        <f t="shared" si="6"/>
        <v>-9.4113793509330534</v>
      </c>
      <c r="H73">
        <f>SMALL($B$68:$B$83,ROWS($B$68:B73))</f>
        <v>-22.463852706454517</v>
      </c>
      <c r="I73">
        <f t="shared" si="7"/>
        <v>-0.40444412542116365</v>
      </c>
      <c r="J73">
        <v>6</v>
      </c>
      <c r="K73">
        <f t="shared" si="8"/>
        <v>0.34375</v>
      </c>
      <c r="L73">
        <f t="shared" si="9"/>
        <v>-0.40225006532172536</v>
      </c>
      <c r="N73" s="37" t="s">
        <v>130</v>
      </c>
      <c r="O73" s="38">
        <f>E69</f>
        <v>55.542536767100387</v>
      </c>
      <c r="Y73" s="59" t="s">
        <v>150</v>
      </c>
      <c r="Z73" s="59" t="s">
        <v>152</v>
      </c>
    </row>
    <row r="74" spans="1:29" x14ac:dyDescent="0.3">
      <c r="A74">
        <f t="shared" si="5"/>
        <v>852.58083141606403</v>
      </c>
      <c r="B74">
        <f t="shared" si="6"/>
        <v>-9.5508314161381946</v>
      </c>
      <c r="H74">
        <f>SMALL($B$68:$B$83,ROWS($B$68:B74))</f>
        <v>-22.055884705063164</v>
      </c>
      <c r="I74">
        <f t="shared" si="7"/>
        <v>-0.39709898014805461</v>
      </c>
      <c r="J74">
        <v>7</v>
      </c>
      <c r="K74">
        <f t="shared" si="8"/>
        <v>0.40625</v>
      </c>
      <c r="L74">
        <f t="shared" si="9"/>
        <v>-0.23720210932878771</v>
      </c>
      <c r="Y74" s="57">
        <v>-88.489514867453863</v>
      </c>
      <c r="Z74" s="57">
        <v>1</v>
      </c>
    </row>
    <row r="75" spans="1:29" x14ac:dyDescent="0.3">
      <c r="A75">
        <f t="shared" si="5"/>
        <v>892.15588470485045</v>
      </c>
      <c r="B75">
        <f t="shared" si="6"/>
        <v>-22.055884705063164</v>
      </c>
      <c r="H75">
        <f>SMALL($B$68:$B$83,ROWS($B$68:B75))</f>
        <v>-13.933065034555007</v>
      </c>
      <c r="I75">
        <f t="shared" si="7"/>
        <v>-0.25085395528416393</v>
      </c>
      <c r="J75">
        <v>8</v>
      </c>
      <c r="K75">
        <f t="shared" si="8"/>
        <v>0.46875</v>
      </c>
      <c r="L75">
        <f t="shared" si="9"/>
        <v>-7.8412412733112211E-2</v>
      </c>
      <c r="Y75" s="57">
        <v>-43.186139676249077</v>
      </c>
      <c r="Z75" s="57">
        <v>2</v>
      </c>
    </row>
    <row r="76" spans="1:29" x14ac:dyDescent="0.3">
      <c r="A76">
        <f t="shared" si="5"/>
        <v>942.77513891143826</v>
      </c>
      <c r="B76">
        <f t="shared" si="6"/>
        <v>-78.505138911387689</v>
      </c>
      <c r="H76">
        <f>SMALL($B$68:$B$83,ROWS($B$68:B76))</f>
        <v>-9.5508314161381946</v>
      </c>
      <c r="I76">
        <f t="shared" si="7"/>
        <v>-0.17195526117531745</v>
      </c>
      <c r="J76">
        <v>9</v>
      </c>
      <c r="K76">
        <f t="shared" si="8"/>
        <v>0.53125</v>
      </c>
      <c r="L76">
        <f t="shared" si="9"/>
        <v>7.8412412733112211E-2</v>
      </c>
      <c r="Y76" s="57">
        <v>2.1172355149557092</v>
      </c>
      <c r="Z76" s="57">
        <v>7</v>
      </c>
    </row>
    <row r="77" spans="1:29" x14ac:dyDescent="0.3">
      <c r="A77">
        <f t="shared" si="5"/>
        <v>954.27951486748088</v>
      </c>
      <c r="B77">
        <f t="shared" si="6"/>
        <v>-88.489514867453863</v>
      </c>
      <c r="H77">
        <f>SMALL($B$68:$B$83,ROWS($B$68:B77))</f>
        <v>-9.4113793509330534</v>
      </c>
      <c r="I77">
        <f t="shared" si="7"/>
        <v>-0.16944453564274251</v>
      </c>
      <c r="J77">
        <v>10</v>
      </c>
      <c r="K77">
        <f t="shared" si="8"/>
        <v>0.59375</v>
      </c>
      <c r="L77">
        <f t="shared" si="9"/>
        <v>0.23720210932878771</v>
      </c>
      <c r="Y77" s="57">
        <v>47.420610706160488</v>
      </c>
      <c r="Z77" s="57">
        <v>2</v>
      </c>
    </row>
    <row r="78" spans="1:29" ht="16.2" thickBot="1" x14ac:dyDescent="0.35">
      <c r="A78">
        <f t="shared" si="5"/>
        <v>959.34144028813944</v>
      </c>
      <c r="B78">
        <f t="shared" si="6"/>
        <v>-65.341440288182099</v>
      </c>
      <c r="H78">
        <f>SMALL($B$68:$B$83,ROWS($B$68:B78))</f>
        <v>29.748312451146489</v>
      </c>
      <c r="I78">
        <f t="shared" si="7"/>
        <v>0.53559513451641871</v>
      </c>
      <c r="J78">
        <v>11</v>
      </c>
      <c r="K78">
        <f t="shared" si="8"/>
        <v>0.65625</v>
      </c>
      <c r="L78">
        <f t="shared" si="9"/>
        <v>0.40225006532172536</v>
      </c>
      <c r="Y78" s="58" t="s">
        <v>151</v>
      </c>
      <c r="Z78" s="58">
        <v>4</v>
      </c>
    </row>
    <row r="79" spans="1:29" x14ac:dyDescent="0.3">
      <c r="A79">
        <f t="shared" si="5"/>
        <v>941.39461379671275</v>
      </c>
      <c r="B79">
        <f t="shared" si="6"/>
        <v>-31.724613796777703</v>
      </c>
      <c r="H79">
        <f>SMALL($B$68:$B$83,ROWS($B$68:B79))</f>
        <v>46.331428784379113</v>
      </c>
      <c r="I79">
        <f t="shared" si="7"/>
        <v>0.8341611939452227</v>
      </c>
      <c r="J79">
        <v>12</v>
      </c>
      <c r="K79">
        <f t="shared" si="8"/>
        <v>0.71875</v>
      </c>
      <c r="L79">
        <f t="shared" si="9"/>
        <v>0.57913216225555586</v>
      </c>
    </row>
    <row r="80" spans="1:29" x14ac:dyDescent="0.3">
      <c r="A80">
        <f t="shared" si="5"/>
        <v>940.01408868198769</v>
      </c>
      <c r="B80">
        <f t="shared" si="6"/>
        <v>84.785911317860382</v>
      </c>
      <c r="H80">
        <f>SMALL($B$68:$B$83,ROWS($B$68:B80))</f>
        <v>48.693476079372346</v>
      </c>
      <c r="I80">
        <f t="shared" si="7"/>
        <v>0.8766880109125087</v>
      </c>
      <c r="J80">
        <v>13</v>
      </c>
      <c r="K80">
        <f t="shared" si="8"/>
        <v>0.78125</v>
      </c>
      <c r="L80">
        <f t="shared" si="9"/>
        <v>0.77642176114792794</v>
      </c>
    </row>
    <row r="81" spans="1:12" x14ac:dyDescent="0.3">
      <c r="A81">
        <f t="shared" si="5"/>
        <v>955.89012750132679</v>
      </c>
      <c r="B81">
        <f t="shared" si="6"/>
        <v>62.509872498819504</v>
      </c>
      <c r="H81">
        <f>SMALL($B$68:$B$83,ROWS($B$68:B81))</f>
        <v>62.509872498819504</v>
      </c>
      <c r="I81">
        <f t="shared" si="7"/>
        <v>1.125441438891172</v>
      </c>
      <c r="J81">
        <v>14</v>
      </c>
      <c r="K81">
        <f t="shared" si="8"/>
        <v>0.84375</v>
      </c>
      <c r="L81">
        <f t="shared" si="9"/>
        <v>1.0099901692495805</v>
      </c>
    </row>
    <row r="82" spans="1:12" x14ac:dyDescent="0.3">
      <c r="A82">
        <f t="shared" si="5"/>
        <v>945.0760141026467</v>
      </c>
      <c r="B82">
        <f t="shared" si="6"/>
        <v>92.723985897365282</v>
      </c>
      <c r="H82">
        <f>SMALL($B$68:$B$83,ROWS($B$68:B82))</f>
        <v>84.785911317860382</v>
      </c>
      <c r="I82">
        <f t="shared" si="7"/>
        <v>1.5265041219380091</v>
      </c>
      <c r="J82">
        <v>15</v>
      </c>
      <c r="K82">
        <f t="shared" si="8"/>
        <v>0.90625</v>
      </c>
      <c r="L82">
        <f t="shared" si="9"/>
        <v>1.3180108973035372</v>
      </c>
    </row>
    <row r="83" spans="1:12" x14ac:dyDescent="0.3">
      <c r="A83">
        <f t="shared" si="5"/>
        <v>1030.6685712156041</v>
      </c>
      <c r="B83">
        <f t="shared" si="6"/>
        <v>46.331428784379113</v>
      </c>
      <c r="H83">
        <f>SMALL($B$68:$B$83,ROWS($B$68:B83))</f>
        <v>92.723985897365282</v>
      </c>
      <c r="I83">
        <f t="shared" si="7"/>
        <v>1.6694229557102338</v>
      </c>
      <c r="J83">
        <v>16</v>
      </c>
      <c r="K83">
        <f t="shared" si="8"/>
        <v>0.96875</v>
      </c>
      <c r="L83">
        <f t="shared" si="9"/>
        <v>1.8627318674216511</v>
      </c>
    </row>
    <row r="85" spans="1:12" x14ac:dyDescent="0.3">
      <c r="A85" t="s">
        <v>107</v>
      </c>
    </row>
    <row r="86" spans="1:12" x14ac:dyDescent="0.3">
      <c r="A86" t="s">
        <v>109</v>
      </c>
    </row>
    <row r="87" spans="1:12" x14ac:dyDescent="0.3">
      <c r="A87" t="s">
        <v>110</v>
      </c>
    </row>
    <row r="88" spans="1:12" x14ac:dyDescent="0.3">
      <c r="A88" t="s">
        <v>111</v>
      </c>
    </row>
    <row r="100" spans="15:15" x14ac:dyDescent="0.3">
      <c r="O100" t="s">
        <v>121</v>
      </c>
    </row>
    <row r="101" spans="15:15" x14ac:dyDescent="0.3">
      <c r="O101" t="s">
        <v>122</v>
      </c>
    </row>
    <row r="113" spans="1:13" x14ac:dyDescent="0.3">
      <c r="I113" t="s">
        <v>149</v>
      </c>
    </row>
    <row r="115" spans="1:13" x14ac:dyDescent="0.3">
      <c r="D115" t="s">
        <v>153</v>
      </c>
      <c r="E115" t="s">
        <v>45</v>
      </c>
      <c r="F115" t="s">
        <v>154</v>
      </c>
      <c r="G115" t="s">
        <v>155</v>
      </c>
      <c r="H115" t="s">
        <v>156</v>
      </c>
      <c r="I115" t="s">
        <v>157</v>
      </c>
      <c r="J115" t="s">
        <v>158</v>
      </c>
    </row>
    <row r="116" spans="1:13" x14ac:dyDescent="0.3">
      <c r="A116" t="s">
        <v>56</v>
      </c>
      <c r="B116">
        <f>INTERCEPT(D2:D17,C2:C17)</f>
        <v>-2479.7767080093258</v>
      </c>
      <c r="D116">
        <f>$B$117*C2+$B$116</f>
        <v>816.91726595235605</v>
      </c>
      <c r="E116">
        <f>D2-D116</f>
        <v>-23.317265952356024</v>
      </c>
      <c r="G116">
        <f>E116^2</f>
        <v>543.69489149290143</v>
      </c>
      <c r="L116" t="s">
        <v>165</v>
      </c>
    </row>
    <row r="117" spans="1:13" x14ac:dyDescent="0.3">
      <c r="A117" t="s">
        <v>57</v>
      </c>
      <c r="B117">
        <f>SLOPE(D2:D17,C2:C17)</f>
        <v>23.008751912072039</v>
      </c>
      <c r="D117">
        <f t="shared" ref="D117:D131" si="17">$B$117*C3+$B$116</f>
        <v>807.9438527066477</v>
      </c>
      <c r="E117">
        <f t="shared" ref="E117:E131" si="18">D3-D117</f>
        <v>-22.463852706647685</v>
      </c>
      <c r="F117">
        <f>E116</f>
        <v>-23.317265952356024</v>
      </c>
      <c r="G117">
        <f t="shared" ref="G117:G131" si="19">E117^2</f>
        <v>504.62467842596254</v>
      </c>
      <c r="H117">
        <f t="shared" ref="H117:H131" si="20">(E117-F117)^2</f>
        <v>0.72831416795044135</v>
      </c>
      <c r="I117">
        <f>E117*F117</f>
        <v>523.79562787545683</v>
      </c>
      <c r="J117">
        <f>F117^2</f>
        <v>543.69489149290143</v>
      </c>
      <c r="L117">
        <f t="array" ref="L117:M118">S26*U2:V3</f>
        <v>383955.05454667337</v>
      </c>
      <c r="M117">
        <v>-2621.6356441880021</v>
      </c>
    </row>
    <row r="118" spans="1:13" x14ac:dyDescent="0.3">
      <c r="A118" t="s">
        <v>147</v>
      </c>
      <c r="B118">
        <f>CORREL(C2:C17,D2:D17)</f>
        <v>0.82376940397627263</v>
      </c>
      <c r="D118">
        <f t="shared" si="17"/>
        <v>805.87306503456148</v>
      </c>
      <c r="E118">
        <f t="shared" si="18"/>
        <v>-13.933065034561423</v>
      </c>
      <c r="F118">
        <f t="shared" ref="F118:F131" si="21">E117</f>
        <v>-22.463852706647685</v>
      </c>
      <c r="G118">
        <f t="shared" si="19"/>
        <v>194.13030125731811</v>
      </c>
      <c r="H118">
        <f t="shared" si="20"/>
        <v>72.774338306218951</v>
      </c>
      <c r="I118">
        <f t="shared" ref="I118:I131" si="22">E118*F118</f>
        <v>312.99032068853086</v>
      </c>
      <c r="J118">
        <f t="shared" ref="J118:J131" si="23">F118^2</f>
        <v>504.62467842596254</v>
      </c>
      <c r="L118">
        <v>-2621.6356441880021</v>
      </c>
      <c r="M118">
        <v>17.910099873190905</v>
      </c>
    </row>
    <row r="119" spans="1:13" x14ac:dyDescent="0.3">
      <c r="A119" t="s">
        <v>148</v>
      </c>
      <c r="B119">
        <f>1/(1-B49)</f>
        <v>3.1113492558462745</v>
      </c>
      <c r="D119">
        <f t="shared" si="17"/>
        <v>775.96168754886776</v>
      </c>
      <c r="E119">
        <f t="shared" si="18"/>
        <v>29.748312451132279</v>
      </c>
      <c r="F119">
        <f t="shared" si="21"/>
        <v>-13.933065034561423</v>
      </c>
      <c r="G119">
        <f t="shared" si="19"/>
        <v>884.96209369019175</v>
      </c>
      <c r="H119">
        <f t="shared" si="20"/>
        <v>1908.0627390476686</v>
      </c>
      <c r="I119">
        <f t="shared" si="22"/>
        <v>-414.48517205007937</v>
      </c>
      <c r="J119">
        <f t="shared" si="23"/>
        <v>194.13030125731811</v>
      </c>
    </row>
    <row r="120" spans="1:13" x14ac:dyDescent="0.3">
      <c r="D120">
        <f t="shared" si="17"/>
        <v>762.38652392074528</v>
      </c>
      <c r="E120">
        <f t="shared" si="18"/>
        <v>48.693476079254765</v>
      </c>
      <c r="F120">
        <f t="shared" si="21"/>
        <v>29.748312451132279</v>
      </c>
      <c r="G120">
        <f t="shared" si="19"/>
        <v>2371.0546126809559</v>
      </c>
      <c r="H120">
        <f t="shared" si="20"/>
        <v>358.91922489633515</v>
      </c>
      <c r="I120">
        <f t="shared" si="22"/>
        <v>1448.5487407374062</v>
      </c>
      <c r="J120">
        <f t="shared" si="23"/>
        <v>884.96209369019175</v>
      </c>
      <c r="L120" t="s">
        <v>166</v>
      </c>
      <c r="M120">
        <f>L117</f>
        <v>383955.05454667337</v>
      </c>
    </row>
    <row r="121" spans="1:13" x14ac:dyDescent="0.3">
      <c r="D121">
        <f t="shared" si="17"/>
        <v>827.73137935102977</v>
      </c>
      <c r="E121">
        <f t="shared" si="18"/>
        <v>-9.4113793510297228</v>
      </c>
      <c r="F121">
        <f t="shared" si="21"/>
        <v>48.693476079254765</v>
      </c>
      <c r="G121">
        <f t="shared" si="19"/>
        <v>88.574061288988645</v>
      </c>
      <c r="H121">
        <f t="shared" si="20"/>
        <v>3376.1742245742607</v>
      </c>
      <c r="I121">
        <f t="shared" si="22"/>
        <v>-458.27277530215804</v>
      </c>
      <c r="J121">
        <f t="shared" si="23"/>
        <v>2371.0546126809559</v>
      </c>
      <c r="L121" t="s">
        <v>167</v>
      </c>
      <c r="M121">
        <f>M118</f>
        <v>17.910099873190905</v>
      </c>
    </row>
    <row r="122" spans="1:13" x14ac:dyDescent="0.3">
      <c r="D122">
        <f t="shared" si="17"/>
        <v>852.58083141606812</v>
      </c>
      <c r="E122">
        <f t="shared" si="18"/>
        <v>-9.5508314160681493</v>
      </c>
      <c r="F122">
        <f t="shared" si="21"/>
        <v>-9.4113793510297228</v>
      </c>
      <c r="G122">
        <f t="shared" si="19"/>
        <v>91.218380738154337</v>
      </c>
      <c r="H122">
        <f t="shared" si="20"/>
        <v>1.9446878443481551E-2</v>
      </c>
      <c r="I122">
        <f t="shared" si="22"/>
        <v>89.886497574349747</v>
      </c>
      <c r="J122">
        <f t="shared" si="23"/>
        <v>88.574061288988645</v>
      </c>
      <c r="L122" t="s">
        <v>168</v>
      </c>
      <c r="M122">
        <f>SQRT(M120)</f>
        <v>619.64106912524232</v>
      </c>
    </row>
    <row r="123" spans="1:13" x14ac:dyDescent="0.3">
      <c r="D123">
        <f t="shared" si="17"/>
        <v>892.15588470483181</v>
      </c>
      <c r="E123">
        <f t="shared" si="18"/>
        <v>-22.055884704831783</v>
      </c>
      <c r="F123">
        <f t="shared" si="21"/>
        <v>-9.5508314160681493</v>
      </c>
      <c r="G123">
        <f t="shared" si="19"/>
        <v>486.46205011283257</v>
      </c>
      <c r="H123">
        <f t="shared" si="20"/>
        <v>156.37635775481817</v>
      </c>
      <c r="I123">
        <f t="shared" si="22"/>
        <v>210.65203654808437</v>
      </c>
      <c r="J123">
        <f t="shared" si="23"/>
        <v>91.218380738154337</v>
      </c>
      <c r="L123" t="s">
        <v>169</v>
      </c>
      <c r="M123">
        <f>SQRT(M121)</f>
        <v>4.2320325935879683</v>
      </c>
    </row>
    <row r="124" spans="1:13" x14ac:dyDescent="0.3">
      <c r="D124">
        <f t="shared" si="17"/>
        <v>942.77513891139006</v>
      </c>
      <c r="E124">
        <f t="shared" si="18"/>
        <v>-78.505138911390077</v>
      </c>
      <c r="F124">
        <f t="shared" si="21"/>
        <v>-22.055884704831783</v>
      </c>
      <c r="G124">
        <f t="shared" si="19"/>
        <v>6163.0568354966526</v>
      </c>
      <c r="H124">
        <f t="shared" si="20"/>
        <v>3186.5183004766391</v>
      </c>
      <c r="I124">
        <f t="shared" si="22"/>
        <v>1731.5002925664228</v>
      </c>
      <c r="J124">
        <f t="shared" si="23"/>
        <v>486.46205011283257</v>
      </c>
    </row>
    <row r="125" spans="1:13" x14ac:dyDescent="0.3">
      <c r="D125">
        <f t="shared" si="17"/>
        <v>954.27951486742586</v>
      </c>
      <c r="E125">
        <f t="shared" si="18"/>
        <v>-88.489514867425896</v>
      </c>
      <c r="F125">
        <f t="shared" si="21"/>
        <v>-78.505138911390077</v>
      </c>
      <c r="G125">
        <f t="shared" si="19"/>
        <v>7830.3942414723888</v>
      </c>
      <c r="H125">
        <f t="shared" si="20"/>
        <v>99.687763231466178</v>
      </c>
      <c r="I125">
        <f t="shared" si="22"/>
        <v>6946.8816568687871</v>
      </c>
      <c r="J125">
        <f t="shared" si="23"/>
        <v>6163.0568354966526</v>
      </c>
    </row>
    <row r="126" spans="1:13" x14ac:dyDescent="0.3">
      <c r="D126">
        <f t="shared" si="17"/>
        <v>959.34144028808169</v>
      </c>
      <c r="E126">
        <f t="shared" si="18"/>
        <v>-65.341440288081685</v>
      </c>
      <c r="F126">
        <f t="shared" si="21"/>
        <v>-88.489514867425896</v>
      </c>
      <c r="G126">
        <f t="shared" si="19"/>
        <v>4269.5038189209445</v>
      </c>
      <c r="H126">
        <f t="shared" si="20"/>
        <v>535.83335673088163</v>
      </c>
      <c r="I126">
        <f t="shared" si="22"/>
        <v>5782.0323518312262</v>
      </c>
      <c r="J126">
        <f t="shared" si="23"/>
        <v>7830.3942414723888</v>
      </c>
    </row>
    <row r="127" spans="1:13" x14ac:dyDescent="0.3">
      <c r="D127">
        <f t="shared" si="17"/>
        <v>941.39461379666545</v>
      </c>
      <c r="E127">
        <f t="shared" si="18"/>
        <v>-31.724613796665494</v>
      </c>
      <c r="F127">
        <f t="shared" si="21"/>
        <v>-65.341440288081685</v>
      </c>
      <c r="G127">
        <f t="shared" si="19"/>
        <v>1006.4511205475786</v>
      </c>
      <c r="H127">
        <f t="shared" si="20"/>
        <v>1130.0910233539814</v>
      </c>
      <c r="I127">
        <f t="shared" si="22"/>
        <v>2072.931958057271</v>
      </c>
      <c r="J127">
        <f t="shared" si="23"/>
        <v>4269.5038189209445</v>
      </c>
    </row>
    <row r="128" spans="1:13" x14ac:dyDescent="0.3">
      <c r="D128">
        <f t="shared" si="17"/>
        <v>940.0140886819413</v>
      </c>
      <c r="E128">
        <f t="shared" si="18"/>
        <v>84.785911318058652</v>
      </c>
      <c r="F128">
        <f t="shared" si="21"/>
        <v>-31.724613796665494</v>
      </c>
      <c r="G128">
        <f t="shared" si="19"/>
        <v>7188.6507580337066</v>
      </c>
      <c r="H128">
        <f t="shared" si="20"/>
        <v>13574.702462508765</v>
      </c>
      <c r="I128">
        <f t="shared" si="22"/>
        <v>-2689.8002919637406</v>
      </c>
      <c r="J128">
        <f t="shared" si="23"/>
        <v>1006.4511205475786</v>
      </c>
    </row>
    <row r="129" spans="4:10" x14ac:dyDescent="0.3">
      <c r="D129">
        <f t="shared" si="17"/>
        <v>955.89012750127085</v>
      </c>
      <c r="E129">
        <f t="shared" si="18"/>
        <v>62.509872498729123</v>
      </c>
      <c r="F129">
        <f t="shared" si="21"/>
        <v>84.785911318058652</v>
      </c>
      <c r="G129">
        <f t="shared" si="19"/>
        <v>3907.4841598073717</v>
      </c>
      <c r="H129">
        <f t="shared" si="20"/>
        <v>496.22190548027606</v>
      </c>
      <c r="I129">
        <f t="shared" si="22"/>
        <v>5299.9565061804005</v>
      </c>
      <c r="J129">
        <f t="shared" si="23"/>
        <v>7188.6507580337066</v>
      </c>
    </row>
    <row r="130" spans="4:10" x14ac:dyDescent="0.3">
      <c r="D130">
        <f t="shared" si="17"/>
        <v>945.07601410259713</v>
      </c>
      <c r="E130">
        <f t="shared" si="18"/>
        <v>92.723985897402827</v>
      </c>
      <c r="F130">
        <f t="shared" si="21"/>
        <v>62.509872498729123</v>
      </c>
      <c r="G130">
        <f t="shared" si="19"/>
        <v>8597.7375607017584</v>
      </c>
      <c r="H130">
        <f t="shared" si="20"/>
        <v>912.89264846791377</v>
      </c>
      <c r="I130">
        <f t="shared" si="22"/>
        <v>5796.1645360206085</v>
      </c>
      <c r="J130">
        <f t="shared" si="23"/>
        <v>3907.4841598073717</v>
      </c>
    </row>
    <row r="131" spans="4:10" x14ac:dyDescent="0.3">
      <c r="D131">
        <f t="shared" si="17"/>
        <v>1030.6685712155049</v>
      </c>
      <c r="E131">
        <f t="shared" si="18"/>
        <v>46.331428784495074</v>
      </c>
      <c r="F131">
        <f t="shared" si="21"/>
        <v>92.723985897402827</v>
      </c>
      <c r="G131">
        <f t="shared" si="19"/>
        <v>2146.6012932127387</v>
      </c>
      <c r="H131">
        <f t="shared" si="20"/>
        <v>2152.2693554744078</v>
      </c>
      <c r="I131">
        <f t="shared" si="22"/>
        <v>4296.0347492200444</v>
      </c>
      <c r="J131">
        <f t="shared" si="23"/>
        <v>8597.7375607017584</v>
      </c>
    </row>
    <row r="132" spans="4:10" x14ac:dyDescent="0.3">
      <c r="G132">
        <f>SUM(G117:G131)</f>
        <v>45730.905966387545</v>
      </c>
      <c r="H132">
        <f>SUM(H117:H131)</f>
        <v>27961.271461350028</v>
      </c>
    </row>
    <row r="133" spans="4:10" x14ac:dyDescent="0.3">
      <c r="G133" t="s">
        <v>159</v>
      </c>
      <c r="H133" s="54">
        <f>H132/G132</f>
        <v>0.611430516637954</v>
      </c>
    </row>
    <row r="134" spans="4:10" x14ac:dyDescent="0.3">
      <c r="H134" t="s">
        <v>160</v>
      </c>
    </row>
    <row r="135" spans="4:10" x14ac:dyDescent="0.3">
      <c r="H135" t="s">
        <v>161</v>
      </c>
    </row>
    <row r="136" spans="4:10" x14ac:dyDescent="0.3">
      <c r="H136" t="s">
        <v>162</v>
      </c>
    </row>
    <row r="137" spans="4:10" x14ac:dyDescent="0.3">
      <c r="H137" t="s">
        <v>163</v>
      </c>
    </row>
    <row r="138" spans="4:10" x14ac:dyDescent="0.3">
      <c r="H138" t="s">
        <v>164</v>
      </c>
      <c r="I138">
        <v>0.29630000000000001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6050_Module3Project_Data</vt:lpstr>
      <vt:lpstr>Part 1</vt:lpstr>
      <vt:lpstr>Part 2</vt:lpstr>
      <vt:lpstr>Part 3</vt:lpstr>
    </vt:vector>
  </TitlesOfParts>
  <Manager>CPS</Manager>
  <Company>Northeastern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ALY6050- Module 3 Project Data</dc:title>
  <dc:subject>Enterprise Analytics - Forecasting</dc:subject>
  <dc:creator>Rasoul Behboudi</dc:creator>
  <cp:keywords>Forecasting/Prediction</cp:keywords>
  <dc:description/>
  <cp:lastModifiedBy>John DiSessa</cp:lastModifiedBy>
  <dcterms:created xsi:type="dcterms:W3CDTF">2020-11-08T14:21:04Z</dcterms:created>
  <dcterms:modified xsi:type="dcterms:W3CDTF">2022-03-14T04:23:29Z</dcterms:modified>
  <cp:category>Analytics</cp:category>
</cp:coreProperties>
</file>