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ohn.elmasry\Desktop\ANN Time Series\Inventory\"/>
    </mc:Choice>
  </mc:AlternateContent>
  <xr:revisionPtr revIDLastSave="0" documentId="13_ncr:1_{50BAB962-9567-41C0-AF07-CA4CD0A0CED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  <c r="K24" i="1"/>
  <c r="I24" i="1"/>
  <c r="H24" i="1"/>
  <c r="F24" i="1"/>
  <c r="L23" i="1"/>
  <c r="K23" i="1"/>
  <c r="I23" i="1"/>
  <c r="H23" i="1"/>
  <c r="F23" i="1"/>
  <c r="L22" i="1"/>
  <c r="K22" i="1"/>
  <c r="I22" i="1"/>
  <c r="H22" i="1"/>
  <c r="F22" i="1"/>
  <c r="L21" i="1"/>
  <c r="K21" i="1"/>
  <c r="I21" i="1"/>
  <c r="H21" i="1"/>
  <c r="F21" i="1"/>
  <c r="L20" i="1"/>
  <c r="K20" i="1"/>
  <c r="I20" i="1"/>
  <c r="H20" i="1"/>
  <c r="F20" i="1"/>
  <c r="E20" i="1"/>
  <c r="J20" i="1" s="1"/>
  <c r="L19" i="1"/>
  <c r="K19" i="1"/>
  <c r="J19" i="1"/>
  <c r="I19" i="1"/>
  <c r="H19" i="1"/>
  <c r="G19" i="1"/>
  <c r="M19" i="1" s="1"/>
  <c r="F19" i="1"/>
  <c r="E19" i="1"/>
  <c r="E14" i="1"/>
  <c r="I7" i="1"/>
  <c r="G20" i="1" l="1"/>
  <c r="M20" i="1" s="1"/>
  <c r="E21" i="1"/>
  <c r="N19" i="1"/>
  <c r="E22" i="1" l="1"/>
  <c r="G21" i="1"/>
  <c r="M21" i="1" s="1"/>
  <c r="J21" i="1"/>
  <c r="N20" i="1"/>
  <c r="N21" i="1" l="1"/>
  <c r="J22" i="1"/>
  <c r="G22" i="1"/>
  <c r="M22" i="1" s="1"/>
  <c r="E23" i="1"/>
  <c r="J23" i="1" l="1"/>
  <c r="E24" i="1"/>
  <c r="G23" i="1"/>
  <c r="M23" i="1" s="1"/>
  <c r="N22" i="1"/>
  <c r="N23" i="1" l="1"/>
  <c r="G24" i="1"/>
  <c r="J24" i="1"/>
  <c r="M24" i="1" l="1"/>
  <c r="N24" i="1" l="1"/>
  <c r="N27" i="1" s="1"/>
  <c r="M26" i="1"/>
</calcChain>
</file>

<file path=xl/sharedStrings.xml><?xml version="1.0" encoding="utf-8"?>
<sst xmlns="http://schemas.openxmlformats.org/spreadsheetml/2006/main" count="37" uniqueCount="32">
  <si>
    <t>Date</t>
  </si>
  <si>
    <t>Steel Actual Price / Ton</t>
  </si>
  <si>
    <t>Steel Predicted Price / Ton</t>
  </si>
  <si>
    <t>Quantity Needed / Ton</t>
  </si>
  <si>
    <t>Assumptions:-</t>
  </si>
  <si>
    <t xml:space="preserve">Storage Cost </t>
  </si>
  <si>
    <t>LE / Month / Ton</t>
  </si>
  <si>
    <t>Handling Cost</t>
  </si>
  <si>
    <t>LE / Ton</t>
  </si>
  <si>
    <t>Taxes &amp; Insurance</t>
  </si>
  <si>
    <t xml:space="preserve"> LE / Ton</t>
  </si>
  <si>
    <t>Damage, theft</t>
  </si>
  <si>
    <t>of Item Price / Month</t>
  </si>
  <si>
    <t>Discount Cost</t>
  </si>
  <si>
    <t>Interest Rate</t>
  </si>
  <si>
    <t>Purchase Cost</t>
  </si>
  <si>
    <t>Percent / PO</t>
  </si>
  <si>
    <t>Inventory Size</t>
  </si>
  <si>
    <t>Holding Cost</t>
  </si>
  <si>
    <t>Ordering Cost</t>
  </si>
  <si>
    <t>Model 1</t>
  </si>
  <si>
    <t>Quantity Needed</t>
  </si>
  <si>
    <t>Quantity Order</t>
  </si>
  <si>
    <t>Quantity Left</t>
  </si>
  <si>
    <t>Cost of the item</t>
  </si>
  <si>
    <t>Storage Cost</t>
  </si>
  <si>
    <t>Taxes and Insurance</t>
  </si>
  <si>
    <t>Damage , theft , spoilage</t>
  </si>
  <si>
    <t>Purchase Cost / PO</t>
  </si>
  <si>
    <t>Total Cost</t>
  </si>
  <si>
    <t>Present Value</t>
  </si>
  <si>
    <t xml:space="preserve">Total Present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</si>
</sst>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00000_);_(* \(#,##0.000000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17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9" fontId="0" fillId="0" borderId="1" xfId="0" applyNumberFormat="1" applyBorder="1"/>
    <xf numFmtId="165" fontId="0" fillId="0" borderId="0" xfId="1" applyNumberFormat="1" applyFont="1"/>
    <xf numFmtId="10" fontId="0" fillId="0" borderId="1" xfId="2" applyNumberFormat="1" applyFont="1" applyFill="1" applyBorder="1"/>
    <xf numFmtId="17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0" xfId="0" applyFill="1"/>
    <xf numFmtId="0" fontId="2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7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7" borderId="0" xfId="0" applyFill="1"/>
    <xf numFmtId="1" fontId="0" fillId="0" borderId="0" xfId="0" applyNumberFormat="1"/>
    <xf numFmtId="164" fontId="0" fillId="0" borderId="0" xfId="1" applyNumberFormat="1" applyFont="1"/>
    <xf numFmtId="164" fontId="0" fillId="5" borderId="1" xfId="1" applyNumberFormat="1" applyFont="1" applyFill="1" applyBorder="1"/>
    <xf numFmtId="43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fill>
        <patternFill>
          <bgColor rgb="FFFF0000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5BC669-A925-4410-A0DB-3071D7A460E7}" name="Table1" displayName="Table1" ref="B18:N24" totalsRowShown="0" headerRowDxfId="11">
  <autoFilter ref="B18:N24" xr:uid="{DEA7CBF5-FADC-43ED-BCA3-0D987DADC5B5}"/>
  <tableColumns count="13">
    <tableColumn id="1" xr3:uid="{5E6FC06D-0A8A-41E8-B9EB-5BD08DC2221A}" name="Model 1" dataDxfId="10"/>
    <tableColumn id="10" xr3:uid="{A092A7BC-7B6D-41B6-A681-FE39BC656C55}" name="Quantity Needed" dataDxfId="9"/>
    <tableColumn id="3" xr3:uid="{68406E8A-0A7D-44E7-BC8B-964E8781381C}" name="Quantity Order" dataDxfId="8"/>
    <tableColumn id="11" xr3:uid="{2E6A0CC0-5329-41A9-A14B-DD44A51196F6}" name="Quantity Left">
      <calculatedColumnFormula>Table1[[#This Row],[Quantity Order]]-Table1[[#This Row],[Quantity Needed]]</calculatedColumnFormula>
    </tableColumn>
    <tableColumn id="4" xr3:uid="{6C174A9F-5F07-48D3-938D-376F5ACC0320}" name="Cost of the item">
      <calculatedColumnFormula>D19*D2</calculatedColumnFormula>
    </tableColumn>
    <tableColumn id="5" xr3:uid="{11F3235B-95C3-4799-9854-BD3744809E0C}" name="Storage Cost" dataDxfId="7" dataCellStyle="Comma">
      <calculatedColumnFormula>$I$2*Table1[[#This Row],[Quantity Left]]</calculatedColumnFormula>
    </tableColumn>
    <tableColumn id="6" xr3:uid="{2EA0587E-5A03-4EBE-A1E4-009F849B95E4}" name="Handling Cost" dataDxfId="6" dataCellStyle="Comma">
      <calculatedColumnFormula>$I$3*Table1[[#This Row],[Quantity Order]]</calculatedColumnFormula>
    </tableColumn>
    <tableColumn id="7" xr3:uid="{F1CF7DFA-B7D6-403E-9325-439E614E8DE7}" name="Taxes and Insurance" dataDxfId="5" dataCellStyle="Comma">
      <calculatedColumnFormula>$I$4*Table1[[#This Row],[Quantity Order]]</calculatedColumnFormula>
    </tableColumn>
    <tableColumn id="8" xr3:uid="{9C8707D6-1709-407E-B4B7-EACCC9FC4B63}" name="Damage , theft , spoilage">
      <calculatedColumnFormula>$I$5*Table1[[#This Row],[Quantity Left]]*D2</calculatedColumnFormula>
    </tableColumn>
    <tableColumn id="14" xr3:uid="{B63DF493-5E07-4F9F-A2EE-06F5CA59FC40}" name="Purchase Cost / PO" dataDxfId="4" dataCellStyle="Comma">
      <calculatedColumnFormula>$I$14*Table1[[#This Row],[Quantity Order]]*D2</calculatedColumnFormula>
    </tableColumn>
    <tableColumn id="9" xr3:uid="{0AF98EF0-026E-4A4C-A573-FB48F33F5C8C}" name="Ordering Cost" dataDxfId="3" dataCellStyle="Comma">
      <calculatedColumnFormula>$I$6*Table1[[#This Row],[Quantity Order]]</calculatedColumnFormula>
    </tableColumn>
    <tableColumn id="12" xr3:uid="{D06DB5A7-8374-48E3-AB00-A6D035B6855C}" name="Total Cost" dataDxfId="2" dataCellStyle="Comma">
      <calculatedColumnFormula>SUM(Table1[[#This Row],[Cost of the item]:[Ordering Cost]])</calculatedColumnFormula>
    </tableColumn>
    <tableColumn id="13" xr3:uid="{9255680F-D5C3-4399-B9D7-C17EAA23FBE5}" name="Present Value" dataDxfId="1" dataCellStyle="Comma">
      <calculatedColumnFormula>Table1[[#This Row],[Total Cost]]/(1+$I$7)^A19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topLeftCell="B7" workbookViewId="0">
      <selection activeCell="I6" sqref="D5:I6"/>
    </sheetView>
  </sheetViews>
  <sheetFormatPr defaultRowHeight="15" x14ac:dyDescent="0.25"/>
  <cols>
    <col min="1" max="1" width="2" hidden="1" customWidth="1"/>
    <col min="2" max="2" width="12.85546875" bestFit="1" customWidth="1"/>
    <col min="3" max="5" width="13.28515625" bestFit="1" customWidth="1"/>
    <col min="6" max="6" width="13.140625" bestFit="1" customWidth="1"/>
    <col min="7" max="7" width="13.85546875" bestFit="1" customWidth="1"/>
    <col min="8" max="8" width="17" bestFit="1" customWidth="1"/>
    <col min="9" max="9" width="13" bestFit="1" customWidth="1"/>
    <col min="10" max="10" width="20.140625" bestFit="1" customWidth="1"/>
    <col min="11" max="11" width="13.7109375" bestFit="1" customWidth="1"/>
    <col min="12" max="12" width="17.7109375" bestFit="1" customWidth="1"/>
    <col min="13" max="13" width="10.5703125" bestFit="1" customWidth="1"/>
    <col min="14" max="14" width="13.28515625" bestFit="1" customWidth="1"/>
    <col min="15" max="15" width="8" bestFit="1" customWidth="1"/>
    <col min="16" max="16" width="13.28515625" bestFit="1" customWidth="1"/>
  </cols>
  <sheetData>
    <row r="1" spans="2:16" ht="75" x14ac:dyDescent="0.25">
      <c r="B1" s="1" t="s">
        <v>0</v>
      </c>
      <c r="C1" s="1" t="s">
        <v>1</v>
      </c>
      <c r="D1" s="1" t="s">
        <v>2</v>
      </c>
      <c r="E1" s="1" t="s">
        <v>3</v>
      </c>
      <c r="K1" s="24" t="s">
        <v>29</v>
      </c>
      <c r="L1" s="25">
        <v>8349084.3998014722</v>
      </c>
    </row>
    <row r="2" spans="2:16" ht="18.75" x14ac:dyDescent="0.25">
      <c r="B2" s="2">
        <v>43466</v>
      </c>
      <c r="C2" s="3">
        <v>10000</v>
      </c>
      <c r="D2" s="3">
        <v>10000</v>
      </c>
      <c r="E2" s="3">
        <v>100</v>
      </c>
      <c r="G2" s="4" t="s">
        <v>4</v>
      </c>
      <c r="H2" s="5" t="s">
        <v>5</v>
      </c>
      <c r="I2" s="5">
        <v>150</v>
      </c>
      <c r="J2" s="5" t="s">
        <v>6</v>
      </c>
    </row>
    <row r="3" spans="2:16" ht="18.75" x14ac:dyDescent="0.25">
      <c r="B3" s="2">
        <v>43497</v>
      </c>
      <c r="C3" s="3">
        <v>12000</v>
      </c>
      <c r="D3" s="3">
        <v>12000</v>
      </c>
      <c r="E3" s="3">
        <v>80</v>
      </c>
      <c r="H3" s="5" t="s">
        <v>7</v>
      </c>
      <c r="I3" s="5">
        <v>200</v>
      </c>
      <c r="J3" s="5" t="s">
        <v>8</v>
      </c>
    </row>
    <row r="4" spans="2:16" ht="18.75" x14ac:dyDescent="0.25">
      <c r="B4" s="2">
        <v>43525</v>
      </c>
      <c r="C4" s="3">
        <v>11500</v>
      </c>
      <c r="D4" s="3">
        <v>11500</v>
      </c>
      <c r="E4" s="3">
        <v>60</v>
      </c>
      <c r="H4" s="5" t="s">
        <v>9</v>
      </c>
      <c r="I4" s="5">
        <v>100</v>
      </c>
      <c r="J4" s="5" t="s">
        <v>10</v>
      </c>
    </row>
    <row r="5" spans="2:16" ht="18.75" x14ac:dyDescent="0.25">
      <c r="B5" s="2">
        <v>43556</v>
      </c>
      <c r="C5" s="3">
        <v>10700</v>
      </c>
      <c r="D5" s="3">
        <v>10700</v>
      </c>
      <c r="E5" s="3">
        <v>280</v>
      </c>
      <c r="H5" s="5" t="s">
        <v>11</v>
      </c>
      <c r="I5" s="6">
        <v>0.01</v>
      </c>
      <c r="J5" s="5" t="s">
        <v>12</v>
      </c>
    </row>
    <row r="6" spans="2:16" ht="18.75" x14ac:dyDescent="0.25">
      <c r="B6" s="2">
        <v>43586</v>
      </c>
      <c r="C6" s="3">
        <v>11300</v>
      </c>
      <c r="D6" s="3">
        <v>11300</v>
      </c>
      <c r="E6" s="3">
        <v>150</v>
      </c>
      <c r="H6" s="5" t="s">
        <v>13</v>
      </c>
      <c r="I6" s="5">
        <v>-100</v>
      </c>
      <c r="J6" s="5" t="s">
        <v>8</v>
      </c>
      <c r="P6" s="7"/>
    </row>
    <row r="7" spans="2:16" ht="18.75" x14ac:dyDescent="0.25">
      <c r="B7" s="2">
        <v>43617</v>
      </c>
      <c r="C7" s="3">
        <v>12000</v>
      </c>
      <c r="D7" s="3">
        <v>12000</v>
      </c>
      <c r="E7" s="3">
        <v>70</v>
      </c>
      <c r="H7" s="5" t="s">
        <v>14</v>
      </c>
      <c r="I7" s="8">
        <f>0.1/12</f>
        <v>8.3333333333333332E-3</v>
      </c>
      <c r="J7" s="5"/>
    </row>
    <row r="8" spans="2:16" ht="18.75" hidden="1" x14ac:dyDescent="0.25">
      <c r="B8" s="9">
        <v>43647</v>
      </c>
      <c r="C8" s="10">
        <v>12350</v>
      </c>
      <c r="D8" s="10">
        <v>12450</v>
      </c>
      <c r="E8" s="10">
        <v>150</v>
      </c>
      <c r="H8" s="5"/>
      <c r="I8" s="5"/>
      <c r="J8" s="5"/>
    </row>
    <row r="9" spans="2:16" ht="18.75" hidden="1" x14ac:dyDescent="0.25">
      <c r="B9" s="9">
        <v>43678</v>
      </c>
      <c r="C9" s="10">
        <v>12350</v>
      </c>
      <c r="D9" s="10">
        <v>12400</v>
      </c>
      <c r="E9" s="10">
        <v>300</v>
      </c>
      <c r="H9" s="5"/>
      <c r="I9" s="5"/>
      <c r="J9" s="5"/>
    </row>
    <row r="10" spans="2:16" ht="18.75" hidden="1" x14ac:dyDescent="0.25">
      <c r="B10" s="9">
        <v>43709</v>
      </c>
      <c r="C10" s="10">
        <v>12350</v>
      </c>
      <c r="D10" s="10">
        <v>12600</v>
      </c>
      <c r="E10" s="10">
        <v>250</v>
      </c>
      <c r="H10" s="5"/>
      <c r="I10" s="5"/>
      <c r="J10" s="5"/>
    </row>
    <row r="11" spans="2:16" ht="18.75" hidden="1" x14ac:dyDescent="0.25">
      <c r="B11" s="9">
        <v>43739</v>
      </c>
      <c r="C11" s="10">
        <v>11450</v>
      </c>
      <c r="D11" s="10">
        <v>11350</v>
      </c>
      <c r="E11" s="10">
        <v>190</v>
      </c>
      <c r="H11" s="5"/>
      <c r="I11" s="5"/>
      <c r="J11" s="5"/>
    </row>
    <row r="12" spans="2:16" ht="18.75" hidden="1" x14ac:dyDescent="0.25">
      <c r="B12" s="9">
        <v>43770</v>
      </c>
      <c r="C12" s="10">
        <v>10885</v>
      </c>
      <c r="D12" s="10">
        <v>11000</v>
      </c>
      <c r="E12" s="10">
        <v>250</v>
      </c>
      <c r="H12" s="5"/>
      <c r="I12" s="5"/>
      <c r="J12" s="5"/>
    </row>
    <row r="13" spans="2:16" ht="18.75" hidden="1" x14ac:dyDescent="0.25">
      <c r="B13" s="9">
        <v>43800</v>
      </c>
      <c r="C13" s="10">
        <v>10978</v>
      </c>
      <c r="D13" s="10">
        <v>11100</v>
      </c>
      <c r="E13" s="10">
        <v>70</v>
      </c>
      <c r="H13" s="5"/>
      <c r="I13" s="5"/>
      <c r="J13" s="5"/>
    </row>
    <row r="14" spans="2:16" x14ac:dyDescent="0.25">
      <c r="E14" s="11">
        <f>SUM(E2:E7)</f>
        <v>740</v>
      </c>
      <c r="H14" s="5" t="s">
        <v>15</v>
      </c>
      <c r="I14" s="5">
        <v>0.02</v>
      </c>
      <c r="J14" s="5" t="s">
        <v>16</v>
      </c>
    </row>
    <row r="15" spans="2:16" x14ac:dyDescent="0.25">
      <c r="E15" s="11"/>
      <c r="H15" s="5" t="s">
        <v>17</v>
      </c>
      <c r="I15" s="5">
        <v>400</v>
      </c>
      <c r="J15" s="5"/>
    </row>
    <row r="17" spans="1:16" x14ac:dyDescent="0.25">
      <c r="F17" s="12" t="s">
        <v>18</v>
      </c>
      <c r="G17" s="12"/>
      <c r="H17" s="12"/>
      <c r="I17" s="12"/>
      <c r="J17" s="12"/>
      <c r="K17" s="13" t="s">
        <v>19</v>
      </c>
      <c r="L17" s="13"/>
    </row>
    <row r="18" spans="1:16" s="14" customFormat="1" ht="60" x14ac:dyDescent="0.25">
      <c r="B18" s="15" t="s">
        <v>20</v>
      </c>
      <c r="C18" s="15" t="s">
        <v>21</v>
      </c>
      <c r="D18" s="15" t="s">
        <v>22</v>
      </c>
      <c r="E18" s="15" t="s">
        <v>23</v>
      </c>
      <c r="F18" s="15" t="s">
        <v>24</v>
      </c>
      <c r="G18" s="15" t="s">
        <v>25</v>
      </c>
      <c r="H18" s="15" t="s">
        <v>7</v>
      </c>
      <c r="I18" s="15" t="s">
        <v>26</v>
      </c>
      <c r="J18" s="15" t="s">
        <v>27</v>
      </c>
      <c r="K18" s="15" t="s">
        <v>28</v>
      </c>
      <c r="L18" s="15" t="s">
        <v>19</v>
      </c>
      <c r="M18" s="15" t="s">
        <v>29</v>
      </c>
      <c r="N18" s="15" t="s">
        <v>30</v>
      </c>
    </row>
    <row r="19" spans="1:16" ht="18.75" x14ac:dyDescent="0.25">
      <c r="A19">
        <v>0</v>
      </c>
      <c r="B19" s="16">
        <v>43466</v>
      </c>
      <c r="C19" s="17">
        <v>100</v>
      </c>
      <c r="D19" s="18">
        <v>240</v>
      </c>
      <c r="E19" s="19">
        <f>Table1[[#This Row],[Quantity Order]]-Table1[[#This Row],[Quantity Needed]]</f>
        <v>140</v>
      </c>
      <c r="F19" s="20">
        <f>D19*$D$2</f>
        <v>2400000</v>
      </c>
      <c r="G19" s="20">
        <f>$I$2*Table1[[#This Row],[Quantity Left]]</f>
        <v>21000</v>
      </c>
      <c r="H19" s="20">
        <f>$I$3*Table1[[#This Row],[Quantity Order]]</f>
        <v>48000</v>
      </c>
      <c r="I19" s="20">
        <f>$I$4*Table1[[#This Row],[Quantity Order]]</f>
        <v>24000</v>
      </c>
      <c r="J19" s="20">
        <f>$I$5*Table1[[#This Row],[Quantity Left]]*$D$2</f>
        <v>14000.000000000002</v>
      </c>
      <c r="K19" s="20">
        <f>$I$14*Table1[[#This Row],[Quantity Order]]*D2</f>
        <v>48000</v>
      </c>
      <c r="L19" s="20">
        <f>$I$6*Table1[[#This Row],[Quantity Order]]</f>
        <v>-24000</v>
      </c>
      <c r="M19" s="21">
        <f>SUM(Table1[[#This Row],[Cost of the item]:[Ordering Cost]])</f>
        <v>2531000</v>
      </c>
      <c r="N19" s="20">
        <f>Table1[[#This Row],[Total Cost]]/(1+$I$7)^A19</f>
        <v>2531000</v>
      </c>
      <c r="P19" s="22"/>
    </row>
    <row r="20" spans="1:16" ht="18.75" x14ac:dyDescent="0.25">
      <c r="A20">
        <v>1</v>
      </c>
      <c r="B20" s="16">
        <v>43497</v>
      </c>
      <c r="C20" s="17">
        <v>80</v>
      </c>
      <c r="D20" s="18">
        <v>0</v>
      </c>
      <c r="E20" s="19">
        <f>E19+Table1[[#This Row],[Quantity Order]]-Table1[[#This Row],[Quantity Needed]]</f>
        <v>60</v>
      </c>
      <c r="F20" s="20">
        <f>D20*$D$3</f>
        <v>0</v>
      </c>
      <c r="G20" s="20">
        <f>$I$2*Table1[[#This Row],[Quantity Left]]</f>
        <v>9000</v>
      </c>
      <c r="H20" s="20">
        <f>$I$3*Table1[[#This Row],[Quantity Order]]</f>
        <v>0</v>
      </c>
      <c r="I20" s="20">
        <f>$I$4*Table1[[#This Row],[Quantity Order]]</f>
        <v>0</v>
      </c>
      <c r="J20" s="20">
        <f>$I$5*Table1[[#This Row],[Quantity Left]]*$D$3</f>
        <v>7200</v>
      </c>
      <c r="K20" s="20">
        <f>$I$14*Table1[[#This Row],[Quantity Order]]*D3</f>
        <v>0</v>
      </c>
      <c r="L20" s="20">
        <f>$I$6*Table1[[#This Row],[Quantity Order]]</f>
        <v>0</v>
      </c>
      <c r="M20" s="21">
        <f>SUM(Table1[[#This Row],[Cost of the item]:[Ordering Cost]])</f>
        <v>16200</v>
      </c>
      <c r="N20" s="20">
        <f>Table1[[#This Row],[Total Cost]]/(1+$I$7)^A20</f>
        <v>16066.115702479339</v>
      </c>
      <c r="P20" s="22"/>
    </row>
    <row r="21" spans="1:16" ht="18.75" x14ac:dyDescent="0.25">
      <c r="A21">
        <v>2</v>
      </c>
      <c r="B21" s="16">
        <v>43525</v>
      </c>
      <c r="C21" s="17">
        <v>60</v>
      </c>
      <c r="D21" s="18">
        <v>0</v>
      </c>
      <c r="E21" s="19">
        <f>E20+Table1[[#This Row],[Quantity Order]]-Table1[[#This Row],[Quantity Needed]]</f>
        <v>0</v>
      </c>
      <c r="F21" s="20">
        <f>D21*$D$4</f>
        <v>0</v>
      </c>
      <c r="G21" s="20">
        <f>$I$2*Table1[[#This Row],[Quantity Left]]</f>
        <v>0</v>
      </c>
      <c r="H21" s="20">
        <f>$I$3*Table1[[#This Row],[Quantity Order]]</f>
        <v>0</v>
      </c>
      <c r="I21" s="20">
        <f>$I$4*Table1[[#This Row],[Quantity Order]]</f>
        <v>0</v>
      </c>
      <c r="J21" s="20">
        <f>$I$5*Table1[[#This Row],[Quantity Left]]*$D$4</f>
        <v>0</v>
      </c>
      <c r="K21" s="20">
        <f>$I$14*Table1[[#This Row],[Quantity Order]]*D4</f>
        <v>0</v>
      </c>
      <c r="L21" s="20">
        <f>$I$6*Table1[[#This Row],[Quantity Order]]</f>
        <v>0</v>
      </c>
      <c r="M21" s="21">
        <f>SUM(Table1[[#This Row],[Cost of the item]:[Ordering Cost]])</f>
        <v>0</v>
      </c>
      <c r="N21" s="20">
        <f>Table1[[#This Row],[Total Cost]]/(1+$I$7)^A21</f>
        <v>0</v>
      </c>
      <c r="P21" s="22"/>
    </row>
    <row r="22" spans="1:16" ht="18.75" x14ac:dyDescent="0.25">
      <c r="A22">
        <v>3</v>
      </c>
      <c r="B22" s="16">
        <v>43556</v>
      </c>
      <c r="C22" s="17">
        <v>280</v>
      </c>
      <c r="D22" s="18">
        <v>500</v>
      </c>
      <c r="E22" s="19">
        <f>E21+Table1[[#This Row],[Quantity Order]]-Table1[[#This Row],[Quantity Needed]]</f>
        <v>220</v>
      </c>
      <c r="F22" s="20">
        <f>D22*$D$5</f>
        <v>5350000</v>
      </c>
      <c r="G22" s="20">
        <f>$I$2*Table1[[#This Row],[Quantity Left]]</f>
        <v>33000</v>
      </c>
      <c r="H22" s="20">
        <f>$I$3*Table1[[#This Row],[Quantity Order]]</f>
        <v>100000</v>
      </c>
      <c r="I22" s="20">
        <f>$I$4*Table1[[#This Row],[Quantity Order]]</f>
        <v>50000</v>
      </c>
      <c r="J22" s="20">
        <f>$I$5*Table1[[#This Row],[Quantity Left]]*$D$5</f>
        <v>23540.000000000004</v>
      </c>
      <c r="K22" s="20">
        <f>$I$14*Table1[[#This Row],[Quantity Order]]*D5</f>
        <v>107000</v>
      </c>
      <c r="L22" s="20">
        <f>$I$6*Table1[[#This Row],[Quantity Order]]</f>
        <v>-50000</v>
      </c>
      <c r="M22" s="21">
        <f>SUM(Table1[[#This Row],[Cost of the item]:[Ordering Cost]])</f>
        <v>5613540</v>
      </c>
      <c r="N22" s="20">
        <f>Table1[[#This Row],[Total Cost]]/(1+$I$7)^A22</f>
        <v>5475508.3906227341</v>
      </c>
      <c r="P22" s="22"/>
    </row>
    <row r="23" spans="1:16" ht="18.75" x14ac:dyDescent="0.25">
      <c r="A23">
        <v>4</v>
      </c>
      <c r="B23" s="16">
        <v>43586</v>
      </c>
      <c r="C23" s="17">
        <v>150</v>
      </c>
      <c r="D23" s="18">
        <v>0</v>
      </c>
      <c r="E23" s="19">
        <f>E22+Table1[[#This Row],[Quantity Order]]-Table1[[#This Row],[Quantity Needed]]</f>
        <v>70</v>
      </c>
      <c r="F23" s="20">
        <f>D23*$D$6</f>
        <v>0</v>
      </c>
      <c r="G23" s="20">
        <f>$I$2*Table1[[#This Row],[Quantity Left]]</f>
        <v>10500</v>
      </c>
      <c r="H23" s="20">
        <f>$I$3*Table1[[#This Row],[Quantity Order]]</f>
        <v>0</v>
      </c>
      <c r="I23" s="20">
        <f>$I$4*Table1[[#This Row],[Quantity Order]]</f>
        <v>0</v>
      </c>
      <c r="J23" s="20">
        <f>$I$5*Table1[[#This Row],[Quantity Left]]*$D$6</f>
        <v>7910.0000000000009</v>
      </c>
      <c r="K23" s="20">
        <f>$I$14*Table1[[#This Row],[Quantity Order]]*D6</f>
        <v>0</v>
      </c>
      <c r="L23" s="20">
        <f>$I$6*Table1[[#This Row],[Quantity Order]]</f>
        <v>0</v>
      </c>
      <c r="M23" s="21">
        <f>SUM(Table1[[#This Row],[Cost of the item]:[Ordering Cost]])</f>
        <v>18410</v>
      </c>
      <c r="N23" s="20">
        <f>Table1[[#This Row],[Total Cost]]/(1+$I$7)^A23</f>
        <v>17808.908043329451</v>
      </c>
      <c r="P23" s="22"/>
    </row>
    <row r="24" spans="1:16" ht="18.75" x14ac:dyDescent="0.25">
      <c r="A24">
        <v>5</v>
      </c>
      <c r="B24" s="16">
        <v>43617</v>
      </c>
      <c r="C24" s="17">
        <v>70</v>
      </c>
      <c r="D24" s="18">
        <v>0</v>
      </c>
      <c r="E24" s="19">
        <f>E23+Table1[[#This Row],[Quantity Order]]-Table1[[#This Row],[Quantity Needed]]</f>
        <v>0</v>
      </c>
      <c r="F24" s="20">
        <f>D24*$D$7</f>
        <v>0</v>
      </c>
      <c r="G24" s="20">
        <f>$I$2*Table1[[#This Row],[Quantity Left]]</f>
        <v>0</v>
      </c>
      <c r="H24" s="20">
        <f>$I$3*Table1[[#This Row],[Quantity Order]]</f>
        <v>0</v>
      </c>
      <c r="I24" s="20">
        <f>$I$4*Table1[[#This Row],[Quantity Order]]</f>
        <v>0</v>
      </c>
      <c r="J24" s="20">
        <f>$I$5*Table1[[#This Row],[Quantity Left]]*$D$7</f>
        <v>0</v>
      </c>
      <c r="K24" s="20">
        <f>$I$14*Table1[[#This Row],[Quantity Order]]*D7</f>
        <v>0</v>
      </c>
      <c r="L24" s="20">
        <f>$I$6*Table1[[#This Row],[Quantity Order]]</f>
        <v>0</v>
      </c>
      <c r="M24" s="21">
        <f>SUM(Table1[[#This Row],[Cost of the item]:[Ordering Cost]])</f>
        <v>0</v>
      </c>
      <c r="N24" s="20">
        <f>Table1[[#This Row],[Total Cost]]/(1+$I$7)^A24</f>
        <v>0</v>
      </c>
      <c r="P24" s="22"/>
    </row>
    <row r="26" spans="1:16" x14ac:dyDescent="0.25">
      <c r="L26" t="s">
        <v>29</v>
      </c>
      <c r="M26" s="23">
        <f>SUM(M19:M25)</f>
        <v>8179150</v>
      </c>
    </row>
    <row r="27" spans="1:16" x14ac:dyDescent="0.25">
      <c r="L27" t="s">
        <v>31</v>
      </c>
      <c r="N27" s="23">
        <f>SUM(N19:N25)</f>
        <v>8040383.4143685428</v>
      </c>
    </row>
  </sheetData>
  <mergeCells count="2">
    <mergeCell ref="F17:J17"/>
    <mergeCell ref="K17:L17"/>
  </mergeCells>
  <conditionalFormatting sqref="E17 E19:E26">
    <cfRule type="cellIs" dxfId="0" priority="1" operator="greaterThan">
      <formula>$I$15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Ehab Elmasry</dc:creator>
  <cp:lastModifiedBy>John Ehab Elmasry</cp:lastModifiedBy>
  <dcterms:created xsi:type="dcterms:W3CDTF">2015-06-05T18:17:20Z</dcterms:created>
  <dcterms:modified xsi:type="dcterms:W3CDTF">2020-12-16T06:46:42Z</dcterms:modified>
</cp:coreProperties>
</file>