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echu\git\github.com\USTC\Computer Architecture\Reference\Lab3\"/>
    </mc:Choice>
  </mc:AlternateContent>
  <xr:revisionPtr revIDLastSave="0" documentId="13_ncr:1_{0FF56C39-0113-4808-93E3-89237917E877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Lab3" sheetId="1" r:id="rId1"/>
    <sheet name="Lab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L2" i="2"/>
  <c r="L3" i="2"/>
  <c r="L4" i="2"/>
  <c r="H2" i="2"/>
  <c r="H3" i="2"/>
  <c r="H4" i="2"/>
  <c r="D2" i="2"/>
  <c r="D3" i="2"/>
  <c r="D4" i="2"/>
  <c r="J25" i="1" l="1"/>
  <c r="K25" i="1" s="1"/>
  <c r="O25" i="1"/>
  <c r="P25" i="1" s="1"/>
  <c r="J20" i="1" l="1"/>
  <c r="K20" i="1" s="1"/>
  <c r="J21" i="1"/>
  <c r="K21" i="1" s="1"/>
  <c r="J17" i="1"/>
  <c r="K17" i="1" s="1"/>
  <c r="J22" i="1"/>
  <c r="K22" i="1" s="1"/>
  <c r="O22" i="1"/>
  <c r="P22" i="1" s="1"/>
  <c r="O17" i="1"/>
  <c r="P17" i="1" s="1"/>
  <c r="O21" i="1"/>
  <c r="P21" i="1" s="1"/>
  <c r="O20" i="1"/>
  <c r="P20" i="1" s="1"/>
  <c r="O12" i="1"/>
  <c r="P12" i="1" s="1"/>
  <c r="O9" i="1"/>
  <c r="P9" i="1" s="1"/>
  <c r="O6" i="1"/>
  <c r="P6" i="1" s="1"/>
  <c r="O15" i="1"/>
  <c r="P15" i="1" s="1"/>
  <c r="O8" i="1"/>
  <c r="P8" i="1" s="1"/>
  <c r="O13" i="1"/>
  <c r="P13" i="1" s="1"/>
  <c r="O10" i="1"/>
  <c r="P10" i="1" s="1"/>
  <c r="O19" i="1"/>
  <c r="P19" i="1" s="1"/>
  <c r="O24" i="1"/>
  <c r="P24" i="1" s="1"/>
  <c r="O5" i="1"/>
  <c r="P5" i="1" s="1"/>
  <c r="O11" i="1"/>
  <c r="P11" i="1" s="1"/>
  <c r="O14" i="1"/>
  <c r="P14" i="1" s="1"/>
  <c r="O18" i="1"/>
  <c r="P18" i="1" s="1"/>
  <c r="O4" i="1"/>
  <c r="P4" i="1" s="1"/>
  <c r="O23" i="1"/>
  <c r="P23" i="1" s="1"/>
  <c r="O7" i="1"/>
  <c r="P7" i="1" s="1"/>
  <c r="O3" i="1"/>
  <c r="P3" i="1" s="1"/>
  <c r="O2" i="1"/>
  <c r="P2" i="1" s="1"/>
  <c r="O16" i="1"/>
  <c r="P16" i="1" s="1"/>
  <c r="J12" i="1"/>
  <c r="K12" i="1" s="1"/>
  <c r="J9" i="1"/>
  <c r="K9" i="1" s="1"/>
  <c r="J6" i="1"/>
  <c r="K6" i="1" s="1"/>
  <c r="J15" i="1"/>
  <c r="K15" i="1" s="1"/>
  <c r="J8" i="1"/>
  <c r="K8" i="1" s="1"/>
  <c r="J13" i="1"/>
  <c r="K13" i="1" s="1"/>
  <c r="J10" i="1"/>
  <c r="K10" i="1" s="1"/>
  <c r="J19" i="1"/>
  <c r="K19" i="1" s="1"/>
  <c r="J24" i="1"/>
  <c r="K24" i="1" s="1"/>
  <c r="J5" i="1"/>
  <c r="K5" i="1" s="1"/>
  <c r="J11" i="1"/>
  <c r="K11" i="1" s="1"/>
  <c r="J14" i="1"/>
  <c r="K14" i="1" s="1"/>
  <c r="J18" i="1"/>
  <c r="K18" i="1" s="1"/>
  <c r="J4" i="1"/>
  <c r="K4" i="1" s="1"/>
  <c r="J23" i="1"/>
  <c r="K23" i="1" s="1"/>
  <c r="J7" i="1"/>
  <c r="K7" i="1" s="1"/>
  <c r="J3" i="1"/>
  <c r="K3" i="1" s="1"/>
  <c r="J2" i="1"/>
  <c r="K2" i="1" s="1"/>
  <c r="J16" i="1"/>
  <c r="K16" i="1" s="1"/>
  <c r="P26" i="1" l="1"/>
  <c r="K26" i="1"/>
  <c r="Q4" i="1" l="1"/>
  <c r="Q17" i="1"/>
  <c r="Q12" i="1"/>
  <c r="Q14" i="1"/>
  <c r="Q19" i="1"/>
  <c r="Q24" i="1"/>
  <c r="Q18" i="1"/>
  <c r="Q7" i="1"/>
  <c r="Q23" i="1"/>
  <c r="Q15" i="1"/>
  <c r="Q20" i="1"/>
  <c r="Q9" i="1"/>
  <c r="Q25" i="1"/>
  <c r="Q5" i="1"/>
  <c r="Q3" i="1"/>
  <c r="Q2" i="1"/>
  <c r="Q21" i="1"/>
  <c r="Q11" i="1"/>
  <c r="Q13" i="1"/>
  <c r="Q6" i="1"/>
  <c r="Q8" i="1"/>
  <c r="Q10" i="1"/>
  <c r="Q22" i="1"/>
  <c r="Q16" i="1"/>
</calcChain>
</file>

<file path=xl/sharedStrings.xml><?xml version="1.0" encoding="utf-8"?>
<sst xmlns="http://schemas.openxmlformats.org/spreadsheetml/2006/main" count="36" uniqueCount="36">
  <si>
    <t>WayCnt</t>
    <phoneticPr fontId="1" type="noConversion"/>
  </si>
  <si>
    <t>LRU?</t>
    <phoneticPr fontId="1" type="noConversion"/>
  </si>
  <si>
    <t>LUT</t>
    <phoneticPr fontId="1" type="noConversion"/>
  </si>
  <si>
    <t>FF</t>
    <phoneticPr fontId="1" type="noConversion"/>
  </si>
  <si>
    <t>qTime(us)</t>
    <phoneticPr fontId="1" type="noConversion"/>
  </si>
  <si>
    <t>mTime(us)</t>
    <phoneticPr fontId="1" type="noConversion"/>
  </si>
  <si>
    <t>qMissRate</t>
    <phoneticPr fontId="1" type="noConversion"/>
  </si>
  <si>
    <t>mMissRate</t>
    <phoneticPr fontId="1" type="noConversion"/>
  </si>
  <si>
    <t>LineLen</t>
    <phoneticPr fontId="1" type="noConversion"/>
  </si>
  <si>
    <t>SetLen</t>
    <phoneticPr fontId="1" type="noConversion"/>
  </si>
  <si>
    <t>qMiss</t>
    <phoneticPr fontId="1" type="noConversion"/>
  </si>
  <si>
    <t>qHit</t>
    <phoneticPr fontId="1" type="noConversion"/>
  </si>
  <si>
    <t>mMiss</t>
    <phoneticPr fontId="1" type="noConversion"/>
  </si>
  <si>
    <t>mHit</t>
    <phoneticPr fontId="1" type="noConversion"/>
  </si>
  <si>
    <t>qScore</t>
    <phoneticPr fontId="1" type="noConversion"/>
  </si>
  <si>
    <t>mScore</t>
    <phoneticPr fontId="1" type="noConversion"/>
  </si>
  <si>
    <t>Minimum</t>
    <phoneticPr fontId="1" type="noConversion"/>
  </si>
  <si>
    <t>rank</t>
    <phoneticPr fontId="1" type="noConversion"/>
  </si>
  <si>
    <t>BTB_EN</t>
    <phoneticPr fontId="1" type="noConversion"/>
  </si>
  <si>
    <t>BHT_EN</t>
    <phoneticPr fontId="1" type="noConversion"/>
  </si>
  <si>
    <t>qTcnt</t>
    <phoneticPr fontId="1" type="noConversion"/>
  </si>
  <si>
    <t>qFcnt</t>
    <phoneticPr fontId="1" type="noConversion"/>
  </si>
  <si>
    <t>qTime</t>
    <phoneticPr fontId="1" type="noConversion"/>
  </si>
  <si>
    <t>qCycle</t>
    <phoneticPr fontId="1" type="noConversion"/>
  </si>
  <si>
    <t>bCycle</t>
    <phoneticPr fontId="1" type="noConversion"/>
  </si>
  <si>
    <t>bTcnt</t>
    <phoneticPr fontId="1" type="noConversion"/>
  </si>
  <si>
    <t>bFcnt</t>
    <phoneticPr fontId="1" type="noConversion"/>
  </si>
  <si>
    <t>hCycle</t>
    <phoneticPr fontId="1" type="noConversion"/>
  </si>
  <si>
    <t>hTcnt</t>
    <phoneticPr fontId="1" type="noConversion"/>
  </si>
  <si>
    <t>hFcnt</t>
    <phoneticPr fontId="1" type="noConversion"/>
  </si>
  <si>
    <t>mCycle</t>
    <phoneticPr fontId="1" type="noConversion"/>
  </si>
  <si>
    <t>mTcnt</t>
    <phoneticPr fontId="1" type="noConversion"/>
  </si>
  <si>
    <t>mFcnt</t>
    <phoneticPr fontId="1" type="noConversion"/>
  </si>
  <si>
    <t>bTime</t>
    <phoneticPr fontId="1" type="noConversion"/>
  </si>
  <si>
    <t>hTime</t>
    <phoneticPr fontId="1" type="noConversion"/>
  </si>
  <si>
    <t>mTime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</si>
</sst>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等线"/>
      <family val="2"/>
      <scheme val="minor"/>
    </font>
    <font>
      <b/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77" fontId="3" fillId="0" borderId="0" xfId="1" applyNumberFormat="1" applyFont="1" applyAlignment="1">
      <alignment horizontal="right" vertical="center"/>
    </xf>
    <xf numFmtId="177" fontId="2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56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3C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AE2911-ABD8-4232-AEDD-837CB5AE6E4A}" name="表6" displayName="表6" ref="A1:Q26" totalsRowCount="1" headerRowDxfId="55" dataDxfId="54">
  <autoFilter ref="A1:Q25" xr:uid="{D0CBFE76-1566-4D01-9009-F636DE8A53AF}"/>
  <sortState xmlns:xlrd2="http://schemas.microsoft.com/office/spreadsheetml/2017/richdata2" ref="A2:Q25">
    <sortCondition ref="Q1:Q25"/>
  </sortState>
  <tableColumns count="17">
    <tableColumn id="1" xr3:uid="{8260FEC9-B4E1-477F-B7F3-6504E0AAB587}" name="LineLen" totalsRowLabel="Minimum" dataDxfId="53" totalsRowDxfId="52"/>
    <tableColumn id="2" xr3:uid="{1DFD3C40-2A95-42DC-9E86-D00AB2950379}" name="SetLen" dataDxfId="51" totalsRowDxfId="50"/>
    <tableColumn id="3" xr3:uid="{D2FDF680-3EBA-4604-9C0E-4E2C5572E688}" name="WayCnt" dataDxfId="49" totalsRowDxfId="48"/>
    <tableColumn id="4" xr3:uid="{B05BBCBB-F085-4678-AB8B-87F85D0E56F3}" name="LRU?" dataDxfId="47" totalsRowDxfId="46"/>
    <tableColumn id="5" xr3:uid="{4688A0CF-28C6-44CC-9125-2C43C2D914D2}" name="LUT" dataDxfId="45" totalsRowDxfId="44"/>
    <tableColumn id="6" xr3:uid="{F71E8D53-9BC7-49C5-B733-6DC10F8C193C}" name="FF" dataDxfId="43" totalsRowDxfId="42"/>
    <tableColumn id="7" xr3:uid="{AACE4A34-C124-4EDF-8204-68F8CF587025}" name="qTime(us)" dataDxfId="41" totalsRowDxfId="40"/>
    <tableColumn id="8" xr3:uid="{78738413-5858-405F-A2BC-0DE8A52372BD}" name="qMiss" dataDxfId="39" totalsRowDxfId="38"/>
    <tableColumn id="9" xr3:uid="{6B0E0514-9FB0-41B7-8C06-D387547EEC77}" name="qHit" dataDxfId="37" totalsRowDxfId="36"/>
    <tableColumn id="10" xr3:uid="{59FD2D40-5407-4074-8D79-B7CCC7E833C5}" name="qMissRate" dataDxfId="35" totalsRowDxfId="34" dataCellStyle="百分比">
      <calculatedColumnFormula>H2/I2</calculatedColumnFormula>
    </tableColumn>
    <tableColumn id="16" xr3:uid="{65BC5761-77E6-4387-9D44-87EFCC5028A8}" name="qScore" totalsRowFunction="min" dataDxfId="33" totalsRowDxfId="32">
      <calculatedColumnFormula>(表6[[#This Row],[LUT]]+表6[[#This Row],[FF]])*表6[[#This Row],[qTime(us)]]*表6[[#This Row],[qMissRate]]</calculatedColumnFormula>
    </tableColumn>
    <tableColumn id="11" xr3:uid="{6782C4EC-4F37-4DE8-A9F6-AB021DDEFB79}" name="mTime(us)" dataDxfId="31" totalsRowDxfId="30"/>
    <tableColumn id="12" xr3:uid="{EC2609B9-5E82-463D-AB46-5A1467BBB976}" name="mMiss" dataDxfId="29" totalsRowDxfId="28"/>
    <tableColumn id="13" xr3:uid="{78066F61-5A7C-4628-A6EA-8616CF80C195}" name="mHit" dataDxfId="27" totalsRowDxfId="26"/>
    <tableColumn id="14" xr3:uid="{E9EFAC46-0579-4259-9675-345175F49EB5}" name="mMissRate" dataDxfId="25" totalsRowDxfId="24" dataCellStyle="百分比">
      <calculatedColumnFormula>M2/N2</calculatedColumnFormula>
    </tableColumn>
    <tableColumn id="17" xr3:uid="{9A388DD0-3387-47A6-8067-C55F591CF4B5}" name="mScore" totalsRowFunction="min" dataDxfId="23" totalsRowDxfId="22">
      <calculatedColumnFormula>(表6[[#This Row],[LUT]]+表6[[#This Row],[FF]])*表6[[#This Row],[mTime(us)]]*表6[[#This Row],[mMissRate]]</calculatedColumnFormula>
    </tableColumn>
    <tableColumn id="15" xr3:uid="{9814FACC-FB14-4A75-A8FE-73E520179C2C}" name="rank" dataDxfId="21" totalsRowDxfId="20">
      <calculatedColumnFormula>AVERAGE(表6[[#This Row],[qScore]]/表6[[#Totals],[qScore]],表6[[#This Row],[mScore]]/表6[[#Totals],[mScore]])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C6A60-22CD-49A0-88A8-9D3154461F0A}" name="表1" displayName="表1" ref="A1:R4" totalsRowShown="0" headerRowDxfId="1" dataDxfId="0">
  <autoFilter ref="A1:R4" xr:uid="{DECBC51D-80DD-4D82-AB3D-72C88AF65301}"/>
  <tableColumns count="18">
    <tableColumn id="1" xr3:uid="{ECA8E067-5460-447A-A53C-CCF7BF7B9334}" name="BTB_EN" dataDxfId="19"/>
    <tableColumn id="2" xr3:uid="{9293F7C5-9591-4963-80C3-B2B1E36CFB7F}" name="BHT_EN" dataDxfId="18"/>
    <tableColumn id="3" xr3:uid="{BCE7E125-E6E9-40C0-99A8-7F25262E0DA9}" name="bTime" dataDxfId="17"/>
    <tableColumn id="4" xr3:uid="{79368288-BEBF-4853-9900-73ED94B6B00A}" name="bCycle" dataDxfId="16">
      <calculatedColumnFormula>_xlfn.CEILING.MATH(表1[[#This Row],[bTime]]/4)-2</calculatedColumnFormula>
    </tableColumn>
    <tableColumn id="5" xr3:uid="{475B03B8-A4D2-4C2A-ACE9-C3042AA2D2B7}" name="bTcnt" dataDxfId="15"/>
    <tableColumn id="6" xr3:uid="{7A0BBE60-8AB5-4820-919A-6BC9F6B2EAF4}" name="bFcnt" dataDxfId="14"/>
    <tableColumn id="7" xr3:uid="{BC620C4A-351B-45F5-B4CA-CCDDE7D1AA28}" name="hTime" dataDxfId="13"/>
    <tableColumn id="8" xr3:uid="{B8065186-6BBA-484E-9977-EF105FEB3A55}" name="hCycle" dataDxfId="12">
      <calculatedColumnFormula>_xlfn.CEILING.MATH(表1[[#This Row],[hTime]]/4)-2</calculatedColumnFormula>
    </tableColumn>
    <tableColumn id="9" xr3:uid="{98E14922-C372-4D85-B27D-1BB0EDB9585D}" name="hTcnt" dataDxfId="3"/>
    <tableColumn id="10" xr3:uid="{8CD6BCF4-9C36-43A2-9116-9D5A345408A4}" name="hFcnt" dataDxfId="2"/>
    <tableColumn id="11" xr3:uid="{2D552679-25AD-4A73-8A7E-ED23B6F4F9FF}" name="qTime" dataDxfId="11"/>
    <tableColumn id="12" xr3:uid="{D36E3FAB-B16E-4072-BBEA-2ECA7140FCAD}" name="qCycle" dataDxfId="10">
      <calculatedColumnFormula>_xlfn.CEILING.MATH(表1[[#This Row],[qTime]]/4)-2</calculatedColumnFormula>
    </tableColumn>
    <tableColumn id="13" xr3:uid="{86AB644D-0398-4D85-B7A3-FED11EB6BE61}" name="qTcnt" dataDxfId="9"/>
    <tableColumn id="14" xr3:uid="{7E452F54-73BF-4322-83F2-A69FB4741DCB}" name="qFcnt" dataDxfId="8"/>
    <tableColumn id="15" xr3:uid="{C8B8D821-E399-4A76-BD58-FA3738DB5618}" name="mTime" dataDxfId="7"/>
    <tableColumn id="16" xr3:uid="{6CA02E6F-4514-4E97-AC4D-A1D96654AF29}" name="mCycle" dataDxfId="6">
      <calculatedColumnFormula>_xlfn.CEILING.MATH(表1[[#This Row],[mTime]]/4)-2</calculatedColumnFormula>
    </tableColumn>
    <tableColumn id="17" xr3:uid="{A8CFD289-BD86-4243-8F1D-06C8C0BCE4D4}" name="mTcnt" dataDxfId="5"/>
    <tableColumn id="18" xr3:uid="{B8B2C3B9-7C3A-4D00-B4E7-DBB191AFC047}" name="mFcnt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zoomScale="96" zoomScaleNormal="100" workbookViewId="0">
      <pane xSplit="6" topLeftCell="G1" activePane="topRight" state="frozen"/>
      <selection pane="topRight" activeCell="L4" sqref="L4"/>
    </sheetView>
  </sheetViews>
  <sheetFormatPr defaultRowHeight="13.9" x14ac:dyDescent="0.4"/>
  <cols>
    <col min="1" max="1" width="10.73046875" style="1" customWidth="1"/>
    <col min="2" max="3" width="9.6640625" style="1" bestFit="1" customWidth="1"/>
    <col min="4" max="4" width="7.53125" style="1" bestFit="1" customWidth="1"/>
    <col min="5" max="10" width="10.73046875" style="1" customWidth="1"/>
    <col min="11" max="11" width="10.73046875" style="3" customWidth="1"/>
    <col min="12" max="14" width="10.73046875" style="1" customWidth="1"/>
    <col min="15" max="15" width="10.73046875" style="4" customWidth="1"/>
    <col min="16" max="16" width="11.86328125" style="3" bestFit="1" customWidth="1"/>
    <col min="17" max="17" width="10.73046875" style="1" customWidth="1"/>
    <col min="18" max="16384" width="9.06640625" style="1"/>
  </cols>
  <sheetData>
    <row r="1" spans="1:17" s="6" customFormat="1" x14ac:dyDescent="0.4">
      <c r="A1" s="2" t="s">
        <v>8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10</v>
      </c>
      <c r="I1" s="2" t="s">
        <v>11</v>
      </c>
      <c r="J1" s="2" t="s">
        <v>6</v>
      </c>
      <c r="K1" s="7" t="s">
        <v>14</v>
      </c>
      <c r="L1" s="2" t="s">
        <v>5</v>
      </c>
      <c r="M1" s="2" t="s">
        <v>12</v>
      </c>
      <c r="N1" s="2" t="s">
        <v>13</v>
      </c>
      <c r="O1" s="5" t="s">
        <v>7</v>
      </c>
      <c r="P1" s="7" t="s">
        <v>15</v>
      </c>
      <c r="Q1" s="2" t="s">
        <v>17</v>
      </c>
    </row>
    <row r="2" spans="1:17" x14ac:dyDescent="0.4">
      <c r="A2" s="1">
        <v>3</v>
      </c>
      <c r="B2" s="1">
        <v>3</v>
      </c>
      <c r="C2" s="1">
        <v>7</v>
      </c>
      <c r="D2" s="1">
        <v>1</v>
      </c>
      <c r="E2" s="3">
        <v>9849</v>
      </c>
      <c r="F2" s="3">
        <v>19891</v>
      </c>
      <c r="G2" s="3">
        <v>145</v>
      </c>
      <c r="H2" s="3">
        <v>40</v>
      </c>
      <c r="I2" s="3">
        <v>6277</v>
      </c>
      <c r="J2" s="4">
        <f t="shared" ref="J2:J25" si="0">H2/I2</f>
        <v>6.3724709256014018E-3</v>
      </c>
      <c r="K2" s="8">
        <f>(表6[[#This Row],[LUT]]+表6[[#This Row],[FF]])*表6[[#This Row],[qTime(us)]]*表6[[#This Row],[qMissRate]]</f>
        <v>27480.006372470925</v>
      </c>
      <c r="L2" s="3">
        <v>495</v>
      </c>
      <c r="M2" s="3">
        <v>1117</v>
      </c>
      <c r="N2" s="3">
        <v>8448</v>
      </c>
      <c r="O2" s="4">
        <f t="shared" ref="O2:O25" si="1">M2/N2</f>
        <v>0.13222064393939395</v>
      </c>
      <c r="P2" s="8">
        <f>(表6[[#This Row],[LUT]]+表6[[#This Row],[FF]])*表6[[#This Row],[mTime(us)]]*表6[[#This Row],[mMissRate]]</f>
        <v>1946459.7656250002</v>
      </c>
      <c r="Q2" s="8">
        <f>AVERAGE(表6[[#This Row],[qScore]]/表6[[#Totals],[qScore]],表6[[#This Row],[mScore]]/表6[[#Totals],[mScore]])</f>
        <v>1.1507716927808098</v>
      </c>
    </row>
    <row r="3" spans="1:17" x14ac:dyDescent="0.4">
      <c r="A3" s="1">
        <v>3</v>
      </c>
      <c r="B3" s="1">
        <v>3</v>
      </c>
      <c r="C3" s="1">
        <v>7</v>
      </c>
      <c r="D3" s="1">
        <v>0</v>
      </c>
      <c r="E3" s="3">
        <v>10083</v>
      </c>
      <c r="F3" s="3">
        <v>19888</v>
      </c>
      <c r="G3" s="3">
        <v>145</v>
      </c>
      <c r="H3" s="3">
        <v>40</v>
      </c>
      <c r="I3" s="3">
        <v>6277</v>
      </c>
      <c r="J3" s="4">
        <f t="shared" si="0"/>
        <v>6.3724709256014018E-3</v>
      </c>
      <c r="K3" s="8">
        <f>(表6[[#This Row],[LUT]]+表6[[#This Row],[FF]])*表6[[#This Row],[qTime(us)]]*表6[[#This Row],[qMissRate]]</f>
        <v>27693.452286123946</v>
      </c>
      <c r="L3" s="3">
        <v>495</v>
      </c>
      <c r="M3" s="3">
        <v>1117</v>
      </c>
      <c r="N3" s="3">
        <v>8448</v>
      </c>
      <c r="O3" s="4">
        <f t="shared" si="1"/>
        <v>0.13222064393939395</v>
      </c>
      <c r="P3" s="8">
        <f>(表6[[#This Row],[LUT]]+表6[[#This Row],[FF]])*表6[[#This Row],[mTime(us)]]*表6[[#This Row],[mMissRate]]</f>
        <v>1961578.5351562502</v>
      </c>
      <c r="Q3" s="8">
        <f>AVERAGE(表6[[#This Row],[qScore]]/表6[[#Totals],[qScore]],表6[[#This Row],[mScore]]/表6[[#Totals],[mScore]])</f>
        <v>1.1597101010199615</v>
      </c>
    </row>
    <row r="4" spans="1:17" x14ac:dyDescent="0.4">
      <c r="A4" s="1">
        <v>3</v>
      </c>
      <c r="B4" s="1">
        <v>3</v>
      </c>
      <c r="C4" s="1">
        <v>3</v>
      </c>
      <c r="D4" s="1">
        <v>1</v>
      </c>
      <c r="E4" s="3">
        <v>5264</v>
      </c>
      <c r="F4" s="3">
        <v>10413</v>
      </c>
      <c r="G4" s="3">
        <v>152</v>
      </c>
      <c r="H4" s="3">
        <v>59</v>
      </c>
      <c r="I4" s="3">
        <v>6277</v>
      </c>
      <c r="J4" s="4">
        <f t="shared" si="0"/>
        <v>9.3993946152620671E-3</v>
      </c>
      <c r="K4" s="8">
        <f>(表6[[#This Row],[LUT]]+表6[[#This Row],[FF]])*表6[[#This Row],[qTime(us)]]*表6[[#This Row],[qMissRate]]</f>
        <v>22397.855026286441</v>
      </c>
      <c r="L4" s="3">
        <v>1036</v>
      </c>
      <c r="M4" s="3">
        <v>3612</v>
      </c>
      <c r="N4" s="3">
        <v>8448</v>
      </c>
      <c r="O4" s="4">
        <f t="shared" si="1"/>
        <v>0.42755681818181818</v>
      </c>
      <c r="P4" s="8">
        <f>(表6[[#This Row],[LUT]]+表6[[#This Row],[FF]])*表6[[#This Row],[mTime(us)]]*表6[[#This Row],[mMissRate]]</f>
        <v>6944109.3352272725</v>
      </c>
      <c r="Q4" s="8">
        <f>AVERAGE(表6[[#This Row],[qScore]]/表6[[#Totals],[qScore]],表6[[#This Row],[mScore]]/表6[[#Totals],[mScore]])</f>
        <v>2.4169204270712212</v>
      </c>
    </row>
    <row r="5" spans="1:17" x14ac:dyDescent="0.4">
      <c r="A5" s="1">
        <v>3</v>
      </c>
      <c r="B5" s="1">
        <v>3</v>
      </c>
      <c r="C5" s="1">
        <v>1</v>
      </c>
      <c r="D5" s="1">
        <v>1</v>
      </c>
      <c r="E5" s="3">
        <v>2916</v>
      </c>
      <c r="F5" s="3">
        <v>5677</v>
      </c>
      <c r="G5" s="3">
        <v>186</v>
      </c>
      <c r="H5" s="3">
        <v>142</v>
      </c>
      <c r="I5" s="3">
        <v>6277</v>
      </c>
      <c r="J5" s="4">
        <f t="shared" si="0"/>
        <v>2.2622271785884978E-2</v>
      </c>
      <c r="K5" s="8">
        <f>(表6[[#This Row],[LUT]]+表6[[#This Row],[FF]])*表6[[#This Row],[qTime(us)]]*表6[[#This Row],[qMissRate]]</f>
        <v>36157.131750836386</v>
      </c>
      <c r="L5" s="3">
        <v>1324</v>
      </c>
      <c r="M5" s="3">
        <v>4848</v>
      </c>
      <c r="N5" s="3">
        <v>8448</v>
      </c>
      <c r="O5" s="4">
        <f t="shared" si="1"/>
        <v>0.57386363636363635</v>
      </c>
      <c r="P5" s="8">
        <f>(表6[[#This Row],[LUT]]+表6[[#This Row],[FF]])*表6[[#This Row],[mTime(us)]]*表6[[#This Row],[mMissRate]]</f>
        <v>6528922.3409090908</v>
      </c>
      <c r="Q5" s="8">
        <f>AVERAGE(表6[[#This Row],[qScore]]/表6[[#Totals],[qScore]],表6[[#This Row],[mScore]]/表6[[#Totals],[mScore]])</f>
        <v>2.6094642395666359</v>
      </c>
    </row>
    <row r="6" spans="1:17" x14ac:dyDescent="0.4">
      <c r="A6" s="1">
        <v>3</v>
      </c>
      <c r="B6" s="1">
        <v>2</v>
      </c>
      <c r="C6" s="1">
        <v>7</v>
      </c>
      <c r="D6" s="1">
        <v>1</v>
      </c>
      <c r="E6" s="3">
        <v>6776</v>
      </c>
      <c r="F6" s="3">
        <v>10445</v>
      </c>
      <c r="G6" s="3">
        <v>153</v>
      </c>
      <c r="H6" s="3">
        <v>63</v>
      </c>
      <c r="I6" s="3">
        <v>6277</v>
      </c>
      <c r="J6" s="4">
        <f t="shared" si="0"/>
        <v>1.0036641707822208E-2</v>
      </c>
      <c r="K6" s="8">
        <f>(表6[[#This Row],[LUT]]+表6[[#This Row],[FF]])*表6[[#This Row],[qTime(us)]]*表6[[#This Row],[qMissRate]]</f>
        <v>26444.674048112156</v>
      </c>
      <c r="L6" s="3">
        <v>1020</v>
      </c>
      <c r="M6" s="3">
        <v>3542</v>
      </c>
      <c r="N6" s="3">
        <v>8448</v>
      </c>
      <c r="O6" s="4">
        <f t="shared" si="1"/>
        <v>0.41927083333333331</v>
      </c>
      <c r="P6" s="8">
        <f>(表6[[#This Row],[LUT]]+表6[[#This Row],[FF]])*表6[[#This Row],[mTime(us)]]*表6[[#This Row],[mMissRate]]</f>
        <v>7364668.28125</v>
      </c>
      <c r="Q6" s="8">
        <f>AVERAGE(表6[[#This Row],[qScore]]/表6[[#Totals],[qScore]],表6[[#This Row],[mScore]]/表6[[#Totals],[mScore]])</f>
        <v>2.6233550987261136</v>
      </c>
    </row>
    <row r="7" spans="1:17" x14ac:dyDescent="0.4">
      <c r="A7" s="1">
        <v>2</v>
      </c>
      <c r="B7" s="1">
        <v>3</v>
      </c>
      <c r="C7" s="1">
        <v>7</v>
      </c>
      <c r="D7" s="1">
        <v>1</v>
      </c>
      <c r="E7" s="3">
        <v>6279</v>
      </c>
      <c r="F7" s="3">
        <v>11380</v>
      </c>
      <c r="G7" s="3">
        <v>171</v>
      </c>
      <c r="H7" s="3">
        <v>129</v>
      </c>
      <c r="I7" s="3">
        <v>6277</v>
      </c>
      <c r="J7" s="4">
        <f t="shared" si="0"/>
        <v>2.0551218735064523E-2</v>
      </c>
      <c r="K7" s="8">
        <f>(表6[[#This Row],[LUT]]+表6[[#This Row],[FF]])*表6[[#This Row],[qTime(us)]]*表6[[#This Row],[qMissRate]]</f>
        <v>62058.289150868251</v>
      </c>
      <c r="L7" s="3">
        <v>965</v>
      </c>
      <c r="M7" s="3">
        <v>3286</v>
      </c>
      <c r="N7" s="3">
        <v>8448</v>
      </c>
      <c r="O7" s="4">
        <f t="shared" si="1"/>
        <v>0.38896780303030304</v>
      </c>
      <c r="P7" s="8">
        <f>(表6[[#This Row],[LUT]]+表6[[#This Row],[FF]])*表6[[#This Row],[mTime(us)]]*表6[[#This Row],[mMissRate]]</f>
        <v>6628375.0485321973</v>
      </c>
      <c r="Q7" s="8">
        <f>AVERAGE(表6[[#This Row],[qScore]]/表6[[#Totals],[qScore]],表6[[#This Row],[mScore]]/表6[[#Totals],[mScore]])</f>
        <v>3.215124348379832</v>
      </c>
    </row>
    <row r="8" spans="1:17" x14ac:dyDescent="0.4">
      <c r="A8" s="1">
        <v>2</v>
      </c>
      <c r="B8" s="1">
        <v>3</v>
      </c>
      <c r="C8" s="1">
        <v>0</v>
      </c>
      <c r="D8" s="1">
        <v>1</v>
      </c>
      <c r="E8" s="3">
        <v>638</v>
      </c>
      <c r="F8" s="3">
        <v>1656</v>
      </c>
      <c r="G8" s="3">
        <v>390</v>
      </c>
      <c r="H8" s="3">
        <v>977</v>
      </c>
      <c r="I8" s="3">
        <v>6277</v>
      </c>
      <c r="J8" s="4">
        <f t="shared" si="0"/>
        <v>0.15564760235781425</v>
      </c>
      <c r="K8" s="8">
        <f>(表6[[#This Row],[LUT]]+表6[[#This Row],[FF]])*表6[[#This Row],[qTime(us)]]*表6[[#This Row],[qMissRate]]</f>
        <v>139251.68392544211</v>
      </c>
      <c r="L8" s="3">
        <v>1406</v>
      </c>
      <c r="M8" s="3">
        <v>5088</v>
      </c>
      <c r="N8" s="3">
        <v>8448</v>
      </c>
      <c r="O8" s="4">
        <f t="shared" si="1"/>
        <v>0.60227272727272729</v>
      </c>
      <c r="P8" s="8">
        <f>(表6[[#This Row],[LUT]]+表6[[#This Row],[FF]])*表6[[#This Row],[mTime(us)]]*表6[[#This Row],[mMissRate]]</f>
        <v>1942548.7727272727</v>
      </c>
      <c r="Q8" s="8">
        <f>AVERAGE(表6[[#This Row],[qScore]]/表6[[#Totals],[qScore]],表6[[#This Row],[mScore]]/表6[[#Totals],[mScore]])</f>
        <v>3.644834509775817</v>
      </c>
    </row>
    <row r="9" spans="1:17" x14ac:dyDescent="0.4">
      <c r="A9" s="1">
        <v>3</v>
      </c>
      <c r="B9" s="1">
        <v>2</v>
      </c>
      <c r="C9" s="1">
        <v>3</v>
      </c>
      <c r="D9" s="1">
        <v>1</v>
      </c>
      <c r="E9" s="3">
        <v>5469</v>
      </c>
      <c r="F9" s="3">
        <v>5693</v>
      </c>
      <c r="G9" s="3">
        <v>191</v>
      </c>
      <c r="H9" s="3">
        <v>157</v>
      </c>
      <c r="I9" s="3">
        <v>6277</v>
      </c>
      <c r="J9" s="4">
        <f t="shared" si="0"/>
        <v>2.5011948382985504E-2</v>
      </c>
      <c r="K9" s="8">
        <f>(表6[[#This Row],[LUT]]+表6[[#This Row],[FF]])*表6[[#This Row],[qTime(us)]]*表6[[#This Row],[qMissRate]]</f>
        <v>53324.023259518879</v>
      </c>
      <c r="L9" s="3">
        <v>1346</v>
      </c>
      <c r="M9" s="3">
        <v>5034</v>
      </c>
      <c r="N9" s="3">
        <v>8448</v>
      </c>
      <c r="O9" s="4">
        <f t="shared" si="1"/>
        <v>0.59588068181818177</v>
      </c>
      <c r="P9" s="8">
        <f>(表6[[#This Row],[LUT]]+表6[[#This Row],[FF]])*表6[[#This Row],[mTime(us)]]*表6[[#This Row],[mMissRate]]</f>
        <v>8952542.3494318184</v>
      </c>
      <c r="Q9" s="8">
        <f>AVERAGE(表6[[#This Row],[qScore]]/表6[[#Totals],[qScore]],表6[[#This Row],[mScore]]/表6[[#Totals],[mScore]])</f>
        <v>3.66173044912445</v>
      </c>
    </row>
    <row r="10" spans="1:17" x14ac:dyDescent="0.4">
      <c r="A10" s="1">
        <v>3</v>
      </c>
      <c r="B10" s="1">
        <v>3</v>
      </c>
      <c r="C10" s="1">
        <v>0</v>
      </c>
      <c r="D10" s="1">
        <v>1</v>
      </c>
      <c r="E10" s="3">
        <v>1254</v>
      </c>
      <c r="F10" s="3">
        <v>3053</v>
      </c>
      <c r="G10" s="3">
        <v>273</v>
      </c>
      <c r="H10" s="3">
        <v>651</v>
      </c>
      <c r="I10" s="3">
        <v>6277</v>
      </c>
      <c r="J10" s="4">
        <f t="shared" si="0"/>
        <v>0.10371196431416281</v>
      </c>
      <c r="K10" s="8">
        <f>(表6[[#This Row],[LUT]]+表6[[#This Row],[FF]])*表6[[#This Row],[qTime(us)]]*表6[[#This Row],[qMissRate]]</f>
        <v>121945.66847220009</v>
      </c>
      <c r="L10" s="3">
        <v>1406</v>
      </c>
      <c r="M10" s="3">
        <v>5088</v>
      </c>
      <c r="N10" s="3">
        <v>8448</v>
      </c>
      <c r="O10" s="4">
        <f t="shared" si="1"/>
        <v>0.60227272727272729</v>
      </c>
      <c r="P10" s="8">
        <f>(表6[[#This Row],[LUT]]+表6[[#This Row],[FF]])*表6[[#This Row],[mTime(us)]]*表6[[#This Row],[mMissRate]]</f>
        <v>3647148.0227272729</v>
      </c>
      <c r="Q10" s="8">
        <f>AVERAGE(表6[[#This Row],[qScore]]/表6[[#Totals],[qScore]],表6[[#This Row],[mScore]]/表6[[#Totals],[mScore]])</f>
        <v>3.7290569162516825</v>
      </c>
    </row>
    <row r="11" spans="1:17" x14ac:dyDescent="0.4">
      <c r="A11" s="1">
        <v>3</v>
      </c>
      <c r="B11" s="1">
        <v>3</v>
      </c>
      <c r="C11" s="1">
        <v>0</v>
      </c>
      <c r="D11" s="1">
        <v>0</v>
      </c>
      <c r="E11" s="3">
        <v>1254</v>
      </c>
      <c r="F11" s="3">
        <v>3053</v>
      </c>
      <c r="G11" s="3">
        <v>275</v>
      </c>
      <c r="H11" s="3">
        <v>651</v>
      </c>
      <c r="I11" s="3">
        <v>6277</v>
      </c>
      <c r="J11" s="4">
        <f t="shared" si="0"/>
        <v>0.10371196431416281</v>
      </c>
      <c r="K11" s="8">
        <f>(表6[[#This Row],[LUT]]+表6[[#This Row],[FF]])*表6[[#This Row],[qTime(us)]]*表6[[#This Row],[qMissRate]]</f>
        <v>122839.04333280229</v>
      </c>
      <c r="L11" s="3">
        <v>1406</v>
      </c>
      <c r="M11" s="3">
        <v>5088</v>
      </c>
      <c r="N11" s="3">
        <v>8448</v>
      </c>
      <c r="O11" s="4">
        <f t="shared" si="1"/>
        <v>0.60227272727272729</v>
      </c>
      <c r="P11" s="8">
        <f>(表6[[#This Row],[LUT]]+表6[[#This Row],[FF]])*表6[[#This Row],[mTime(us)]]*表6[[#This Row],[mMissRate]]</f>
        <v>3647148.0227272729</v>
      </c>
      <c r="Q11" s="8">
        <f>AVERAGE(表6[[#This Row],[qScore]]/表6[[#Totals],[qScore]],表6[[#This Row],[mScore]]/表6[[#Totals],[mScore]])</f>
        <v>3.7490002291169935</v>
      </c>
    </row>
    <row r="12" spans="1:17" x14ac:dyDescent="0.4">
      <c r="A12" s="1">
        <v>3</v>
      </c>
      <c r="B12" s="1">
        <v>2</v>
      </c>
      <c r="C12" s="1">
        <v>1</v>
      </c>
      <c r="D12" s="1">
        <v>1</v>
      </c>
      <c r="E12" s="3">
        <v>2171</v>
      </c>
      <c r="F12" s="3">
        <v>3317</v>
      </c>
      <c r="G12" s="3">
        <v>228</v>
      </c>
      <c r="H12" s="3">
        <v>541</v>
      </c>
      <c r="I12" s="3">
        <v>6277</v>
      </c>
      <c r="J12" s="4">
        <f t="shared" si="0"/>
        <v>8.6187669268758968E-2</v>
      </c>
      <c r="K12" s="8">
        <f>(表6[[#This Row],[LUT]]+表6[[#This Row],[FF]])*表6[[#This Row],[qTime(us)]]*表6[[#This Row],[qMissRate]]</f>
        <v>107843.52779990442</v>
      </c>
      <c r="L12" s="3">
        <v>1445</v>
      </c>
      <c r="M12" s="3">
        <v>5391</v>
      </c>
      <c r="N12" s="3">
        <v>8448</v>
      </c>
      <c r="O12" s="4">
        <f t="shared" si="1"/>
        <v>0.63813920454545459</v>
      </c>
      <c r="P12" s="8">
        <f>(表6[[#This Row],[LUT]]+表6[[#This Row],[FF]])*表6[[#This Row],[mTime(us)]]*表6[[#This Row],[mMissRate]]</f>
        <v>5060545.9943181826</v>
      </c>
      <c r="Q12" s="8">
        <f>AVERAGE(表6[[#This Row],[qScore]]/表6[[#Totals],[qScore]],表6[[#This Row],[mScore]]/表6[[#Totals],[mScore]])</f>
        <v>3.8044151607195404</v>
      </c>
    </row>
    <row r="13" spans="1:17" x14ac:dyDescent="0.4">
      <c r="A13" s="1">
        <v>3</v>
      </c>
      <c r="B13" s="1">
        <v>2</v>
      </c>
      <c r="C13" s="1">
        <v>1</v>
      </c>
      <c r="D13" s="1">
        <v>0</v>
      </c>
      <c r="E13" s="3">
        <v>2426</v>
      </c>
      <c r="F13" s="3">
        <v>3317</v>
      </c>
      <c r="G13" s="3">
        <v>224</v>
      </c>
      <c r="H13" s="3">
        <v>550</v>
      </c>
      <c r="I13" s="3">
        <v>6277</v>
      </c>
      <c r="J13" s="4">
        <f t="shared" si="0"/>
        <v>8.7621475227019283E-2</v>
      </c>
      <c r="K13" s="8">
        <f>(表6[[#This Row],[LUT]]+表6[[#This Row],[FF]])*表6[[#This Row],[qTime(us)]]*表6[[#This Row],[qMissRate]]</f>
        <v>112719.06961924487</v>
      </c>
      <c r="L13" s="3">
        <v>1403</v>
      </c>
      <c r="M13" s="3">
        <v>5293</v>
      </c>
      <c r="N13" s="3">
        <v>8448</v>
      </c>
      <c r="O13" s="4">
        <f t="shared" si="1"/>
        <v>0.6265388257575758</v>
      </c>
      <c r="P13" s="8">
        <f>(表6[[#This Row],[LUT]]+表6[[#This Row],[FF]])*表6[[#This Row],[mTime(us)]]*表6[[#This Row],[mMissRate]]</f>
        <v>5048292.1042850381</v>
      </c>
      <c r="Q13" s="8">
        <f>AVERAGE(表6[[#This Row],[qScore]]/表6[[#Totals],[qScore]],表6[[#This Row],[mScore]]/表6[[#Totals],[mScore]])</f>
        <v>3.9098719567527378</v>
      </c>
    </row>
    <row r="14" spans="1:17" x14ac:dyDescent="0.4">
      <c r="A14" s="1">
        <v>2</v>
      </c>
      <c r="B14" s="1">
        <v>3</v>
      </c>
      <c r="C14" s="1">
        <v>3</v>
      </c>
      <c r="D14" s="1">
        <v>1</v>
      </c>
      <c r="E14" s="3">
        <v>3394</v>
      </c>
      <c r="F14" s="3">
        <v>5968</v>
      </c>
      <c r="G14" s="3">
        <v>233</v>
      </c>
      <c r="H14" s="3">
        <v>297</v>
      </c>
      <c r="I14" s="3">
        <v>6277</v>
      </c>
      <c r="J14" s="4">
        <f t="shared" si="0"/>
        <v>4.7315596622590411E-2</v>
      </c>
      <c r="K14" s="8">
        <f>(表6[[#This Row],[LUT]]+表6[[#This Row],[FF]])*表6[[#This Row],[qTime(us)]]*表6[[#This Row],[qMissRate]]</f>
        <v>103211.6874303011</v>
      </c>
      <c r="L14" s="3">
        <v>1263</v>
      </c>
      <c r="M14" s="3">
        <v>4632</v>
      </c>
      <c r="N14" s="3">
        <v>8448</v>
      </c>
      <c r="O14" s="4">
        <f t="shared" si="1"/>
        <v>0.54829545454545459</v>
      </c>
      <c r="P14" s="8">
        <f>(表6[[#This Row],[LUT]]+表6[[#This Row],[FF]])*表6[[#This Row],[mTime(us)]]*表6[[#This Row],[mMissRate]]</f>
        <v>6483158.4034090918</v>
      </c>
      <c r="Q14" s="8">
        <f>AVERAGE(表6[[#This Row],[qScore]]/表6[[#Totals],[qScore]],表6[[#This Row],[mScore]]/表6[[#Totals],[mScore]])</f>
        <v>4.0937279253795582</v>
      </c>
    </row>
    <row r="15" spans="1:17" x14ac:dyDescent="0.4">
      <c r="A15" s="1">
        <v>3</v>
      </c>
      <c r="B15" s="1">
        <v>2</v>
      </c>
      <c r="C15" s="1">
        <v>0</v>
      </c>
      <c r="D15" s="1">
        <v>0</v>
      </c>
      <c r="E15" s="3">
        <v>1110</v>
      </c>
      <c r="F15" s="3">
        <v>2001</v>
      </c>
      <c r="G15" s="3">
        <v>347</v>
      </c>
      <c r="H15" s="3">
        <v>848</v>
      </c>
      <c r="I15" s="3">
        <v>6277</v>
      </c>
      <c r="J15" s="4">
        <f t="shared" si="0"/>
        <v>0.13509638362274973</v>
      </c>
      <c r="K15" s="8">
        <f>(表6[[#This Row],[LUT]]+表6[[#This Row],[FF]])*表6[[#This Row],[qTime(us)]]*表6[[#This Row],[qMissRate]]</f>
        <v>145838.84275927991</v>
      </c>
      <c r="L15" s="3">
        <v>1503</v>
      </c>
      <c r="M15" s="3">
        <v>5536</v>
      </c>
      <c r="N15" s="3">
        <v>8448</v>
      </c>
      <c r="O15" s="4">
        <f t="shared" si="1"/>
        <v>0.65530303030303028</v>
      </c>
      <c r="P15" s="8">
        <f>(表6[[#This Row],[LUT]]+表6[[#This Row],[FF]])*表6[[#This Row],[mTime(us)]]*表6[[#This Row],[mMissRate]]</f>
        <v>3064087.5340909092</v>
      </c>
      <c r="Q15" s="8">
        <f>AVERAGE(表6[[#This Row],[qScore]]/表6[[#Totals],[qScore]],表6[[#This Row],[mScore]]/表6[[#Totals],[mScore]])</f>
        <v>4.1014840070904572</v>
      </c>
    </row>
    <row r="16" spans="1:17" x14ac:dyDescent="0.4">
      <c r="A16" s="1">
        <v>3</v>
      </c>
      <c r="B16" s="1">
        <v>2</v>
      </c>
      <c r="C16" s="1">
        <v>0</v>
      </c>
      <c r="D16" s="1">
        <v>1</v>
      </c>
      <c r="E16" s="3">
        <v>1110</v>
      </c>
      <c r="F16" s="3">
        <v>2001</v>
      </c>
      <c r="G16" s="3">
        <v>347</v>
      </c>
      <c r="H16" s="3">
        <v>848</v>
      </c>
      <c r="I16" s="3">
        <v>6277</v>
      </c>
      <c r="J16" s="4">
        <f t="shared" si="0"/>
        <v>0.13509638362274973</v>
      </c>
      <c r="K16" s="8">
        <f>(表6[[#This Row],[LUT]]+表6[[#This Row],[FF]])*表6[[#This Row],[qTime(us)]]*表6[[#This Row],[qMissRate]]</f>
        <v>145838.84275927991</v>
      </c>
      <c r="L16" s="3">
        <v>1503</v>
      </c>
      <c r="M16" s="3">
        <v>5536</v>
      </c>
      <c r="N16" s="3">
        <v>8448</v>
      </c>
      <c r="O16" s="4">
        <f t="shared" si="1"/>
        <v>0.65530303030303028</v>
      </c>
      <c r="P16" s="8">
        <f>(表6[[#This Row],[LUT]]+表6[[#This Row],[FF]])*表6[[#This Row],[mTime(us)]]*表6[[#This Row],[mMissRate]]</f>
        <v>3064087.5340909092</v>
      </c>
      <c r="Q16" s="8">
        <f>AVERAGE(表6[[#This Row],[qScore]]/表6[[#Totals],[qScore]],表6[[#This Row],[mScore]]/表6[[#Totals],[mScore]])</f>
        <v>4.1014840070904572</v>
      </c>
    </row>
    <row r="17" spans="1:17" x14ac:dyDescent="0.4">
      <c r="A17" s="1">
        <v>2</v>
      </c>
      <c r="B17" s="1">
        <v>2</v>
      </c>
      <c r="C17" s="1">
        <v>3</v>
      </c>
      <c r="D17" s="1">
        <v>1</v>
      </c>
      <c r="E17" s="3">
        <v>2702</v>
      </c>
      <c r="F17" s="3">
        <v>3280</v>
      </c>
      <c r="G17" s="3">
        <v>290</v>
      </c>
      <c r="H17" s="3">
        <v>453</v>
      </c>
      <c r="I17" s="3">
        <v>6277</v>
      </c>
      <c r="J17" s="4">
        <f t="shared" si="0"/>
        <v>7.2168233232435874E-2</v>
      </c>
      <c r="K17" s="8">
        <f>(表6[[#This Row],[LUT]]+表6[[#This Row],[FF]])*表6[[#This Row],[qTime(us)]]*表6[[#This Row],[qMissRate]]</f>
        <v>125196.00764696511</v>
      </c>
      <c r="L17" s="3">
        <v>1391</v>
      </c>
      <c r="M17" s="3">
        <v>5214</v>
      </c>
      <c r="N17" s="3">
        <v>8448</v>
      </c>
      <c r="O17" s="4">
        <f t="shared" si="1"/>
        <v>0.6171875</v>
      </c>
      <c r="P17" s="8">
        <f>(表6[[#This Row],[LUT]]+表6[[#This Row],[FF]])*表6[[#This Row],[mTime(us)]]*表6[[#This Row],[mMissRate]]</f>
        <v>5135593.734375</v>
      </c>
      <c r="Q17" s="8">
        <f>AVERAGE(表6[[#This Row],[qScore]]/表6[[#Totals],[qScore]],表6[[#This Row],[mScore]]/表6[[#Totals],[mScore]])</f>
        <v>4.2125013120935044</v>
      </c>
    </row>
    <row r="18" spans="1:17" x14ac:dyDescent="0.4">
      <c r="A18" s="1">
        <v>3</v>
      </c>
      <c r="B18" s="1">
        <v>3</v>
      </c>
      <c r="C18" s="1">
        <v>1</v>
      </c>
      <c r="D18" s="1">
        <v>0</v>
      </c>
      <c r="E18" s="3">
        <v>2597</v>
      </c>
      <c r="F18" s="3">
        <v>5677</v>
      </c>
      <c r="G18" s="3">
        <v>187</v>
      </c>
      <c r="H18" s="3">
        <v>466</v>
      </c>
      <c r="I18" s="3">
        <v>6277</v>
      </c>
      <c r="J18" s="4">
        <f t="shared" si="0"/>
        <v>7.4239286283256337E-2</v>
      </c>
      <c r="K18" s="8">
        <f>(表6[[#This Row],[LUT]]+表6[[#This Row],[FF]])*表6[[#This Row],[qTime(us)]]*表6[[#This Row],[qMissRate]]</f>
        <v>114865.84483033296</v>
      </c>
      <c r="L18" s="3">
        <v>1288</v>
      </c>
      <c r="M18" s="3">
        <v>4764</v>
      </c>
      <c r="N18" s="3">
        <v>8448</v>
      </c>
      <c r="O18" s="4">
        <f t="shared" si="1"/>
        <v>0.56392045454545459</v>
      </c>
      <c r="P18" s="8">
        <f>(表6[[#This Row],[LUT]]+表6[[#This Row],[FF]])*表6[[#This Row],[mTime(us)]]*表6[[#This Row],[mMissRate]]</f>
        <v>6009650.6590909092</v>
      </c>
      <c r="Q18" s="8">
        <f>AVERAGE(表6[[#This Row],[qScore]]/表6[[#Totals],[qScore]],表6[[#This Row],[mScore]]/表6[[#Totals],[mScore]])</f>
        <v>4.2231785322028985</v>
      </c>
    </row>
    <row r="19" spans="1:17" x14ac:dyDescent="0.4">
      <c r="A19" s="1">
        <v>2</v>
      </c>
      <c r="B19" s="1">
        <v>3</v>
      </c>
      <c r="C19" s="1">
        <v>1</v>
      </c>
      <c r="D19" s="1">
        <v>1</v>
      </c>
      <c r="E19" s="3">
        <v>1571</v>
      </c>
      <c r="F19" s="3">
        <v>3264</v>
      </c>
      <c r="G19" s="3">
        <v>278</v>
      </c>
      <c r="H19" s="3">
        <v>698</v>
      </c>
      <c r="I19" s="3">
        <v>6277</v>
      </c>
      <c r="J19" s="4">
        <f t="shared" si="0"/>
        <v>0.11119961765174446</v>
      </c>
      <c r="K19" s="8">
        <f>(表6[[#This Row],[LUT]]+表6[[#This Row],[FF]])*表6[[#This Row],[qTime(us)]]*表6[[#This Row],[qMissRate]]</f>
        <v>149466.7420742393</v>
      </c>
      <c r="L19" s="3">
        <v>1341</v>
      </c>
      <c r="M19" s="3">
        <v>4930</v>
      </c>
      <c r="N19" s="3">
        <v>8448</v>
      </c>
      <c r="O19" s="4">
        <f t="shared" si="1"/>
        <v>0.5835700757575758</v>
      </c>
      <c r="P19" s="8">
        <f>(表6[[#This Row],[LUT]]+表6[[#This Row],[FF]])*表6[[#This Row],[mTime(us)]]*表6[[#This Row],[mMissRate]]</f>
        <v>3783713.7251420459</v>
      </c>
      <c r="Q19" s="8">
        <f>AVERAGE(表6[[#This Row],[qScore]]/表6[[#Totals],[qScore]],表6[[#This Row],[mScore]]/表6[[#Totals],[mScore]])</f>
        <v>4.381124368789636</v>
      </c>
    </row>
    <row r="20" spans="1:17" x14ac:dyDescent="0.4">
      <c r="A20" s="1">
        <v>2</v>
      </c>
      <c r="B20" s="1">
        <v>2</v>
      </c>
      <c r="C20" s="1">
        <v>0</v>
      </c>
      <c r="D20" s="1">
        <v>1</v>
      </c>
      <c r="E20" s="3">
        <v>766</v>
      </c>
      <c r="F20" s="3">
        <v>1112</v>
      </c>
      <c r="G20" s="3">
        <v>498</v>
      </c>
      <c r="H20" s="3">
        <v>1232</v>
      </c>
      <c r="I20" s="3">
        <v>6277</v>
      </c>
      <c r="J20" s="4">
        <f t="shared" si="0"/>
        <v>0.19627210450852317</v>
      </c>
      <c r="K20" s="8">
        <f>(表6[[#This Row],[LUT]]+表6[[#This Row],[FF]])*表6[[#This Row],[qTime(us)]]*表6[[#This Row],[qMissRate]]</f>
        <v>183562.30810896924</v>
      </c>
      <c r="L20" s="3">
        <v>1489</v>
      </c>
      <c r="M20" s="3">
        <v>5472</v>
      </c>
      <c r="N20" s="3">
        <v>8448</v>
      </c>
      <c r="O20" s="4">
        <f t="shared" si="1"/>
        <v>0.64772727272727271</v>
      </c>
      <c r="P20" s="8">
        <f>(表6[[#This Row],[LUT]]+表6[[#This Row],[FF]])*表6[[#This Row],[mTime(us)]]*表6[[#This Row],[mMissRate]]</f>
        <v>1811266.9772727273</v>
      </c>
      <c r="Q20" s="8">
        <f>AVERAGE(表6[[#This Row],[qScore]]/表6[[#Totals],[qScore]],表6[[#This Row],[mScore]]/表6[[#Totals],[mScore]])</f>
        <v>4.5977653416708408</v>
      </c>
    </row>
    <row r="21" spans="1:17" x14ac:dyDescent="0.4">
      <c r="A21" s="1">
        <v>2</v>
      </c>
      <c r="B21" s="1">
        <v>2</v>
      </c>
      <c r="C21" s="1">
        <v>1</v>
      </c>
      <c r="D21" s="1">
        <v>1</v>
      </c>
      <c r="E21" s="3">
        <v>1329</v>
      </c>
      <c r="F21" s="3">
        <v>1920</v>
      </c>
      <c r="G21" s="3">
        <v>368</v>
      </c>
      <c r="H21" s="3">
        <v>931</v>
      </c>
      <c r="I21" s="3">
        <v>6277</v>
      </c>
      <c r="J21" s="4">
        <f t="shared" si="0"/>
        <v>0.14831926079337263</v>
      </c>
      <c r="K21" s="8">
        <f>(表6[[#This Row],[LUT]]+表6[[#This Row],[FF]])*表6[[#This Row],[qTime(us)]]*表6[[#This Row],[qMissRate]]</f>
        <v>177335.25442090171</v>
      </c>
      <c r="L21" s="3">
        <v>1427</v>
      </c>
      <c r="M21" s="3">
        <v>5327</v>
      </c>
      <c r="N21" s="3">
        <v>8448</v>
      </c>
      <c r="O21" s="4">
        <f t="shared" si="1"/>
        <v>0.63056344696969702</v>
      </c>
      <c r="P21" s="8">
        <f>(表6[[#This Row],[LUT]]+表6[[#This Row],[FF]])*表6[[#This Row],[mTime(us)]]*表6[[#This Row],[mMissRate]]</f>
        <v>2923495.8121448867</v>
      </c>
      <c r="Q21" s="8">
        <f>AVERAGE(表6[[#This Row],[qScore]]/表6[[#Totals],[qScore]],表6[[#This Row],[mScore]]/表6[[#Totals],[mScore]])</f>
        <v>4.7657859131907712</v>
      </c>
    </row>
    <row r="22" spans="1:17" x14ac:dyDescent="0.4">
      <c r="A22" s="1">
        <v>2</v>
      </c>
      <c r="B22" s="1">
        <v>2</v>
      </c>
      <c r="C22" s="1">
        <v>7</v>
      </c>
      <c r="D22" s="1">
        <v>1</v>
      </c>
      <c r="E22" s="3">
        <v>4102</v>
      </c>
      <c r="F22" s="3">
        <v>6000</v>
      </c>
      <c r="G22" s="3">
        <v>236</v>
      </c>
      <c r="H22" s="3">
        <v>315</v>
      </c>
      <c r="I22" s="3">
        <v>6277</v>
      </c>
      <c r="J22" s="4">
        <f t="shared" si="0"/>
        <v>5.0183208539111041E-2</v>
      </c>
      <c r="K22" s="8">
        <f>(表6[[#This Row],[LUT]]+表6[[#This Row],[FF]])*表6[[#This Row],[qTime(us)]]*表6[[#This Row],[qMissRate]]</f>
        <v>119640.38234825553</v>
      </c>
      <c r="L22" s="3">
        <v>1311</v>
      </c>
      <c r="M22" s="3">
        <v>4862</v>
      </c>
      <c r="N22" s="3">
        <v>8448</v>
      </c>
      <c r="O22" s="4">
        <f t="shared" si="1"/>
        <v>0.57552083333333337</v>
      </c>
      <c r="P22" s="8">
        <f>(表6[[#This Row],[LUT]]+表6[[#This Row],[FF]])*表6[[#This Row],[mTime(us)]]*表6[[#This Row],[mMissRate]]</f>
        <v>7622037.9218750009</v>
      </c>
      <c r="Q22" s="8">
        <f>AVERAGE(表6[[#This Row],[qScore]]/表6[[#Totals],[qScore]],表6[[#This Row],[mScore]]/表6[[#Totals],[mScore]])</f>
        <v>4.7748625188471685</v>
      </c>
    </row>
    <row r="23" spans="1:17" x14ac:dyDescent="0.4">
      <c r="A23" s="1">
        <v>3</v>
      </c>
      <c r="B23" s="1">
        <v>3</v>
      </c>
      <c r="C23" s="1">
        <v>3</v>
      </c>
      <c r="D23" s="1">
        <v>0</v>
      </c>
      <c r="E23" s="3">
        <v>5026</v>
      </c>
      <c r="F23" s="3">
        <v>10413</v>
      </c>
      <c r="G23" s="3">
        <v>154</v>
      </c>
      <c r="H23" s="3">
        <v>371</v>
      </c>
      <c r="I23" s="3">
        <v>6277</v>
      </c>
      <c r="J23" s="4">
        <f t="shared" si="0"/>
        <v>5.9104667834953002E-2</v>
      </c>
      <c r="K23" s="8">
        <f>(表6[[#This Row],[LUT]]+表6[[#This Row],[FF]])*表6[[#This Row],[qTime(us)]]*表6[[#This Row],[qMissRate]]</f>
        <v>140527.61287239127</v>
      </c>
      <c r="L23" s="3">
        <v>1036</v>
      </c>
      <c r="M23" s="3">
        <v>3612</v>
      </c>
      <c r="N23" s="3">
        <v>8448</v>
      </c>
      <c r="O23" s="4">
        <f t="shared" si="1"/>
        <v>0.42755681818181818</v>
      </c>
      <c r="P23" s="8">
        <f>(表6[[#This Row],[LUT]]+表6[[#This Row],[FF]])*表6[[#This Row],[mTime(us)]]*表6[[#This Row],[mMissRate]]</f>
        <v>6838687.5056818184</v>
      </c>
      <c r="Q23" s="8">
        <f>AVERAGE(表6[[#This Row],[qScore]]/表6[[#Totals],[qScore]],表6[[#This Row],[mScore]]/表6[[#Totals],[mScore]])</f>
        <v>5.024896218062965</v>
      </c>
    </row>
    <row r="24" spans="1:17" x14ac:dyDescent="0.4">
      <c r="A24" s="1">
        <v>3</v>
      </c>
      <c r="B24" s="1">
        <v>2</v>
      </c>
      <c r="C24" s="1">
        <v>7</v>
      </c>
      <c r="D24" s="1">
        <v>0</v>
      </c>
      <c r="E24" s="3">
        <v>5763</v>
      </c>
      <c r="F24" s="3">
        <v>10445</v>
      </c>
      <c r="G24" s="3">
        <v>153</v>
      </c>
      <c r="H24" s="3">
        <v>385</v>
      </c>
      <c r="I24" s="3">
        <v>6277</v>
      </c>
      <c r="J24" s="4">
        <f t="shared" si="0"/>
        <v>6.1335032658913491E-2</v>
      </c>
      <c r="K24" s="8">
        <f>(表6[[#This Row],[LUT]]+表6[[#This Row],[FF]])*表6[[#This Row],[qTime(us)]]*表6[[#This Row],[qMissRate]]</f>
        <v>152100.0860283575</v>
      </c>
      <c r="L24" s="3">
        <v>1020</v>
      </c>
      <c r="M24" s="3">
        <v>3542</v>
      </c>
      <c r="N24" s="3">
        <v>8448</v>
      </c>
      <c r="O24" s="4">
        <f t="shared" si="1"/>
        <v>0.41927083333333331</v>
      </c>
      <c r="P24" s="8">
        <f>(表6[[#This Row],[LUT]]+表6[[#This Row],[FF]])*表6[[#This Row],[mTime(us)]]*表6[[#This Row],[mMissRate]]</f>
        <v>6931452.5</v>
      </c>
      <c r="Q24" s="8">
        <f>AVERAGE(表6[[#This Row],[qScore]]/表6[[#Totals],[qScore]],表6[[#This Row],[mScore]]/表6[[#Totals],[mScore]])</f>
        <v>5.3088428528839327</v>
      </c>
    </row>
    <row r="25" spans="1:17" x14ac:dyDescent="0.4">
      <c r="A25" s="1">
        <v>3</v>
      </c>
      <c r="B25" s="1">
        <v>2</v>
      </c>
      <c r="C25" s="1">
        <v>3</v>
      </c>
      <c r="D25" s="1">
        <v>0</v>
      </c>
      <c r="E25" s="3">
        <v>5439</v>
      </c>
      <c r="F25" s="3">
        <v>5693</v>
      </c>
      <c r="G25" s="3">
        <v>193</v>
      </c>
      <c r="H25" s="3">
        <v>484</v>
      </c>
      <c r="I25" s="3">
        <v>6277</v>
      </c>
      <c r="J25" s="4">
        <f t="shared" si="0"/>
        <v>7.7106898199776966E-2</v>
      </c>
      <c r="K25" s="8">
        <f>(表6[[#This Row],[LUT]]+表6[[#This Row],[FF]])*表6[[#This Row],[qTime(us)]]*表6[[#This Row],[qMissRate]]</f>
        <v>165662.32021666403</v>
      </c>
      <c r="L25" s="3">
        <v>1346</v>
      </c>
      <c r="M25" s="3">
        <v>5034</v>
      </c>
      <c r="N25" s="3">
        <v>8448</v>
      </c>
      <c r="O25" s="4">
        <f t="shared" si="1"/>
        <v>0.59588068181818177</v>
      </c>
      <c r="P25" s="8">
        <f>(表6[[#This Row],[LUT]]+表6[[#This Row],[FF]])*表6[[#This Row],[mTime(us)]]*表6[[#This Row],[mMissRate]]</f>
        <v>8928480.6875</v>
      </c>
      <c r="Q25" s="8">
        <f>AVERAGE(表6[[#This Row],[qScore]]/表6[[#Totals],[qScore]],表6[[#This Row],[mScore]]/表6[[#Totals],[mScore]])</f>
        <v>6.1628796424976358</v>
      </c>
    </row>
    <row r="26" spans="1:17" x14ac:dyDescent="0.4">
      <c r="A26" s="1" t="s">
        <v>16</v>
      </c>
      <c r="E26" s="3"/>
      <c r="F26" s="3"/>
      <c r="G26" s="3"/>
      <c r="H26" s="3"/>
      <c r="I26" s="3"/>
      <c r="J26" s="9"/>
      <c r="K26" s="8">
        <f>SUBTOTAL(105,表6[qScore])</f>
        <v>22397.855026286441</v>
      </c>
      <c r="L26" s="3"/>
      <c r="M26" s="3"/>
      <c r="N26" s="3"/>
      <c r="O26" s="9"/>
      <c r="P26" s="8">
        <f>SUBTOTAL(105,表6[mScore])</f>
        <v>1811266.9772727273</v>
      </c>
      <c r="Q26" s="8"/>
    </row>
  </sheetData>
  <phoneticPr fontId="1" type="noConversion"/>
  <conditionalFormatting sqref="K1: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P1:P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23 E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{FC5DF5FE-B43D-4195-BF9E-B103DE1BE2A3}</x14:id>
        </ext>
      </extLst>
    </cfRule>
  </conditionalFormatting>
  <conditionalFormatting sqref="E29:E1048576 E1:E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{AF7D6FF5-3D71-4555-A6B7-D4B132CA0BC5}</x14:id>
        </ext>
      </extLst>
    </cfRule>
  </conditionalFormatting>
  <conditionalFormatting sqref="F29:F1048576 F1:F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{A2790599-90C9-421E-9A20-DAD25B476029}</x14:id>
        </ext>
      </extLst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5DF5FE-B43D-4195-BF9E-B103DE1BE2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E2:E23 E25</xm:sqref>
        </x14:conditionalFormatting>
        <x14:conditionalFormatting xmlns:xm="http://schemas.microsoft.com/office/excel/2006/main">
          <x14:cfRule type="dataBar" id="{AF7D6FF5-3D71-4555-A6B7-D4B132CA0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E29:E1048576 E1:E27</xm:sqref>
        </x14:conditionalFormatting>
        <x14:conditionalFormatting xmlns:xm="http://schemas.microsoft.com/office/excel/2006/main">
          <x14:cfRule type="dataBar" id="{A2790599-90C9-421E-9A20-DAD25B476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F29:F1048576 F1:F27</xm:sqref>
        </x14:conditionalFormatting>
        <x14:conditionalFormatting xmlns:xm="http://schemas.microsoft.com/office/excel/2006/main">
          <x14:cfRule type="iconSet" priority="9" id="{2F086D80-F407-4DA8-83E3-12BE6C79CC9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J1:J1048576</xm:sqref>
        </x14:conditionalFormatting>
        <x14:conditionalFormatting xmlns:xm="http://schemas.microsoft.com/office/excel/2006/main">
          <x14:cfRule type="iconSet" priority="6" id="{0001CBBF-1DF2-4D2D-B784-7C144A5C886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O1:O1048576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91E0-3945-43EB-A884-B81AC85600F5}">
  <dimension ref="A1:R4"/>
  <sheetViews>
    <sheetView tabSelected="1" workbookViewId="0">
      <selection activeCell="E5" sqref="E5"/>
    </sheetView>
  </sheetViews>
  <sheetFormatPr defaultRowHeight="13.9" x14ac:dyDescent="0.4"/>
  <cols>
    <col min="1" max="1" width="10" bestFit="1" customWidth="1"/>
    <col min="2" max="2" width="10.19921875" bestFit="1" customWidth="1"/>
    <col min="3" max="3" width="8.73046875" customWidth="1"/>
    <col min="4" max="4" width="9.06640625" customWidth="1"/>
    <col min="5" max="5" width="8.19921875" bestFit="1" customWidth="1"/>
    <col min="6" max="6" width="8.1328125" bestFit="1" customWidth="1"/>
    <col min="7" max="7" width="8.73046875" bestFit="1" customWidth="1"/>
    <col min="8" max="8" width="9.06640625" bestFit="1" customWidth="1"/>
    <col min="9" max="9" width="8.19921875" bestFit="1" customWidth="1"/>
    <col min="10" max="10" width="8.1328125" bestFit="1" customWidth="1"/>
    <col min="11" max="11" width="8.73046875" bestFit="1" customWidth="1"/>
    <col min="12" max="12" width="9.06640625" customWidth="1"/>
    <col min="13" max="13" width="8.19921875" bestFit="1" customWidth="1"/>
    <col min="14" max="14" width="8.1328125" bestFit="1" customWidth="1"/>
    <col min="15" max="15" width="9.33203125" bestFit="1" customWidth="1"/>
    <col min="16" max="16" width="9.6640625" customWidth="1"/>
    <col min="17" max="17" width="8.796875" bestFit="1" customWidth="1"/>
    <col min="18" max="18" width="8.73046875" bestFit="1" customWidth="1"/>
  </cols>
  <sheetData>
    <row r="1" spans="1:18" s="10" customFormat="1" x14ac:dyDescent="0.4">
      <c r="A1" s="10" t="s">
        <v>18</v>
      </c>
      <c r="B1" s="10" t="s">
        <v>19</v>
      </c>
      <c r="C1" s="10" t="s">
        <v>33</v>
      </c>
      <c r="D1" s="10" t="s">
        <v>24</v>
      </c>
      <c r="E1" s="10" t="s">
        <v>25</v>
      </c>
      <c r="F1" s="10" t="s">
        <v>26</v>
      </c>
      <c r="G1" s="10" t="s">
        <v>34</v>
      </c>
      <c r="H1" s="10" t="s">
        <v>27</v>
      </c>
      <c r="I1" s="10" t="s">
        <v>28</v>
      </c>
      <c r="J1" s="10" t="s">
        <v>29</v>
      </c>
      <c r="K1" s="10" t="s">
        <v>22</v>
      </c>
      <c r="L1" s="10" t="s">
        <v>23</v>
      </c>
      <c r="M1" s="10" t="s">
        <v>20</v>
      </c>
      <c r="N1" s="10" t="s">
        <v>21</v>
      </c>
      <c r="O1" s="10" t="s">
        <v>35</v>
      </c>
      <c r="P1" s="10" t="s">
        <v>30</v>
      </c>
      <c r="Q1" s="10" t="s">
        <v>31</v>
      </c>
      <c r="R1" s="10" t="s">
        <v>32</v>
      </c>
    </row>
    <row r="2" spans="1:18" x14ac:dyDescent="0.4">
      <c r="A2" s="11">
        <v>0</v>
      </c>
      <c r="B2" s="11">
        <v>0</v>
      </c>
      <c r="C2" s="11">
        <v>2050</v>
      </c>
      <c r="D2" s="11">
        <f>_xlfn.CEILING.MATH(表1[[#This Row],[bTime]]/4)-2</f>
        <v>511</v>
      </c>
      <c r="E2" s="11">
        <v>1</v>
      </c>
      <c r="F2" s="11">
        <v>100</v>
      </c>
      <c r="G2" s="11">
        <v>2154</v>
      </c>
      <c r="H2" s="11">
        <f>_xlfn.CEILING.MATH(表1[[#This Row],[hTime]]/4)-2</f>
        <v>537</v>
      </c>
      <c r="I2" s="11">
        <v>11</v>
      </c>
      <c r="J2" s="11">
        <v>99</v>
      </c>
      <c r="K2" s="11">
        <v>152782</v>
      </c>
      <c r="L2" s="11">
        <f>_xlfn.CEILING.MATH(表1[[#This Row],[qTime]]/4)-2</f>
        <v>38194</v>
      </c>
      <c r="M2" s="11">
        <v>5540</v>
      </c>
      <c r="N2" s="11">
        <v>1369</v>
      </c>
      <c r="O2" s="11">
        <v>1036034</v>
      </c>
      <c r="P2" s="11">
        <f>_xlfn.CEILING.MATH(表1[[#This Row],[mTime]]/4)-2</f>
        <v>259007</v>
      </c>
      <c r="Q2" s="11">
        <v>273</v>
      </c>
      <c r="R2" s="11">
        <v>4095</v>
      </c>
    </row>
    <row r="3" spans="1:18" x14ac:dyDescent="0.4">
      <c r="A3" s="11">
        <v>1</v>
      </c>
      <c r="B3" s="11">
        <v>0</v>
      </c>
      <c r="C3" s="11">
        <v>1266</v>
      </c>
      <c r="D3" s="11">
        <f>_xlfn.CEILING.MATH(表1[[#This Row],[bTime]]/4)-2</f>
        <v>315</v>
      </c>
      <c r="E3" s="11">
        <v>99</v>
      </c>
      <c r="F3" s="11">
        <v>2</v>
      </c>
      <c r="G3" s="11">
        <v>1538</v>
      </c>
      <c r="H3" s="11">
        <f>_xlfn.CEILING.MATH(表1[[#This Row],[hTime]]/4)-2</f>
        <v>383</v>
      </c>
      <c r="I3" s="11">
        <v>88</v>
      </c>
      <c r="J3" s="11">
        <v>22</v>
      </c>
      <c r="K3" s="11">
        <v>156630</v>
      </c>
      <c r="L3" s="11">
        <f>_xlfn.CEILING.MATH(表1[[#This Row],[qTime]]/4)-2</f>
        <v>39156</v>
      </c>
      <c r="M3" s="11">
        <v>4953</v>
      </c>
      <c r="N3" s="11">
        <v>1956</v>
      </c>
      <c r="O3" s="11">
        <v>1007634</v>
      </c>
      <c r="P3" s="11">
        <f>_xlfn.CEILING.MATH(表1[[#This Row],[mTime]]/4)-2</f>
        <v>251907</v>
      </c>
      <c r="Q3" s="11">
        <v>3822</v>
      </c>
      <c r="R3" s="11">
        <v>546</v>
      </c>
    </row>
    <row r="4" spans="1:18" x14ac:dyDescent="0.4">
      <c r="A4" s="11">
        <v>1</v>
      </c>
      <c r="B4" s="11">
        <v>1</v>
      </c>
      <c r="C4" s="11">
        <v>1266</v>
      </c>
      <c r="D4" s="11">
        <f>_xlfn.CEILING.MATH(表1[[#This Row],[bTime]]/4)-2</f>
        <v>315</v>
      </c>
      <c r="E4" s="11">
        <v>99</v>
      </c>
      <c r="F4" s="11">
        <v>2</v>
      </c>
      <c r="G4" s="11">
        <v>1538</v>
      </c>
      <c r="H4" s="11">
        <f>_xlfn.CEILING.MATH(表1[[#This Row],[hTime]]/4)-2</f>
        <v>383</v>
      </c>
      <c r="I4" s="11">
        <v>88</v>
      </c>
      <c r="J4" s="11">
        <v>22</v>
      </c>
      <c r="K4" s="11">
        <v>150822</v>
      </c>
      <c r="L4" s="11">
        <f>_xlfn.CEILING.MATH(表1[[#This Row],[qTime]]/4)-2</f>
        <v>37704</v>
      </c>
      <c r="M4" s="11">
        <v>5785</v>
      </c>
      <c r="N4" s="11">
        <v>1124</v>
      </c>
      <c r="O4" s="11">
        <v>1007634</v>
      </c>
      <c r="P4" s="11">
        <f>_xlfn.CEILING.MATH(表1[[#This Row],[mTime]]/4)-2</f>
        <v>251907</v>
      </c>
      <c r="Q4" s="11">
        <v>3822</v>
      </c>
      <c r="R4" s="11">
        <v>546</v>
      </c>
    </row>
  </sheetData>
  <phoneticPr fontId="1" type="noConversion"/>
  <conditionalFormatting sqref="E2:F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{5318A48A-6FA8-4F2D-81F4-5EFC080A15C6}</x14:id>
        </ext>
      </extLst>
    </cfRule>
  </conditionalFormatting>
  <conditionalFormatting sqref="E2:E4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{2A417C85-AA99-420C-8540-0A496058196A}</x14:id>
        </ext>
      </extLst>
    </cfRule>
    <cfRule type="dataBar" priority="12">
      <dataBar>
        <cfvo type="num" val="0"/>
        <cfvo type="num" val="101"/>
        <color rgb="FF63C384"/>
      </dataBar>
      <extLst>
        <ext xmlns:x14="http://schemas.microsoft.com/office/spreadsheetml/2009/9/main" uri="{B025F937-C7B1-47D3-B67F-A62EFF666E3E}">
          <x14:id>{950F0F00-0434-4A3F-9516-000C9F6965E3}</x14:id>
        </ext>
      </extLst>
    </cfRule>
  </conditionalFormatting>
  <conditionalFormatting sqref="M2:M4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{A3C21CFD-B4A4-4244-B4B7-DBDED2FA7E4B}</x14:id>
        </ext>
      </extLst>
    </cfRule>
    <cfRule type="dataBar" priority="4">
      <dataBar>
        <cfvo type="num" val="0"/>
        <cfvo type="num" val="6909"/>
        <color rgb="FF63C384"/>
      </dataBar>
      <extLst>
        <ext xmlns:x14="http://schemas.microsoft.com/office/spreadsheetml/2009/9/main" uri="{B025F937-C7B1-47D3-B67F-A62EFF666E3E}">
          <x14:id>{F0B6A05C-D671-4A29-B616-177B6E152C03}</x14:id>
        </ext>
      </extLst>
    </cfRule>
  </conditionalFormatting>
  <conditionalFormatting sqref="M2:M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{C53A1284-7D21-4719-A7CA-87890D8DA3BF}</x14:id>
        </ext>
      </extLst>
    </cfRule>
  </conditionalFormatting>
  <conditionalFormatting sqref="Q2:Q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{41248125-93DD-4F7C-8B34-CB48D94D1280}</x14:id>
        </ext>
      </extLst>
    </cfRule>
    <cfRule type="dataBar" priority="1">
      <dataBar>
        <cfvo type="num" val="0"/>
        <cfvo type="num" val="4368"/>
        <color rgb="FF63C384"/>
      </dataBar>
      <extLst>
        <ext xmlns:x14="http://schemas.microsoft.com/office/spreadsheetml/2009/9/main" uri="{B025F937-C7B1-47D3-B67F-A62EFF666E3E}">
          <x14:id>{B4A74D4F-B992-4941-B33E-9CFC59E0630E}</x14:id>
        </ext>
      </extLst>
    </cfRule>
  </conditionalFormatting>
  <conditionalFormatting sqref="Q2:Q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{A593900B-0A27-4688-B472-7BEBA5D028BE}</x14:id>
        </ext>
      </extLst>
    </cfRule>
  </conditionalFormatting>
  <conditionalFormatting sqref="N2:N4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{5FBCA4C1-1DF0-4688-A177-35E6C2E4C16C}</x14:id>
        </ext>
      </extLst>
    </cfRule>
    <cfRule type="dataBar" priority="3">
      <dataBar>
        <cfvo type="num" val="0"/>
        <cfvo type="num" val="6909"/>
        <color rgb="FF63C384"/>
      </dataBar>
      <extLst>
        <ext xmlns:x14="http://schemas.microsoft.com/office/spreadsheetml/2009/9/main" uri="{B025F937-C7B1-47D3-B67F-A62EFF666E3E}">
          <x14:id>{617DB823-CBEB-4724-A051-E163B74E3645}</x14:id>
        </ext>
      </extLst>
    </cfRule>
  </conditionalFormatting>
  <conditionalFormatting sqref="R2:R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{743E5F89-7F97-4C59-B879-756A60BDCB32}</x14:id>
        </ext>
      </extLst>
    </cfRule>
    <cfRule type="dataBar" priority="2">
      <dataBar>
        <cfvo type="num" val="0"/>
        <cfvo type="num" val="4368"/>
        <color rgb="FF63C384"/>
      </dataBar>
      <extLst>
        <ext xmlns:x14="http://schemas.microsoft.com/office/spreadsheetml/2009/9/main" uri="{B025F937-C7B1-47D3-B67F-A62EFF666E3E}">
          <x14:id>{4D1956E5-EFE2-4716-B16B-D5685C2D038B}</x14:id>
        </ext>
      </extLst>
    </cfRule>
  </conditionalFormatting>
  <conditionalFormatting sqref="F2:F4">
    <cfRule type="dataBar" priority="16">
      <dataBar>
        <cfvo type="num" val="0"/>
        <cfvo type="num" val="&quot;0+$E$2+$F$2&quot;"/>
        <color rgb="FF638EC6"/>
      </dataBar>
      <extLst>
        <ext xmlns:x14="http://schemas.microsoft.com/office/spreadsheetml/2009/9/main" uri="{B025F937-C7B1-47D3-B67F-A62EFF666E3E}">
          <x14:id>{23B41EFC-CED4-48A6-9FE9-12B193250BF8}</x14:id>
        </ext>
      </extLst>
    </cfRule>
    <cfRule type="dataBar" priority="14">
      <dataBar>
        <cfvo type="num" val="0"/>
        <cfvo type="num" val="101"/>
        <color rgb="FF63C384"/>
      </dataBar>
      <extLst>
        <ext xmlns:x14="http://schemas.microsoft.com/office/spreadsheetml/2009/9/main" uri="{B025F937-C7B1-47D3-B67F-A62EFF666E3E}">
          <x14:id>{C0285D0F-AFA0-41A3-BD91-1B8397E609A9}</x14:id>
        </ext>
      </extLst>
    </cfRule>
    <cfRule type="dataBar" priority="13">
      <dataBar>
        <cfvo type="num" val="0"/>
        <cfvo type="num" val="101"/>
        <color rgb="FF63C384"/>
      </dataBar>
      <extLst>
        <ext xmlns:x14="http://schemas.microsoft.com/office/spreadsheetml/2009/9/main" uri="{B025F937-C7B1-47D3-B67F-A62EFF666E3E}">
          <x14:id>{37C3265C-68F4-40CD-8B41-D428BBADA42C}</x14:id>
        </ext>
      </extLst>
    </cfRule>
  </conditionalFormatting>
  <conditionalFormatting sqref="I2:I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{A16C1E6B-50C5-4EFD-A459-9C657B2406B6}</x14:id>
        </ext>
      </extLst>
    </cfRule>
  </conditionalFormatting>
  <conditionalFormatting sqref="I2:I4">
    <cfRule type="dataBar" priority="9">
      <dataBar>
        <cfvo type="num" val="0"/>
        <cfvo type="num" val="101"/>
        <color rgb="FF63C384"/>
      </dataBar>
      <extLst>
        <ext xmlns:x14="http://schemas.microsoft.com/office/spreadsheetml/2009/9/main" uri="{B025F937-C7B1-47D3-B67F-A62EFF666E3E}">
          <x14:id>{258107DD-88D5-4B74-877A-35E75F987A3F}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{C93CF250-6AE7-439E-BADC-188AAB88D733}</x14:id>
        </ext>
      </extLst>
    </cfRule>
  </conditionalFormatting>
  <conditionalFormatting sqref="J2:J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{078C230D-22CD-419B-B927-4E8977748A89}</x14:id>
        </ext>
      </extLst>
    </cfRule>
  </conditionalFormatting>
  <conditionalFormatting sqref="J2:J4">
    <cfRule type="dataBar" priority="5">
      <dataBar>
        <cfvo type="num" val="0"/>
        <cfvo type="num" val="101"/>
        <color rgb="FF63C384"/>
      </dataBar>
      <extLst>
        <ext xmlns:x14="http://schemas.microsoft.com/office/spreadsheetml/2009/9/main" uri="{B025F937-C7B1-47D3-B67F-A62EFF666E3E}">
          <x14:id>{835D5A65-8B6D-4482-A258-308C3DFA3428}</x14:id>
        </ext>
      </extLst>
    </cfRule>
    <cfRule type="dataBar" priority="6">
      <dataBar>
        <cfvo type="num" val="0"/>
        <cfvo type="num" val="101"/>
        <color rgb="FF63C384"/>
      </dataBar>
      <extLst>
        <ext xmlns:x14="http://schemas.microsoft.com/office/spreadsheetml/2009/9/main" uri="{B025F937-C7B1-47D3-B67F-A62EFF666E3E}">
          <x14:id>{7D17042D-CB4A-4758-B74E-692F98C814D2}</x14:id>
        </ext>
      </extLst>
    </cfRule>
    <cfRule type="dataBar" priority="7">
      <dataBar>
        <cfvo type="num" val="0"/>
        <cfvo type="num" val="&quot;0+$E$2+$F$2&quot;"/>
        <color rgb="FF638EC6"/>
      </dataBar>
      <extLst>
        <ext xmlns:x14="http://schemas.microsoft.com/office/spreadsheetml/2009/9/main" uri="{B025F937-C7B1-47D3-B67F-A62EFF666E3E}">
          <x14:id>{D3D0E869-538A-47DC-87D8-B36053D74C71}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18A48A-6FA8-4F2D-81F4-5EFC080A1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E2:F4</xm:sqref>
        </x14:conditionalFormatting>
        <x14:conditionalFormatting xmlns:xm="http://schemas.microsoft.com/office/excel/2006/main">
          <x14:cfRule type="dataBar" id="{2A417C85-AA99-420C-8540-0A496058196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0F0F00-0434-4A3F-9516-000C9F6965E3}">
            <x14:dataBar minLength="0" maxLength="100" gradient="0" direction="rightToLeft">
              <x14:cfvo type="num">
                <xm:f>0</xm:f>
              </x14:cfvo>
              <x14:cfvo type="num">
                <xm:f>101</xm:f>
              </x14:cfvo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A3C21CFD-B4A4-4244-B4B7-DBDED2FA7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B6A05C-D671-4A29-B616-177B6E152C03}">
            <x14:dataBar minLength="0" maxLength="100" gradient="0" direction="rightToLeft">
              <x14:cfvo type="num">
                <xm:f>0</xm:f>
              </x14:cfvo>
              <x14:cfvo type="num">
                <xm:f>6909</xm:f>
              </x14:cfvo>
              <x14:negativeFillColor rgb="FFFF0000"/>
              <x14:axisColor rgb="FF000000"/>
            </x14:dataBar>
          </x14:cfRule>
          <xm:sqref>M2:M4</xm:sqref>
        </x14:conditionalFormatting>
        <x14:conditionalFormatting xmlns:xm="http://schemas.microsoft.com/office/excel/2006/main">
          <x14:cfRule type="dataBar" id="{C53A1284-7D21-4719-A7CA-87890D8DA3B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M2:M4</xm:sqref>
        </x14:conditionalFormatting>
        <x14:conditionalFormatting xmlns:xm="http://schemas.microsoft.com/office/excel/2006/main">
          <x14:cfRule type="dataBar" id="{41248125-93DD-4F7C-8B34-CB48D94D1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A74D4F-B992-4941-B33E-9CFC59E0630E}">
            <x14:dataBar minLength="0" maxLength="100" gradient="0" direction="rightToLeft">
              <x14:cfvo type="num">
                <xm:f>0</xm:f>
              </x14:cfvo>
              <x14:cfvo type="num">
                <xm:f>4368</xm:f>
              </x14:cfvo>
              <x14:negativeFillColor rgb="FFFF0000"/>
              <x14:axisColor rgb="FF000000"/>
            </x14:dataBar>
          </x14:cfRule>
          <xm:sqref>Q2:Q4</xm:sqref>
        </x14:conditionalFormatting>
        <x14:conditionalFormatting xmlns:xm="http://schemas.microsoft.com/office/excel/2006/main">
          <x14:cfRule type="dataBar" id="{A593900B-0A27-4688-B472-7BEBA5D028B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Q2:Q4</xm:sqref>
        </x14:conditionalFormatting>
        <x14:conditionalFormatting xmlns:xm="http://schemas.microsoft.com/office/excel/2006/main">
          <x14:cfRule type="dataBar" id="{5FBCA4C1-1DF0-4688-A177-35E6C2E4C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7DB823-CBEB-4724-A051-E163B74E3645}">
            <x14:dataBar minLength="0" maxLength="100" gradient="0" direction="leftToRight">
              <x14:cfvo type="num">
                <xm:f>0</xm:f>
              </x14:cfvo>
              <x14:cfvo type="num">
                <xm:f>6909</xm:f>
              </x14:cfvo>
              <x14:negativeFillColor rgb="FFFF0000"/>
              <x14:axisColor rgb="FF000000"/>
            </x14:dataBar>
          </x14:cfRule>
          <xm:sqref>N2:N4</xm:sqref>
        </x14:conditionalFormatting>
        <x14:conditionalFormatting xmlns:xm="http://schemas.microsoft.com/office/excel/2006/main">
          <x14:cfRule type="dataBar" id="{743E5F89-7F97-4C59-B879-756A60BDC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1956E5-EFE2-4716-B16B-D5685C2D038B}">
            <x14:dataBar minLength="0" maxLength="100" gradient="0">
              <x14:cfvo type="num">
                <xm:f>0</xm:f>
              </x14:cfvo>
              <x14:cfvo type="num">
                <xm:f>4368</xm:f>
              </x14:cfvo>
              <x14:negativeFillColor rgb="FFFF0000"/>
              <x14:axisColor rgb="FF000000"/>
            </x14:dataBar>
          </x14:cfRule>
          <xm:sqref>R2:R4</xm:sqref>
        </x14:conditionalFormatting>
        <x14:conditionalFormatting xmlns:xm="http://schemas.microsoft.com/office/excel/2006/main">
          <x14:cfRule type="dataBar" id="{23B41EFC-CED4-48A6-9FE9-12B193250BF8}">
            <x14:dataBar minLength="0" maxLength="100" gradient="0">
              <x14:cfvo type="num">
                <xm:f>0</xm:f>
              </x14:cfvo>
              <x14:cfvo type="num">
                <xm:f>"0+$E$2+$F$2"</xm:f>
              </x14:cfvo>
              <x14:negativeFillColor rgb="FFFF0000"/>
              <x14:axisColor rgb="FF000000"/>
            </x14:dataBar>
          </x14:cfRule>
          <x14:cfRule type="dataBar" id="{C0285D0F-AFA0-41A3-BD91-1B8397E609A9}">
            <x14:dataBar minLength="0" maxLength="100" gradient="0" direction="leftToRight">
              <x14:cfvo type="num">
                <xm:f>0</xm:f>
              </x14:cfvo>
              <x14:cfvo type="num">
                <xm:f>101</xm:f>
              </x14:cfvo>
              <x14:negativeFillColor rgb="FFFF0000"/>
              <x14:axisColor rgb="FF000000"/>
            </x14:dataBar>
          </x14:cfRule>
          <x14:cfRule type="dataBar" id="{37C3265C-68F4-40CD-8B41-D428BBADA42C}">
            <x14:dataBar minLength="0" maxLength="100" gradient="0">
              <x14:cfvo type="num">
                <xm:f>0</xm:f>
              </x14:cfvo>
              <x14:cfvo type="num">
                <xm:f>101</xm:f>
              </x14:cfvo>
              <x14:negativeFillColor rgb="FFFF000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dataBar" id="{A16C1E6B-50C5-4EFD-A459-9C657B240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</xm:sqref>
        </x14:conditionalFormatting>
        <x14:conditionalFormatting xmlns:xm="http://schemas.microsoft.com/office/excel/2006/main">
          <x14:cfRule type="dataBar" id="{258107DD-88D5-4B74-877A-35E75F987A3F}">
            <x14:dataBar minLength="0" maxLength="100" gradient="0" direction="rightToLeft">
              <x14:cfvo type="num">
                <xm:f>0</xm:f>
              </x14:cfvo>
              <x14:cfvo type="num">
                <xm:f>101</xm:f>
              </x14:cfvo>
              <x14:negativeFillColor rgb="FFFF0000"/>
              <x14:axisColor rgb="FF000000"/>
            </x14:dataBar>
          </x14:cfRule>
          <x14:cfRule type="dataBar" id="{C93CF250-6AE7-439E-BADC-188AAB88D73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I2:I4</xm:sqref>
        </x14:conditionalFormatting>
        <x14:conditionalFormatting xmlns:xm="http://schemas.microsoft.com/office/excel/2006/main">
          <x14:cfRule type="dataBar" id="{078C230D-22CD-419B-B927-4E8977748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J2:J4</xm:sqref>
        </x14:conditionalFormatting>
        <x14:conditionalFormatting xmlns:xm="http://schemas.microsoft.com/office/excel/2006/main">
          <x14:cfRule type="dataBar" id="{835D5A65-8B6D-4482-A258-308C3DFA3428}">
            <x14:dataBar minLength="0" maxLength="100" gradient="0">
              <x14:cfvo type="num">
                <xm:f>0</xm:f>
              </x14:cfvo>
              <x14:cfvo type="num">
                <xm:f>101</xm:f>
              </x14:cfvo>
              <x14:negativeFillColor rgb="FFFF0000"/>
              <x14:axisColor rgb="FF000000"/>
            </x14:dataBar>
          </x14:cfRule>
          <x14:cfRule type="dataBar" id="{7D17042D-CB4A-4758-B74E-692F98C814D2}">
            <x14:dataBar minLength="0" maxLength="100" gradient="0" direction="leftToRight">
              <x14:cfvo type="num">
                <xm:f>0</xm:f>
              </x14:cfvo>
              <x14:cfvo type="num">
                <xm:f>101</xm:f>
              </x14:cfvo>
              <x14:negativeFillColor rgb="FFFF0000"/>
              <x14:axisColor rgb="FF000000"/>
            </x14:dataBar>
          </x14:cfRule>
          <x14:cfRule type="dataBar" id="{D3D0E869-538A-47DC-87D8-B36053D74C71}">
            <x14:dataBar minLength="0" maxLength="100" gradient="0">
              <x14:cfvo type="num">
                <xm:f>0</xm:f>
              </x14:cfvo>
              <x14:cfvo type="num">
                <xm:f>"0+$E$2+$F$2"</xm:f>
              </x14:cfvo>
              <x14:negativeFillColor rgb="FFFF0000"/>
              <x14:axisColor rgb="FF000000"/>
            </x14:dataBar>
          </x14:cfRule>
          <xm:sqref>J2:J4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Lab3</vt:lpstr>
      <vt:lpstr>Lab4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何春望</dc:creator>
  <cp:lastModifiedBy>何春望</cp:lastModifiedBy>
  <dcterms:created xsi:type="dcterms:W3CDTF">2015-06-05T18:19:34Z</dcterms:created>
  <dcterms:modified xsi:type="dcterms:W3CDTF">2020-05-17T06:25:21Z</dcterms:modified>
</cp:coreProperties>
</file>