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4300" windowHeight="5540" firstSheet="6" activeTab="6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  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  <sheet name="Cash flow" sheetId="32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5"/>
  <c r="AA15"/>
  <c r="AB15"/>
  <c r="AC15" s="1"/>
  <c r="Z15"/>
  <c r="L16"/>
  <c r="G17" i="32" l="1"/>
  <c r="F17"/>
  <c r="E17"/>
  <c r="G16"/>
  <c r="F16"/>
  <c r="E16"/>
  <c r="D16"/>
  <c r="C16"/>
  <c r="E9" i="31" l="1"/>
  <c r="F5" s="1"/>
  <c r="J14" i="21" l="1"/>
  <c r="I14"/>
  <c r="H14"/>
  <c r="G14"/>
  <c r="F14"/>
  <c r="F8" i="26"/>
  <c r="J7"/>
  <c r="I7"/>
  <c r="H7"/>
  <c r="G7"/>
  <c r="F7"/>
  <c r="E19"/>
  <c r="D19"/>
  <c r="E17" s="1"/>
  <c r="E18" s="1"/>
  <c r="D18"/>
  <c r="D17"/>
  <c r="C19"/>
  <c r="C18"/>
  <c r="C17"/>
  <c r="L16"/>
  <c r="K16"/>
  <c r="J16"/>
  <c r="I16"/>
  <c r="H16"/>
  <c r="G16"/>
  <c r="F16"/>
  <c r="E16"/>
  <c r="D16"/>
  <c r="C16"/>
  <c r="F17" l="1"/>
  <c r="F18" s="1"/>
  <c r="F19" s="1"/>
  <c r="C12"/>
  <c r="G17" l="1"/>
  <c r="G18" s="1"/>
  <c r="G19" s="1"/>
  <c r="E7"/>
  <c r="D7"/>
  <c r="G5"/>
  <c r="F5"/>
  <c r="E5"/>
  <c r="D5"/>
  <c r="E8"/>
  <c r="D8"/>
  <c r="C8"/>
  <c r="G8" l="1"/>
  <c r="H5" s="1"/>
  <c r="H17"/>
  <c r="H18" s="1"/>
  <c r="H19" s="1"/>
  <c r="F5" i="24"/>
  <c r="E8"/>
  <c r="E5"/>
  <c r="D8"/>
  <c r="D5"/>
  <c r="H8" i="26" l="1"/>
  <c r="I5" s="1"/>
  <c r="I17"/>
  <c r="I18" s="1"/>
  <c r="I19" s="1"/>
  <c r="J13" i="21"/>
  <c r="I13"/>
  <c r="H13"/>
  <c r="G13"/>
  <c r="F13"/>
  <c r="C17" i="32" l="1"/>
  <c r="D17"/>
  <c r="I8" i="26"/>
  <c r="J5" s="1"/>
  <c r="J8" s="1"/>
  <c r="J17"/>
  <c r="J18" s="1"/>
  <c r="J19" s="1"/>
  <c r="K17" l="1"/>
  <c r="K18" s="1"/>
  <c r="K19" s="1"/>
  <c r="L17" l="1"/>
  <c r="L18" s="1"/>
  <c r="L19" s="1"/>
  <c r="E16" i="21" l="1"/>
  <c r="E15"/>
  <c r="E14"/>
  <c r="E13"/>
  <c r="E12"/>
  <c r="E9"/>
  <c r="E8"/>
  <c r="E7"/>
  <c r="E6"/>
  <c r="E5"/>
  <c r="D16"/>
  <c r="D15"/>
  <c r="D14"/>
  <c r="D13"/>
  <c r="D12"/>
  <c r="D9"/>
  <c r="D8"/>
  <c r="D7"/>
  <c r="D6"/>
  <c r="D5"/>
  <c r="C16"/>
  <c r="C15"/>
  <c r="C14"/>
  <c r="C13"/>
  <c r="C12"/>
  <c r="C9"/>
  <c r="C8"/>
  <c r="C7"/>
  <c r="C6"/>
  <c r="C5"/>
  <c r="E17" l="1"/>
  <c r="E10"/>
  <c r="D10"/>
  <c r="D17"/>
  <c r="C17"/>
  <c r="C10"/>
  <c r="E25" l="1"/>
  <c r="D25"/>
  <c r="C25"/>
  <c r="E14" i="15"/>
  <c r="D14"/>
  <c r="C14"/>
  <c r="E12"/>
  <c r="D12"/>
  <c r="C12"/>
  <c r="E10"/>
  <c r="D10"/>
  <c r="D6" i="24" s="1"/>
  <c r="C10" i="15"/>
  <c r="E8"/>
  <c r="D8"/>
  <c r="C8"/>
  <c r="E6"/>
  <c r="D6"/>
  <c r="C6"/>
  <c r="E5"/>
  <c r="D5"/>
  <c r="C5"/>
  <c r="C438" i="11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S8" i="15" l="1"/>
  <c r="T8" s="1"/>
  <c r="U8" s="1"/>
  <c r="V8" s="1"/>
  <c r="W8" s="1"/>
  <c r="Y8"/>
  <c r="Z8" s="1"/>
  <c r="AA8" s="1"/>
  <c r="AB8" s="1"/>
  <c r="AC8" s="1"/>
  <c r="M8"/>
  <c r="N8" s="1"/>
  <c r="O8" s="1"/>
  <c r="P8" s="1"/>
  <c r="Q8" s="1"/>
  <c r="E6" i="24"/>
  <c r="S10" i="15"/>
  <c r="T10" s="1"/>
  <c r="U10" s="1"/>
  <c r="V10" s="1"/>
  <c r="W10" s="1"/>
  <c r="M10"/>
  <c r="N10" s="1"/>
  <c r="O10" s="1"/>
  <c r="P10" s="1"/>
  <c r="Q10" s="1"/>
  <c r="Y10"/>
  <c r="Z10" s="1"/>
  <c r="AA10" s="1"/>
  <c r="AB10" s="1"/>
  <c r="AC10" s="1"/>
  <c r="S5"/>
  <c r="T5" s="1"/>
  <c r="U5" s="1"/>
  <c r="V5" s="1"/>
  <c r="W5" s="1"/>
  <c r="Y5"/>
  <c r="Z5" s="1"/>
  <c r="AA5" s="1"/>
  <c r="AB5" s="1"/>
  <c r="AC5" s="1"/>
  <c r="M5"/>
  <c r="N5" s="1"/>
  <c r="O5" s="1"/>
  <c r="P5" s="1"/>
  <c r="Q5" s="1"/>
  <c r="S12"/>
  <c r="T12" s="1"/>
  <c r="U12" s="1"/>
  <c r="V12" s="1"/>
  <c r="W12" s="1"/>
  <c r="M12"/>
  <c r="Y12"/>
  <c r="Z12" s="1"/>
  <c r="AA12" s="1"/>
  <c r="AB12" s="1"/>
  <c r="AC12" s="1"/>
  <c r="S6"/>
  <c r="T6" s="1"/>
  <c r="U6" s="1"/>
  <c r="V6" s="1"/>
  <c r="W6" s="1"/>
  <c r="M6"/>
  <c r="N6" s="1"/>
  <c r="O6" s="1"/>
  <c r="P6" s="1"/>
  <c r="Q6" s="1"/>
  <c r="Y6"/>
  <c r="Z6" s="1"/>
  <c r="AA6" s="1"/>
  <c r="AB6" s="1"/>
  <c r="AC6" s="1"/>
  <c r="Y14"/>
  <c r="Z14" s="1"/>
  <c r="AA14" s="1"/>
  <c r="AB14" s="1"/>
  <c r="AC14" s="1"/>
  <c r="M14"/>
  <c r="N14" s="1"/>
  <c r="O14" s="1"/>
  <c r="P14" s="1"/>
  <c r="Q14" s="1"/>
  <c r="S14"/>
  <c r="T14" s="1"/>
  <c r="U14" s="1"/>
  <c r="V14" s="1"/>
  <c r="W14" s="1"/>
  <c r="G14"/>
  <c r="D7" i="24"/>
  <c r="D11" s="1"/>
  <c r="D10"/>
  <c r="C21" i="21"/>
  <c r="C20"/>
  <c r="E10" i="24"/>
  <c r="E7"/>
  <c r="E11" s="1"/>
  <c r="E22" i="21"/>
  <c r="E23"/>
  <c r="E19"/>
  <c r="C22"/>
  <c r="C23"/>
  <c r="C19"/>
  <c r="G6" i="15"/>
  <c r="D21" i="21"/>
  <c r="D20"/>
  <c r="D23"/>
  <c r="D22"/>
  <c r="D19"/>
  <c r="E21"/>
  <c r="E20"/>
  <c r="H6" i="15"/>
  <c r="G12"/>
  <c r="H14"/>
  <c r="G10"/>
  <c r="G8"/>
  <c r="I8" s="1"/>
  <c r="J8" s="1"/>
  <c r="H10"/>
  <c r="D7"/>
  <c r="D9" s="1"/>
  <c r="H8"/>
  <c r="H12"/>
  <c r="E7"/>
  <c r="C7"/>
  <c r="C9" s="1"/>
  <c r="C11" s="1"/>
  <c r="C13" s="1"/>
  <c r="C15" s="1"/>
  <c r="H5"/>
  <c r="L8" l="1"/>
  <c r="K8"/>
  <c r="E9"/>
  <c r="Y7"/>
  <c r="Z7" s="1"/>
  <c r="AA7" s="1"/>
  <c r="AB7" s="1"/>
  <c r="AC7" s="1"/>
  <c r="M7"/>
  <c r="N7" s="1"/>
  <c r="O7" s="1"/>
  <c r="P7" s="1"/>
  <c r="Q7" s="1"/>
  <c r="S7"/>
  <c r="T7" s="1"/>
  <c r="U7" s="1"/>
  <c r="V7" s="1"/>
  <c r="W7" s="1"/>
  <c r="N12"/>
  <c r="C6" i="32"/>
  <c r="I12" i="15"/>
  <c r="J12" s="1"/>
  <c r="I14"/>
  <c r="J14" s="1"/>
  <c r="I5"/>
  <c r="J5" s="1"/>
  <c r="I10"/>
  <c r="J10" s="1"/>
  <c r="I6"/>
  <c r="J6" s="1"/>
  <c r="I22" i="21"/>
  <c r="H22"/>
  <c r="G22"/>
  <c r="J22"/>
  <c r="F22"/>
  <c r="F9" s="1"/>
  <c r="C11" i="32" s="1"/>
  <c r="H11" i="24"/>
  <c r="G11"/>
  <c r="J11"/>
  <c r="F11"/>
  <c r="F7" s="1"/>
  <c r="C13" i="32" s="1"/>
  <c r="I11" i="24"/>
  <c r="H19" i="21"/>
  <c r="G19"/>
  <c r="J19"/>
  <c r="F19"/>
  <c r="F5" s="1"/>
  <c r="C8" i="32" s="1"/>
  <c r="I19" i="21"/>
  <c r="G20"/>
  <c r="H20"/>
  <c r="J20"/>
  <c r="F20"/>
  <c r="I20"/>
  <c r="H23"/>
  <c r="G23"/>
  <c r="I23"/>
  <c r="J23"/>
  <c r="F23"/>
  <c r="F15" s="1"/>
  <c r="C12" i="32" s="1"/>
  <c r="J21" i="21"/>
  <c r="F21"/>
  <c r="I21"/>
  <c r="G21"/>
  <c r="H21"/>
  <c r="G10" i="24"/>
  <c r="J10"/>
  <c r="F10"/>
  <c r="F6" s="1"/>
  <c r="I10"/>
  <c r="H10"/>
  <c r="G7" i="15"/>
  <c r="H7"/>
  <c r="E11"/>
  <c r="D11"/>
  <c r="G9"/>
  <c r="L6" l="1"/>
  <c r="K6"/>
  <c r="L12"/>
  <c r="K12"/>
  <c r="L14"/>
  <c r="K14"/>
  <c r="Y11"/>
  <c r="Z11" s="1"/>
  <c r="AA11" s="1"/>
  <c r="AB11" s="1"/>
  <c r="AC11" s="1"/>
  <c r="M11"/>
  <c r="N11" s="1"/>
  <c r="O11" s="1"/>
  <c r="P11" s="1"/>
  <c r="Q11" s="1"/>
  <c r="S11"/>
  <c r="T11" s="1"/>
  <c r="U11" s="1"/>
  <c r="V11" s="1"/>
  <c r="W11" s="1"/>
  <c r="K5"/>
  <c r="L5"/>
  <c r="O12"/>
  <c r="D6" i="32"/>
  <c r="M9" i="15"/>
  <c r="N9" s="1"/>
  <c r="O9" s="1"/>
  <c r="P9" s="1"/>
  <c r="Q9" s="1"/>
  <c r="Y9"/>
  <c r="Z9" s="1"/>
  <c r="AA9" s="1"/>
  <c r="AB9" s="1"/>
  <c r="AC9" s="1"/>
  <c r="S9"/>
  <c r="T9" s="1"/>
  <c r="U9" s="1"/>
  <c r="V9" s="1"/>
  <c r="W9" s="1"/>
  <c r="L10"/>
  <c r="K10"/>
  <c r="H9"/>
  <c r="I9" s="1"/>
  <c r="J9" s="1"/>
  <c r="I7"/>
  <c r="J7" s="1"/>
  <c r="G15" i="21"/>
  <c r="D12" i="32" s="1"/>
  <c r="F12" i="21"/>
  <c r="F6"/>
  <c r="C9" i="32" s="1"/>
  <c r="G5" i="21"/>
  <c r="D8" i="32" s="1"/>
  <c r="G6" i="21"/>
  <c r="H9"/>
  <c r="G9"/>
  <c r="D11" i="32" s="1"/>
  <c r="F8" i="24"/>
  <c r="G11" i="15"/>
  <c r="D13"/>
  <c r="E13"/>
  <c r="H11"/>
  <c r="L9" l="1"/>
  <c r="K9"/>
  <c r="K7"/>
  <c r="L7"/>
  <c r="M13"/>
  <c r="Y13"/>
  <c r="Z13" s="1"/>
  <c r="AA13" s="1"/>
  <c r="AB13" s="1"/>
  <c r="AC13" s="1"/>
  <c r="S13"/>
  <c r="T13" s="1"/>
  <c r="U13" s="1"/>
  <c r="V13" s="1"/>
  <c r="W13" s="1"/>
  <c r="P12"/>
  <c r="E6" i="32"/>
  <c r="I11" i="15"/>
  <c r="J11" s="1"/>
  <c r="D9" i="32"/>
  <c r="E11"/>
  <c r="H15" i="21"/>
  <c r="E12" i="32" s="1"/>
  <c r="D5"/>
  <c r="G12" i="21"/>
  <c r="D10" i="32" s="1"/>
  <c r="C5"/>
  <c r="C10"/>
  <c r="G5" i="24"/>
  <c r="F7" i="21"/>
  <c r="H5"/>
  <c r="E8" i="32" s="1"/>
  <c r="E15" i="15"/>
  <c r="H13"/>
  <c r="D15"/>
  <c r="G15" s="1"/>
  <c r="G13"/>
  <c r="L11" l="1"/>
  <c r="K11"/>
  <c r="Q12"/>
  <c r="G6" i="32" s="1"/>
  <c r="F6"/>
  <c r="Y15" i="15"/>
  <c r="S15"/>
  <c r="T15" s="1"/>
  <c r="U15" s="1"/>
  <c r="V15" s="1"/>
  <c r="W15" s="1"/>
  <c r="M15"/>
  <c r="N15" s="1"/>
  <c r="O15" s="1"/>
  <c r="P15" s="1"/>
  <c r="Q15" s="1"/>
  <c r="N13"/>
  <c r="O13" s="1"/>
  <c r="P13" s="1"/>
  <c r="Q13" s="1"/>
  <c r="I13"/>
  <c r="J13" s="1"/>
  <c r="E5" i="32"/>
  <c r="C7"/>
  <c r="C14" s="1"/>
  <c r="I5" i="21"/>
  <c r="F8" i="32" s="1"/>
  <c r="I9" i="21"/>
  <c r="F11" i="32" s="1"/>
  <c r="I15" i="21"/>
  <c r="F12" i="32" s="1"/>
  <c r="H6" i="21"/>
  <c r="E9" i="32" s="1"/>
  <c r="H12" i="21"/>
  <c r="E10" i="32" s="1"/>
  <c r="G7" i="24"/>
  <c r="D13" i="32" s="1"/>
  <c r="G6" i="24"/>
  <c r="H15" i="15"/>
  <c r="I15" s="1"/>
  <c r="J15" s="1"/>
  <c r="K15" l="1"/>
  <c r="L15"/>
  <c r="L13"/>
  <c r="K13"/>
  <c r="M16"/>
  <c r="G8" i="24"/>
  <c r="G7" i="21" s="1"/>
  <c r="D7" i="32"/>
  <c r="D14" s="1"/>
  <c r="F7" i="31"/>
  <c r="I6" i="21"/>
  <c r="F9" i="32" s="1"/>
  <c r="I12" i="21"/>
  <c r="F10" i="32" s="1"/>
  <c r="F5"/>
  <c r="J5" i="21"/>
  <c r="G8" i="32" s="1"/>
  <c r="J9" i="21"/>
  <c r="G11" i="32" s="1"/>
  <c r="J15" i="21"/>
  <c r="G12" i="32" s="1"/>
  <c r="H5" i="24" l="1"/>
  <c r="H6" s="1"/>
  <c r="G5" i="32"/>
  <c r="G7" i="31"/>
  <c r="G8" s="1"/>
  <c r="D15" i="32" s="1"/>
  <c r="F8" i="31"/>
  <c r="C15" i="32" s="1"/>
  <c r="H7" i="24"/>
  <c r="E13" i="32" s="1"/>
  <c r="J6" i="21"/>
  <c r="G9" i="32" s="1"/>
  <c r="J12" i="21"/>
  <c r="G10" i="32" s="1"/>
  <c r="F9" i="31" l="1"/>
  <c r="C18" i="32" s="1"/>
  <c r="C19" s="1"/>
  <c r="F8" i="21" s="1"/>
  <c r="H8" i="24"/>
  <c r="E7" i="32" l="1"/>
  <c r="E14" s="1"/>
  <c r="G5" i="31"/>
  <c r="G9" s="1"/>
  <c r="D18" i="32" s="1"/>
  <c r="D19" s="1"/>
  <c r="G8" i="21" s="1"/>
  <c r="F16"/>
  <c r="F17" s="1"/>
  <c r="I5" i="24"/>
  <c r="H7" i="21"/>
  <c r="H5" i="31" l="1"/>
  <c r="G16" i="21"/>
  <c r="G17" s="1"/>
  <c r="F10"/>
  <c r="F25" s="1"/>
  <c r="H7" i="31"/>
  <c r="H8" s="1"/>
  <c r="E15" i="32" s="1"/>
  <c r="I7" i="24"/>
  <c r="F13" i="32" s="1"/>
  <c r="I6" i="24"/>
  <c r="G10" i="21" l="1"/>
  <c r="G25" s="1"/>
  <c r="H9" i="31"/>
  <c r="E18" i="32" s="1"/>
  <c r="E19" s="1"/>
  <c r="H8" i="21" s="1"/>
  <c r="I8" i="24"/>
  <c r="F7" i="32" l="1"/>
  <c r="F14" s="1"/>
  <c r="I5" i="31"/>
  <c r="H16" i="21"/>
  <c r="H17" s="1"/>
  <c r="J5" i="24"/>
  <c r="I7" i="21"/>
  <c r="H10" l="1"/>
  <c r="H25" s="1"/>
  <c r="I7" i="31"/>
  <c r="I8" s="1"/>
  <c r="F15" i="32" s="1"/>
  <c r="J6" i="24"/>
  <c r="J7"/>
  <c r="J8" l="1"/>
  <c r="J7" i="21" s="1"/>
  <c r="G13" i="32"/>
  <c r="I9" i="31"/>
  <c r="F18" i="32" s="1"/>
  <c r="F19" s="1"/>
  <c r="I8" i="21" s="1"/>
  <c r="G7" i="32"/>
  <c r="G14" l="1"/>
  <c r="J5" i="31"/>
  <c r="I16" i="21"/>
  <c r="I17" s="1"/>
  <c r="I10"/>
  <c r="J7" i="31"/>
  <c r="J8" s="1"/>
  <c r="G15" i="32" s="1"/>
  <c r="I25" i="21" l="1"/>
  <c r="J9" i="31"/>
  <c r="G18" i="32" s="1"/>
  <c r="G19" s="1"/>
  <c r="J8" i="21" s="1"/>
  <c r="J10" l="1"/>
  <c r="J16"/>
  <c r="J17" s="1"/>
  <c r="J25" l="1"/>
</calcChain>
</file>

<file path=xl/sharedStrings.xml><?xml version="1.0" encoding="utf-8"?>
<sst xmlns="http://schemas.openxmlformats.org/spreadsheetml/2006/main" count="2074" uniqueCount="171">
  <si>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</si>
  <si>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</si>
  <si>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</si>
  <si>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</si>
  <si>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</si>
  <si>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</si>
  <si>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</si>
  <si>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</si>
  <si>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</si>
  <si>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</si>
  <si>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</si>
  <si>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</si>
  <si>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</si>
  <si>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</si>
  <si>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</si>
  <si>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</si>
  <si>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</si>
  <si>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</si>
  <si>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</si>
  <si>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</si>
  <si>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</si>
  <si>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</si>
  <si>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</si>
  <si>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</si>
  <si>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</si>
  <si>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</si>
  <si>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</si>
  <si>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</si>
  <si>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</si>
  <si>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</si>
  <si>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</si>
  <si>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</si>
  <si>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</si>
  <si>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</si>
  <si>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</si>
  <si>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</si>
  <si>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</si>
  <si>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</si>
  <si>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</si>
  <si>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</si>
  <si>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</si>
  <si>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</si>
  <si>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</si>
  <si>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</si>
  <si>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</si>
  <si>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</si>
  <si>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</si>
  <si>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</si>
  <si>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</si>
  <si>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</si>
  <si>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</si>
  <si>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</si>
  <si>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</si>
  <si>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</si>
  <si>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</si>
  <si>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</si>
  <si>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</si>
  <si>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</si>
  <si>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</si>
  <si>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</si>
  <si>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</si>
  <si>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</si>
  <si>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</si>
  <si>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</si>
  <si>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</si>
  <si>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</si>
  <si>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</si>
  <si>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</si>
  <si>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</si>
  <si>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</si>
  <si>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</si>
  <si>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</si>
  <si>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</si>
  <si>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</si>
  <si>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</si>
  <si>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</si>
  <si>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</si>
  <si>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</si>
  <si>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</si>
  <si>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</si>
  <si>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</si>
  <si>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</si>
  <si>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</si>
  <si>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</si>
  <si>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</si>
  <si>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</si>
  <si>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</si>
  <si>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</si>
  <si>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</si>
  <si>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</si>
  <si>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</si>
  <si>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</si>
  <si>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</si>
  <si>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</si>
  <si>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</si>
  <si>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</si>
  <si>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</si>
  <si>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</si>
  <si>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</si>
  <si>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</si>
  <si>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</si>
  <si>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</si>
  <si>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</si>
  <si>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</si>
  <si>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</si>
  <si>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</si>
  <si>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</si>
  <si>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</si>
  <si>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</si>
  <si>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</si>
  <si>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</si>
  <si>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</si>
  <si>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</si>
  <si>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</si>
  <si>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</si>
  <si>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</si>
  <si>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</si>
  <si>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</si>
  <si>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</si>
  <si>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</si>
  <si>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</si>
  <si>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</si>
  <si>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</si>
  <si>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</si>
  <si>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</si>
  <si>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</si>
  <si>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</si>
  <si>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</si>
  <si>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</si>
  <si>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</si>
  <si>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</si>
  <si>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</si>
  <si>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</si>
  <si>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</si>
  <si>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</si>
  <si>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</si>
  <si>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</si>
  <si>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</si>
  <si>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</si>
  <si>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</si>
  <si>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</si>
  <si>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</si>
  <si>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</si>
  <si>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</si>
  <si>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</si>
  <si>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</si>
  <si>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</si>
  <si>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</si>
  <si>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</si>
  <si>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</si>
  <si>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</si>
  <si>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</si>
  <si>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</si>
  <si>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</si>
  <si>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</si>
  <si>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</si>
  <si>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</si>
  <si>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</si>
  <si>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</si>
  <si>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</si>
  <si>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</si>
  <si>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</si>
  <si>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</si>
  <si>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</si>
  <si>
    <t>Average Variance</t>
  </si>
  <si>
    <t>Base scenerio rate</t>
  </si>
  <si>
    <t>Best Case Scenerio rate</t>
  </si>
  <si>
    <t>Worst Case Scenerio</t>
  </si>
  <si>
    <t>Base Scenerio  Forecast</t>
  </si>
  <si>
    <t>Best Scenerio  Forecast</t>
  </si>
  <si>
    <t>Worst Scenerio  Forecast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</si>
</sst>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0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 tint="-4.9989318521683403E-2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0" xfId="0" applyFont="1" applyFill="1"/>
    <xf numFmtId="164" fontId="7" fillId="5" borderId="0" xfId="2" applyFont="1" applyFill="1"/>
    <xf numFmtId="165" fontId="7" fillId="5" borderId="0" xfId="6" applyNumberFormat="1" applyFont="1" applyFill="1"/>
    <xf numFmtId="9" fontId="1" fillId="2" borderId="0" xfId="0" applyNumberFormat="1" applyFont="1" applyFill="1"/>
    <xf numFmtId="0" fontId="5" fillId="2" borderId="4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4" xfId="0" applyNumberFormat="1" applyFont="1" applyFill="1" applyBorder="1"/>
    <xf numFmtId="164" fontId="1" fillId="2" borderId="0" xfId="0" applyNumberFormat="1" applyFont="1" applyFill="1"/>
    <xf numFmtId="164" fontId="5" fillId="2" borderId="2" xfId="3"/>
    <xf numFmtId="10" fontId="1" fillId="2" borderId="0" xfId="0" applyNumberFormat="1" applyFont="1" applyFill="1"/>
    <xf numFmtId="10" fontId="4" fillId="2" borderId="1" xfId="1" applyNumberFormat="1" applyFill="1" applyAlignment="1">
      <alignment horizontal="right" wrapText="1"/>
    </xf>
    <xf numFmtId="10" fontId="1" fillId="2" borderId="0" xfId="6" applyNumberFormat="1" applyFont="1" applyFill="1"/>
    <xf numFmtId="10" fontId="1" fillId="5" borderId="0" xfId="0" applyNumberFormat="1" applyFont="1" applyFill="1"/>
    <xf numFmtId="164" fontId="5" fillId="2" borderId="2" xfId="3" applyFill="1" applyBorder="1"/>
    <xf numFmtId="164" fontId="5" fillId="2" borderId="5" xfId="3" applyFill="1" applyBorder="1"/>
    <xf numFmtId="164" fontId="1" fillId="2" borderId="4" xfId="2" applyFill="1" applyBorder="1"/>
    <xf numFmtId="164" fontId="9" fillId="2" borderId="5" xfId="3" applyFont="1" applyFill="1" applyBorder="1"/>
    <xf numFmtId="43" fontId="1" fillId="2" borderId="0" xfId="5" applyFont="1" applyFill="1"/>
    <xf numFmtId="43" fontId="1" fillId="2" borderId="0" xfId="0" applyNumberFormat="1" applyFont="1" applyFill="1"/>
    <xf numFmtId="43" fontId="1" fillId="2" borderId="4" xfId="5" applyFont="1" applyFill="1" applyBorder="1"/>
    <xf numFmtId="43" fontId="1" fillId="2" borderId="4" xfId="0" applyNumberFormat="1" applyFont="1" applyFill="1" applyBorder="1"/>
    <xf numFmtId="43" fontId="1" fillId="2" borderId="2" xfId="5" applyFont="1" applyFill="1" applyBorder="1"/>
    <xf numFmtId="43" fontId="1" fillId="2" borderId="2" xfId="0" applyNumberFormat="1" applyFont="1" applyFill="1" applyBorder="1"/>
    <xf numFmtId="0" fontId="1" fillId="2" borderId="6" xfId="0" applyFont="1" applyFill="1" applyBorder="1"/>
    <xf numFmtId="43" fontId="1" fillId="2" borderId="7" xfId="5" applyFont="1" applyFill="1" applyBorder="1"/>
    <xf numFmtId="43" fontId="1" fillId="2" borderId="7" xfId="0" applyNumberFormat="1" applyFont="1" applyFill="1" applyBorder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171447</xdr:colOff>
      <xdr:row>4</xdr:row>
      <xdr:rowOff>47625</xdr:rowOff>
    </xdr:from>
    <xdr:to>
      <xdr:col>17</xdr:col>
      <xdr:colOff>466725</xdr:colOff>
      <xdr:row>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1141C069-A72E-4C8F-BECC-2DDABF43831B}"/>
            </a:ext>
          </a:extLst>
        </xdr:cNvPr>
        <xdr:cNvSpPr/>
      </xdr:nvSpPr>
      <xdr:spPr>
        <a:xfrm>
          <a:off x="7419972" y="7620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Add Net Cash Flow to Beginning Cash and this gives Ending Cash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</xdr:row>
      <xdr:rowOff>133350</xdr:rowOff>
    </xdr:from>
    <xdr:to>
      <xdr:col>11</xdr:col>
      <xdr:colOff>304800</xdr:colOff>
      <xdr:row>5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0BC667BA-32A5-4FCF-9396-84573D8CC0D2}"/>
            </a:ext>
          </a:extLst>
        </xdr:cNvPr>
        <xdr:cNvSpPr/>
      </xdr:nvSpPr>
      <xdr:spPr>
        <a:xfrm>
          <a:off x="7334250" y="6858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3</a:t>
          </a:r>
          <a:endParaRPr lang="en-US" sz="900" b="1"/>
        </a:p>
      </xdr:txBody>
    </xdr:sp>
    <xdr:clientData/>
  </xdr:twoCellAnchor>
  <xdr:twoCellAnchor>
    <xdr:from>
      <xdr:col>11</xdr:col>
      <xdr:colOff>180972</xdr:colOff>
      <xdr:row>7</xdr:row>
      <xdr:rowOff>104775</xdr:rowOff>
    </xdr:from>
    <xdr:to>
      <xdr:col>17</xdr:col>
      <xdr:colOff>476250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7303EB-D06B-4762-8F3D-69A43A7675E6}"/>
            </a:ext>
          </a:extLst>
        </xdr:cNvPr>
        <xdr:cNvSpPr/>
      </xdr:nvSpPr>
      <xdr:spPr>
        <a:xfrm>
          <a:off x="7429497" y="127635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See if the Balance Sheet balances</a:t>
          </a:r>
          <a:endParaRPr lang="en-US" sz="1100"/>
        </a:p>
      </xdr:txBody>
    </xdr:sp>
    <xdr:clientData/>
  </xdr:twoCellAnchor>
  <xdr:twoCellAnchor>
    <xdr:from>
      <xdr:col>11</xdr:col>
      <xdr:colOff>95250</xdr:colOff>
      <xdr:row>7</xdr:row>
      <xdr:rowOff>28575</xdr:rowOff>
    </xdr:from>
    <xdr:to>
      <xdr:col>11</xdr:col>
      <xdr:colOff>314325</xdr:colOff>
      <xdr:row>8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AEFA49C6-F584-4A8C-8488-28F1475BEC86}"/>
            </a:ext>
          </a:extLst>
        </xdr:cNvPr>
        <xdr:cNvSpPr/>
      </xdr:nvSpPr>
      <xdr:spPr>
        <a:xfrm>
          <a:off x="7343775" y="12001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4</a:t>
          </a:r>
          <a:endParaRPr lang="en-US" sz="900" b="1"/>
        </a:p>
      </xdr:txBody>
    </xdr:sp>
    <xdr:clientData/>
  </xdr:twoCellAnchor>
  <xdr:twoCellAnchor>
    <xdr:from>
      <xdr:col>11</xdr:col>
      <xdr:colOff>190497</xdr:colOff>
      <xdr:row>11</xdr:row>
      <xdr:rowOff>38100</xdr:rowOff>
    </xdr:from>
    <xdr:to>
      <xdr:col>17</xdr:col>
      <xdr:colOff>485775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BBDE8300-3BC6-415D-B0AE-0F936BD83AE1}"/>
            </a:ext>
          </a:extLst>
        </xdr:cNvPr>
        <xdr:cNvSpPr/>
      </xdr:nvSpPr>
      <xdr:spPr>
        <a:xfrm>
          <a:off x="7439022" y="18288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Well done!</a:t>
          </a:r>
          <a:endParaRPr lang="en-US" sz="1100"/>
        </a:p>
      </xdr:txBody>
    </xdr:sp>
    <xdr:clientData/>
  </xdr:twoCellAnchor>
  <xdr:twoCellAnchor>
    <xdr:from>
      <xdr:col>11</xdr:col>
      <xdr:colOff>104775</xdr:colOff>
      <xdr:row>10</xdr:row>
      <xdr:rowOff>114300</xdr:rowOff>
    </xdr:from>
    <xdr:to>
      <xdr:col>11</xdr:col>
      <xdr:colOff>323850</xdr:colOff>
      <xdr:row>12</xdr:row>
      <xdr:rowOff>9525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4EEB9EAF-E894-466E-B97B-53733EE19458}"/>
            </a:ext>
          </a:extLst>
        </xdr:cNvPr>
        <xdr:cNvSpPr/>
      </xdr:nvSpPr>
      <xdr:spPr>
        <a:xfrm>
          <a:off x="7353300" y="17526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5</a:t>
          </a:r>
          <a:endParaRPr lang="en-US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352422</xdr:colOff>
      <xdr:row>4</xdr:row>
      <xdr:rowOff>133350</xdr:rowOff>
    </xdr:from>
    <xdr:to>
      <xdr:col>14</xdr:col>
      <xdr:colOff>85725</xdr:colOff>
      <xdr:row>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1513C959-E875-4CF0-90E7-781ADAEFBE73}"/>
            </a:ext>
          </a:extLst>
        </xdr:cNvPr>
        <xdr:cNvSpPr/>
      </xdr:nvSpPr>
      <xdr:spPr>
        <a:xfrm>
          <a:off x="5953122" y="847725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Calculate Cash Flows.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4</xdr:row>
      <xdr:rowOff>57150</xdr:rowOff>
    </xdr:from>
    <xdr:to>
      <xdr:col>8</xdr:col>
      <xdr:colOff>485775</xdr:colOff>
      <xdr:row>5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F014721A-6A5F-4415-BC61-412DBAACCA90}"/>
            </a:ext>
          </a:extLst>
        </xdr:cNvPr>
        <xdr:cNvSpPr/>
      </xdr:nvSpPr>
      <xdr:spPr>
        <a:xfrm>
          <a:off x="5867400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1</a:t>
          </a:r>
        </a:p>
      </xdr:txBody>
    </xdr:sp>
    <xdr:clientData/>
  </xdr:twoCellAnchor>
  <xdr:twoCellAnchor>
    <xdr:from>
      <xdr:col>8</xdr:col>
      <xdr:colOff>352422</xdr:colOff>
      <xdr:row>8</xdr:row>
      <xdr:rowOff>47625</xdr:rowOff>
    </xdr:from>
    <xdr:to>
      <xdr:col>14</xdr:col>
      <xdr:colOff>85725</xdr:colOff>
      <xdr:row>10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885418C4-4DAC-4F63-9A45-7C6963DC00E8}"/>
            </a:ext>
          </a:extLst>
        </xdr:cNvPr>
        <xdr:cNvSpPr/>
      </xdr:nvSpPr>
      <xdr:spPr>
        <a:xfrm>
          <a:off x="5953122" y="1371600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Open the "BS" sheet.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7</xdr:row>
      <xdr:rowOff>123825</xdr:rowOff>
    </xdr:from>
    <xdr:to>
      <xdr:col>8</xdr:col>
      <xdr:colOff>485775</xdr:colOff>
      <xdr:row>9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7B3037B8-563A-43B1-B53B-BE14E024B850}"/>
            </a:ext>
          </a:extLst>
        </xdr:cNvPr>
        <xdr:cNvSpPr/>
      </xdr:nvSpPr>
      <xdr:spPr>
        <a:xfrm>
          <a:off x="5867400" y="12954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438"/>
  <sheetViews>
    <sheetView workbookViewId="0"/>
  </sheetViews>
  <sheetFormatPr defaultRowHeight="14.5"/>
  <cols>
    <col min="2" max="2" width="14.54296875" customWidth="1"/>
    <col min="3" max="3" width="38.1796875" customWidth="1"/>
  </cols>
  <sheetData>
    <row r="3" spans="2:4">
      <c r="B3" t="s">
        <v>5</v>
      </c>
      <c r="C3" t="s">
        <v>0</v>
      </c>
      <c r="D3" s="5" t="s">
        <v>1</v>
      </c>
    </row>
    <row r="4" spans="2:4">
      <c r="B4" s="4" t="s">
        <v>14</v>
      </c>
      <c r="C4" s="1" t="s">
        <v>2</v>
      </c>
      <c r="D4" s="5">
        <v>72</v>
      </c>
    </row>
    <row r="5" spans="2:4">
      <c r="B5" s="4" t="s">
        <v>14</v>
      </c>
      <c r="C5" s="1" t="s">
        <v>7</v>
      </c>
      <c r="D5" s="5">
        <v>47</v>
      </c>
    </row>
    <row r="6" spans="2:4">
      <c r="B6" s="4" t="s">
        <v>14</v>
      </c>
      <c r="C6" s="1" t="s">
        <v>4</v>
      </c>
      <c r="D6" s="5">
        <v>37</v>
      </c>
    </row>
    <row r="7" spans="2:4">
      <c r="B7" s="4" t="s">
        <v>14</v>
      </c>
      <c r="C7" s="1" t="s">
        <v>9</v>
      </c>
      <c r="D7" s="5">
        <v>20</v>
      </c>
    </row>
    <row r="8" spans="2:4">
      <c r="B8" s="4" t="s">
        <v>14</v>
      </c>
      <c r="C8" s="1" t="s">
        <v>3</v>
      </c>
      <c r="D8" s="5">
        <v>36</v>
      </c>
    </row>
    <row r="9" spans="2:4">
      <c r="B9" s="4" t="s">
        <v>14</v>
      </c>
      <c r="C9" s="1" t="s">
        <v>10</v>
      </c>
      <c r="D9" s="5">
        <v>17</v>
      </c>
    </row>
    <row r="10" spans="2:4">
      <c r="B10" s="4" t="s">
        <v>14</v>
      </c>
      <c r="C10" s="1" t="s">
        <v>6</v>
      </c>
      <c r="D10" s="5">
        <v>57</v>
      </c>
    </row>
    <row r="11" spans="2:4">
      <c r="B11" s="4" t="s">
        <v>14</v>
      </c>
      <c r="C11" s="1" t="s">
        <v>11</v>
      </c>
      <c r="D11" s="5">
        <v>32</v>
      </c>
    </row>
    <row r="12" spans="2:4">
      <c r="B12" s="4" t="s">
        <v>14</v>
      </c>
      <c r="C12" s="1" t="s">
        <v>8</v>
      </c>
      <c r="D12" s="5">
        <v>95.399999999999991</v>
      </c>
    </row>
    <row r="13" spans="2:4">
      <c r="B13" s="4" t="s">
        <v>14</v>
      </c>
      <c r="C13" s="1" t="s">
        <v>12</v>
      </c>
      <c r="D13" s="5">
        <v>2</v>
      </c>
    </row>
    <row r="14" spans="2:4">
      <c r="B14" s="4" t="s">
        <v>14</v>
      </c>
      <c r="C14" s="1" t="s">
        <v>50</v>
      </c>
      <c r="D14" s="5">
        <v>5</v>
      </c>
    </row>
    <row r="15" spans="2:4">
      <c r="B15" s="4" t="s">
        <v>14</v>
      </c>
      <c r="C15" s="1" t="s">
        <v>51</v>
      </c>
      <c r="D15" s="6">
        <v>17.29</v>
      </c>
    </row>
    <row r="16" spans="2:4">
      <c r="B16" s="4" t="s">
        <v>15</v>
      </c>
      <c r="C16" s="1" t="s">
        <v>2</v>
      </c>
      <c r="D16" s="5">
        <v>75</v>
      </c>
    </row>
    <row r="17" spans="2:4">
      <c r="B17" s="4" t="s">
        <v>15</v>
      </c>
      <c r="C17" s="1" t="s">
        <v>7</v>
      </c>
      <c r="D17" s="5">
        <v>55</v>
      </c>
    </row>
    <row r="18" spans="2:4">
      <c r="B18" s="4" t="s">
        <v>15</v>
      </c>
      <c r="C18" s="1" t="s">
        <v>4</v>
      </c>
      <c r="D18" s="5">
        <v>26</v>
      </c>
    </row>
    <row r="19" spans="2:4">
      <c r="B19" s="4" t="s">
        <v>15</v>
      </c>
      <c r="C19" s="1" t="s">
        <v>9</v>
      </c>
      <c r="D19" s="5">
        <v>18</v>
      </c>
    </row>
    <row r="20" spans="2:4">
      <c r="B20" s="4" t="s">
        <v>15</v>
      </c>
      <c r="C20" s="1" t="s">
        <v>3</v>
      </c>
      <c r="D20" s="5">
        <v>42</v>
      </c>
    </row>
    <row r="21" spans="2:4">
      <c r="B21" s="4" t="s">
        <v>15</v>
      </c>
      <c r="C21" s="1" t="s">
        <v>10</v>
      </c>
      <c r="D21" s="5">
        <v>18</v>
      </c>
    </row>
    <row r="22" spans="2:4">
      <c r="B22" s="4" t="s">
        <v>15</v>
      </c>
      <c r="C22" s="1" t="s">
        <v>6</v>
      </c>
      <c r="D22" s="5">
        <v>54</v>
      </c>
    </row>
    <row r="23" spans="2:4">
      <c r="B23" s="4" t="s">
        <v>15</v>
      </c>
      <c r="C23" s="1" t="s">
        <v>11</v>
      </c>
      <c r="D23" s="5">
        <v>33</v>
      </c>
    </row>
    <row r="24" spans="2:4">
      <c r="B24" s="4" t="s">
        <v>15</v>
      </c>
      <c r="C24" s="1" t="s">
        <v>8</v>
      </c>
      <c r="D24" s="5">
        <v>96.3</v>
      </c>
    </row>
    <row r="25" spans="2:4">
      <c r="B25" s="4" t="s">
        <v>15</v>
      </c>
      <c r="C25" s="1" t="s">
        <v>12</v>
      </c>
      <c r="D25" s="5">
        <v>2</v>
      </c>
    </row>
    <row r="26" spans="2:4">
      <c r="B26" s="4" t="s">
        <v>15</v>
      </c>
      <c r="C26" s="1" t="s">
        <v>50</v>
      </c>
      <c r="D26" s="5">
        <v>5</v>
      </c>
    </row>
    <row r="27" spans="2:4">
      <c r="B27" s="4" t="s">
        <v>15</v>
      </c>
      <c r="C27" s="1" t="s">
        <v>51</v>
      </c>
      <c r="D27" s="6">
        <v>17</v>
      </c>
    </row>
    <row r="28" spans="2:4">
      <c r="B28" s="4" t="s">
        <v>16</v>
      </c>
      <c r="C28" s="1" t="s">
        <v>2</v>
      </c>
      <c r="D28" s="5">
        <v>69</v>
      </c>
    </row>
    <row r="29" spans="2:4">
      <c r="B29" s="4" t="s">
        <v>16</v>
      </c>
      <c r="C29" s="1" t="s">
        <v>7</v>
      </c>
      <c r="D29" s="5">
        <v>58</v>
      </c>
    </row>
    <row r="30" spans="2:4">
      <c r="B30" s="4" t="s">
        <v>16</v>
      </c>
      <c r="C30" s="1" t="s">
        <v>4</v>
      </c>
      <c r="D30" s="5">
        <v>32</v>
      </c>
    </row>
    <row r="31" spans="2:4">
      <c r="B31" s="4" t="s">
        <v>16</v>
      </c>
      <c r="C31" s="1" t="s">
        <v>9</v>
      </c>
      <c r="D31" s="5">
        <v>12</v>
      </c>
    </row>
    <row r="32" spans="2:4">
      <c r="B32" s="4" t="s">
        <v>16</v>
      </c>
      <c r="C32" s="1" t="s">
        <v>3</v>
      </c>
      <c r="D32" s="5">
        <v>41</v>
      </c>
    </row>
    <row r="33" spans="2:4">
      <c r="B33" s="4" t="s">
        <v>16</v>
      </c>
      <c r="C33" s="1" t="s">
        <v>10</v>
      </c>
      <c r="D33" s="5">
        <v>11</v>
      </c>
    </row>
    <row r="34" spans="2:4">
      <c r="B34" s="4" t="s">
        <v>16</v>
      </c>
      <c r="C34" s="1" t="s">
        <v>6</v>
      </c>
      <c r="D34" s="5">
        <v>64</v>
      </c>
    </row>
    <row r="35" spans="2:4">
      <c r="B35" s="4" t="s">
        <v>16</v>
      </c>
      <c r="C35" s="1" t="s">
        <v>11</v>
      </c>
      <c r="D35" s="5">
        <v>35</v>
      </c>
    </row>
    <row r="36" spans="2:4">
      <c r="B36" s="4" t="s">
        <v>16</v>
      </c>
      <c r="C36" s="1" t="s">
        <v>8</v>
      </c>
      <c r="D36" s="5">
        <v>96.6</v>
      </c>
    </row>
    <row r="37" spans="2:4">
      <c r="B37" s="4" t="s">
        <v>16</v>
      </c>
      <c r="C37" s="1" t="s">
        <v>12</v>
      </c>
      <c r="D37" s="5">
        <v>3</v>
      </c>
    </row>
    <row r="38" spans="2:4">
      <c r="B38" s="4" t="s">
        <v>16</v>
      </c>
      <c r="C38" s="1" t="s">
        <v>50</v>
      </c>
      <c r="D38" s="5">
        <v>5</v>
      </c>
    </row>
    <row r="39" spans="2:4">
      <c r="B39" s="4" t="s">
        <v>16</v>
      </c>
      <c r="C39" s="1" t="s">
        <v>51</v>
      </c>
      <c r="D39" s="6">
        <v>17.850000000000001</v>
      </c>
    </row>
    <row r="40" spans="2:4">
      <c r="B40" s="4" t="s">
        <v>17</v>
      </c>
      <c r="C40" s="1" t="s">
        <v>2</v>
      </c>
      <c r="D40" s="5">
        <v>68</v>
      </c>
    </row>
    <row r="41" spans="2:4">
      <c r="B41" s="4" t="s">
        <v>17</v>
      </c>
      <c r="C41" s="1" t="s">
        <v>7</v>
      </c>
      <c r="D41" s="5">
        <v>50</v>
      </c>
    </row>
    <row r="42" spans="2:4">
      <c r="B42" s="4" t="s">
        <v>17</v>
      </c>
      <c r="C42" s="1" t="s">
        <v>4</v>
      </c>
      <c r="D42" s="5">
        <v>29</v>
      </c>
    </row>
    <row r="43" spans="2:4">
      <c r="B43" s="4" t="s">
        <v>17</v>
      </c>
      <c r="C43" s="1" t="s">
        <v>9</v>
      </c>
      <c r="D43" s="5">
        <v>19</v>
      </c>
    </row>
    <row r="44" spans="2:4">
      <c r="B44" s="4" t="s">
        <v>17</v>
      </c>
      <c r="C44" s="1" t="s">
        <v>3</v>
      </c>
      <c r="D44" s="5">
        <v>38</v>
      </c>
    </row>
    <row r="45" spans="2:4">
      <c r="B45" s="4" t="s">
        <v>17</v>
      </c>
      <c r="C45" s="1" t="s">
        <v>10</v>
      </c>
      <c r="D45" s="5">
        <v>15</v>
      </c>
    </row>
    <row r="46" spans="2:4">
      <c r="B46" s="4" t="s">
        <v>17</v>
      </c>
      <c r="C46" s="1" t="s">
        <v>6</v>
      </c>
      <c r="D46" s="5">
        <v>60</v>
      </c>
    </row>
    <row r="47" spans="2:4">
      <c r="B47" s="4" t="s">
        <v>17</v>
      </c>
      <c r="C47" s="1" t="s">
        <v>11</v>
      </c>
      <c r="D47" s="5">
        <v>32</v>
      </c>
    </row>
    <row r="48" spans="2:4">
      <c r="B48" s="4" t="s">
        <v>17</v>
      </c>
      <c r="C48" s="1" t="s">
        <v>8</v>
      </c>
      <c r="D48" s="5">
        <v>99.52</v>
      </c>
    </row>
    <row r="49" spans="2:4">
      <c r="B49" s="4" t="s">
        <v>17</v>
      </c>
      <c r="C49" s="1" t="s">
        <v>12</v>
      </c>
      <c r="D49" s="5">
        <v>2</v>
      </c>
    </row>
    <row r="50" spans="2:4">
      <c r="B50" s="4" t="s">
        <v>17</v>
      </c>
      <c r="C50" s="1" t="s">
        <v>50</v>
      </c>
      <c r="D50" s="5">
        <v>5</v>
      </c>
    </row>
    <row r="51" spans="2:4">
      <c r="B51" s="4" t="s">
        <v>17</v>
      </c>
      <c r="C51" s="1" t="s">
        <v>51</v>
      </c>
      <c r="D51" s="6">
        <v>16.89</v>
      </c>
    </row>
    <row r="52" spans="2:4">
      <c r="B52" s="4" t="s">
        <v>18</v>
      </c>
      <c r="C52" s="1" t="s">
        <v>2</v>
      </c>
      <c r="D52" s="5">
        <v>68</v>
      </c>
    </row>
    <row r="53" spans="2:4">
      <c r="B53" s="4" t="s">
        <v>18</v>
      </c>
      <c r="C53" s="1" t="s">
        <v>7</v>
      </c>
      <c r="D53" s="5">
        <v>54</v>
      </c>
    </row>
    <row r="54" spans="2:4">
      <c r="B54" s="4" t="s">
        <v>18</v>
      </c>
      <c r="C54" s="1" t="s">
        <v>4</v>
      </c>
      <c r="D54" s="5">
        <v>32</v>
      </c>
    </row>
    <row r="55" spans="2:4">
      <c r="B55" s="4" t="s">
        <v>18</v>
      </c>
      <c r="C55" s="1" t="s">
        <v>9</v>
      </c>
      <c r="D55" s="5">
        <v>19</v>
      </c>
    </row>
    <row r="56" spans="2:4">
      <c r="B56" s="4" t="s">
        <v>18</v>
      </c>
      <c r="C56" s="1" t="s">
        <v>3</v>
      </c>
      <c r="D56" s="5">
        <v>50</v>
      </c>
    </row>
    <row r="57" spans="2:4">
      <c r="B57" s="4" t="s">
        <v>18</v>
      </c>
      <c r="C57" s="1" t="s">
        <v>10</v>
      </c>
      <c r="D57" s="5">
        <v>14</v>
      </c>
    </row>
    <row r="58" spans="2:4">
      <c r="B58" s="4" t="s">
        <v>18</v>
      </c>
      <c r="C58" s="1" t="s">
        <v>6</v>
      </c>
      <c r="D58" s="5">
        <v>64</v>
      </c>
    </row>
    <row r="59" spans="2:4">
      <c r="B59" s="4" t="s">
        <v>18</v>
      </c>
      <c r="C59" s="1" t="s">
        <v>11</v>
      </c>
      <c r="D59" s="5">
        <v>30</v>
      </c>
    </row>
    <row r="60" spans="2:4">
      <c r="B60" s="4" t="s">
        <v>18</v>
      </c>
      <c r="C60" s="1" t="s">
        <v>8</v>
      </c>
      <c r="D60" s="5">
        <v>105.92</v>
      </c>
    </row>
    <row r="61" spans="2:4">
      <c r="B61" s="4" t="s">
        <v>18</v>
      </c>
      <c r="C61" s="1" t="s">
        <v>12</v>
      </c>
      <c r="D61" s="5">
        <v>3</v>
      </c>
    </row>
    <row r="62" spans="2:4">
      <c r="B62" s="4" t="s">
        <v>18</v>
      </c>
      <c r="C62" s="1" t="s">
        <v>50</v>
      </c>
      <c r="D62" s="5">
        <v>5</v>
      </c>
    </row>
    <row r="63" spans="2:4">
      <c r="B63" s="4" t="s">
        <v>18</v>
      </c>
      <c r="C63" s="1" t="s">
        <v>51</v>
      </c>
      <c r="D63" s="6">
        <v>18.579999999999998</v>
      </c>
    </row>
    <row r="64" spans="2:4">
      <c r="B64" s="4" t="s">
        <v>19</v>
      </c>
      <c r="C64" s="1" t="s">
        <v>2</v>
      </c>
      <c r="D64" s="5">
        <v>56</v>
      </c>
    </row>
    <row r="65" spans="2:4">
      <c r="B65" s="4" t="s">
        <v>19</v>
      </c>
      <c r="C65" s="1" t="s">
        <v>7</v>
      </c>
      <c r="D65" s="5">
        <v>49</v>
      </c>
    </row>
    <row r="66" spans="2:4">
      <c r="B66" s="4" t="s">
        <v>19</v>
      </c>
      <c r="C66" s="1" t="s">
        <v>4</v>
      </c>
      <c r="D66" s="5">
        <v>31</v>
      </c>
    </row>
    <row r="67" spans="2:4">
      <c r="B67" s="4" t="s">
        <v>19</v>
      </c>
      <c r="C67" s="1" t="s">
        <v>9</v>
      </c>
      <c r="D67" s="5">
        <v>14</v>
      </c>
    </row>
    <row r="68" spans="2:4">
      <c r="B68" s="4" t="s">
        <v>19</v>
      </c>
      <c r="C68" s="1" t="s">
        <v>3</v>
      </c>
      <c r="D68" s="5">
        <v>36</v>
      </c>
    </row>
    <row r="69" spans="2:4">
      <c r="B69" s="4" t="s">
        <v>19</v>
      </c>
      <c r="C69" s="1" t="s">
        <v>10</v>
      </c>
      <c r="D69" s="5">
        <v>15</v>
      </c>
    </row>
    <row r="70" spans="2:4">
      <c r="B70" s="4" t="s">
        <v>19</v>
      </c>
      <c r="C70" s="1" t="s">
        <v>6</v>
      </c>
      <c r="D70" s="5">
        <v>57</v>
      </c>
    </row>
    <row r="71" spans="2:4">
      <c r="B71" s="4" t="s">
        <v>19</v>
      </c>
      <c r="C71" s="1" t="s">
        <v>11</v>
      </c>
      <c r="D71" s="5">
        <v>33</v>
      </c>
    </row>
    <row r="72" spans="2:4">
      <c r="B72" s="4" t="s">
        <v>19</v>
      </c>
      <c r="C72" s="1" t="s">
        <v>8</v>
      </c>
      <c r="D72" s="5">
        <v>93.12</v>
      </c>
    </row>
    <row r="73" spans="2:4">
      <c r="B73" s="4" t="s">
        <v>19</v>
      </c>
      <c r="C73" s="1" t="s">
        <v>12</v>
      </c>
      <c r="D73" s="5">
        <v>3</v>
      </c>
    </row>
    <row r="74" spans="2:4">
      <c r="B74" s="4" t="s">
        <v>19</v>
      </c>
      <c r="C74" s="1" t="s">
        <v>50</v>
      </c>
      <c r="D74" s="5">
        <v>4</v>
      </c>
    </row>
    <row r="75" spans="2:4">
      <c r="B75" s="4" t="s">
        <v>19</v>
      </c>
      <c r="C75" s="1" t="s">
        <v>51</v>
      </c>
      <c r="D75" s="6">
        <v>15.59</v>
      </c>
    </row>
    <row r="76" spans="2:4">
      <c r="B76" s="4" t="s">
        <v>20</v>
      </c>
      <c r="C76" s="1" t="s">
        <v>2</v>
      </c>
      <c r="D76" s="5">
        <v>66</v>
      </c>
    </row>
    <row r="77" spans="2:4">
      <c r="B77" s="4" t="s">
        <v>20</v>
      </c>
      <c r="C77" s="1" t="s">
        <v>7</v>
      </c>
      <c r="D77" s="5">
        <v>55</v>
      </c>
    </row>
    <row r="78" spans="2:4">
      <c r="B78" s="4" t="s">
        <v>20</v>
      </c>
      <c r="C78" s="1" t="s">
        <v>4</v>
      </c>
      <c r="D78" s="5">
        <v>38</v>
      </c>
    </row>
    <row r="79" spans="2:4">
      <c r="B79" s="4" t="s">
        <v>20</v>
      </c>
      <c r="C79" s="1" t="s">
        <v>9</v>
      </c>
      <c r="D79" s="5">
        <v>17</v>
      </c>
    </row>
    <row r="80" spans="2:4">
      <c r="B80" s="4" t="s">
        <v>20</v>
      </c>
      <c r="C80" s="1" t="s">
        <v>3</v>
      </c>
      <c r="D80" s="5">
        <v>43</v>
      </c>
    </row>
    <row r="81" spans="2:4">
      <c r="B81" s="4" t="s">
        <v>20</v>
      </c>
      <c r="C81" s="1" t="s">
        <v>10</v>
      </c>
      <c r="D81" s="5">
        <v>17</v>
      </c>
    </row>
    <row r="82" spans="2:4">
      <c r="B82" s="4" t="s">
        <v>20</v>
      </c>
      <c r="C82" s="1" t="s">
        <v>6</v>
      </c>
      <c r="D82" s="5">
        <v>68</v>
      </c>
    </row>
    <row r="83" spans="2:4">
      <c r="B83" s="4" t="s">
        <v>20</v>
      </c>
      <c r="C83" s="1" t="s">
        <v>11</v>
      </c>
      <c r="D83" s="5">
        <v>33</v>
      </c>
    </row>
    <row r="84" spans="2:4">
      <c r="B84" s="4" t="s">
        <v>20</v>
      </c>
      <c r="C84" s="1" t="s">
        <v>8</v>
      </c>
      <c r="D84" s="5">
        <v>114.58000000000001</v>
      </c>
    </row>
    <row r="85" spans="2:4">
      <c r="B85" s="4" t="s">
        <v>20</v>
      </c>
      <c r="C85" s="1" t="s">
        <v>12</v>
      </c>
      <c r="D85" s="5">
        <v>3</v>
      </c>
    </row>
    <row r="86" spans="2:4">
      <c r="B86" s="4" t="s">
        <v>20</v>
      </c>
      <c r="C86" s="1" t="s">
        <v>50</v>
      </c>
      <c r="D86" s="5">
        <v>4</v>
      </c>
    </row>
    <row r="87" spans="2:4">
      <c r="B87" s="4" t="s">
        <v>20</v>
      </c>
      <c r="C87" s="1" t="s">
        <v>51</v>
      </c>
      <c r="D87" s="6">
        <v>18.61</v>
      </c>
    </row>
    <row r="88" spans="2:4">
      <c r="B88" s="4" t="s">
        <v>21</v>
      </c>
      <c r="C88" s="1" t="s">
        <v>2</v>
      </c>
      <c r="D88" s="5">
        <v>57</v>
      </c>
    </row>
    <row r="89" spans="2:4">
      <c r="B89" s="4" t="s">
        <v>21</v>
      </c>
      <c r="C89" s="1" t="s">
        <v>7</v>
      </c>
      <c r="D89" s="5">
        <v>52</v>
      </c>
    </row>
    <row r="90" spans="2:4">
      <c r="B90" s="4" t="s">
        <v>21</v>
      </c>
      <c r="C90" s="1" t="s">
        <v>4</v>
      </c>
      <c r="D90" s="5">
        <v>35</v>
      </c>
    </row>
    <row r="91" spans="2:4">
      <c r="B91" s="4" t="s">
        <v>21</v>
      </c>
      <c r="C91" s="1" t="s">
        <v>9</v>
      </c>
      <c r="D91" s="5">
        <v>19</v>
      </c>
    </row>
    <row r="92" spans="2:4">
      <c r="B92" s="4" t="s">
        <v>21</v>
      </c>
      <c r="C92" s="1" t="s">
        <v>3</v>
      </c>
      <c r="D92" s="5">
        <v>38</v>
      </c>
    </row>
    <row r="93" spans="2:4">
      <c r="B93" s="4" t="s">
        <v>21</v>
      </c>
      <c r="C93" s="1" t="s">
        <v>10</v>
      </c>
      <c r="D93" s="5">
        <v>16</v>
      </c>
    </row>
    <row r="94" spans="2:4">
      <c r="B94" s="4" t="s">
        <v>21</v>
      </c>
      <c r="C94" s="1" t="s">
        <v>6</v>
      </c>
      <c r="D94" s="5">
        <v>57</v>
      </c>
    </row>
    <row r="95" spans="2:4">
      <c r="B95" s="4" t="s">
        <v>21</v>
      </c>
      <c r="C95" s="1" t="s">
        <v>11</v>
      </c>
      <c r="D95" s="5">
        <v>33</v>
      </c>
    </row>
    <row r="96" spans="2:4">
      <c r="B96" s="4" t="s">
        <v>21</v>
      </c>
      <c r="C96" s="1" t="s">
        <v>8</v>
      </c>
      <c r="D96" s="5">
        <v>104.38000000000001</v>
      </c>
    </row>
    <row r="97" spans="2:4">
      <c r="B97" s="4" t="s">
        <v>21</v>
      </c>
      <c r="C97" s="1" t="s">
        <v>12</v>
      </c>
      <c r="D97" s="5">
        <v>3</v>
      </c>
    </row>
    <row r="98" spans="2:4">
      <c r="B98" s="4" t="s">
        <v>21</v>
      </c>
      <c r="C98" s="1" t="s">
        <v>50</v>
      </c>
      <c r="D98" s="5">
        <v>5</v>
      </c>
    </row>
    <row r="99" spans="2:4">
      <c r="B99" s="4" t="s">
        <v>21</v>
      </c>
      <c r="C99" s="1" t="s">
        <v>51</v>
      </c>
      <c r="D99" s="6">
        <v>16.13</v>
      </c>
    </row>
    <row r="100" spans="2:4">
      <c r="B100" s="4" t="s">
        <v>22</v>
      </c>
      <c r="C100" s="1" t="s">
        <v>2</v>
      </c>
      <c r="D100" s="5">
        <v>60</v>
      </c>
    </row>
    <row r="101" spans="2:4">
      <c r="B101" s="4" t="s">
        <v>22</v>
      </c>
      <c r="C101" s="1" t="s">
        <v>7</v>
      </c>
      <c r="D101" s="5">
        <v>57</v>
      </c>
    </row>
    <row r="102" spans="2:4">
      <c r="B102" s="4" t="s">
        <v>22</v>
      </c>
      <c r="C102" s="1" t="s">
        <v>4</v>
      </c>
      <c r="D102" s="5">
        <v>28</v>
      </c>
    </row>
    <row r="103" spans="2:4">
      <c r="B103" s="4" t="s">
        <v>22</v>
      </c>
      <c r="C103" s="1" t="s">
        <v>9</v>
      </c>
      <c r="D103" s="5">
        <v>11</v>
      </c>
    </row>
    <row r="104" spans="2:4">
      <c r="B104" s="4" t="s">
        <v>22</v>
      </c>
      <c r="C104" s="1" t="s">
        <v>3</v>
      </c>
      <c r="D104" s="5">
        <v>44</v>
      </c>
    </row>
    <row r="105" spans="2:4">
      <c r="B105" s="4" t="s">
        <v>22</v>
      </c>
      <c r="C105" s="1" t="s">
        <v>10</v>
      </c>
      <c r="D105" s="5">
        <v>12</v>
      </c>
    </row>
    <row r="106" spans="2:4">
      <c r="B106" s="4" t="s">
        <v>22</v>
      </c>
      <c r="C106" s="1" t="s">
        <v>6</v>
      </c>
      <c r="D106" s="5">
        <v>67</v>
      </c>
    </row>
    <row r="107" spans="2:4">
      <c r="B107" s="4" t="s">
        <v>22</v>
      </c>
      <c r="C107" s="1" t="s">
        <v>11</v>
      </c>
      <c r="D107" s="5">
        <v>31</v>
      </c>
    </row>
    <row r="108" spans="2:4">
      <c r="B108" s="4" t="s">
        <v>22</v>
      </c>
      <c r="C108" s="1" t="s">
        <v>8</v>
      </c>
      <c r="D108" s="5">
        <v>108.5</v>
      </c>
    </row>
    <row r="109" spans="2:4">
      <c r="B109" s="4" t="s">
        <v>22</v>
      </c>
      <c r="C109" s="1" t="s">
        <v>12</v>
      </c>
      <c r="D109" s="5">
        <v>2</v>
      </c>
    </row>
    <row r="110" spans="2:4">
      <c r="B110" s="4" t="s">
        <v>22</v>
      </c>
      <c r="C110" s="1" t="s">
        <v>50</v>
      </c>
      <c r="D110" s="5">
        <v>4</v>
      </c>
    </row>
    <row r="111" spans="2:4">
      <c r="B111" s="4" t="s">
        <v>22</v>
      </c>
      <c r="C111" s="1" t="s">
        <v>51</v>
      </c>
      <c r="D111" s="6">
        <v>17.419999999999998</v>
      </c>
    </row>
    <row r="112" spans="2:4">
      <c r="B112" s="4" t="s">
        <v>23</v>
      </c>
      <c r="C112" s="1" t="s">
        <v>2</v>
      </c>
      <c r="D112" s="5">
        <v>59</v>
      </c>
    </row>
    <row r="113" spans="2:4">
      <c r="B113" s="4" t="s">
        <v>23</v>
      </c>
      <c r="C113" s="1" t="s">
        <v>7</v>
      </c>
      <c r="D113" s="5">
        <v>57</v>
      </c>
    </row>
    <row r="114" spans="2:4">
      <c r="B114" s="4" t="s">
        <v>23</v>
      </c>
      <c r="C114" s="1" t="s">
        <v>4</v>
      </c>
      <c r="D114" s="5">
        <v>40</v>
      </c>
    </row>
    <row r="115" spans="2:4">
      <c r="B115" s="4" t="s">
        <v>23</v>
      </c>
      <c r="C115" s="1" t="s">
        <v>9</v>
      </c>
      <c r="D115" s="5">
        <v>11</v>
      </c>
    </row>
    <row r="116" spans="2:4">
      <c r="B116" s="4" t="s">
        <v>23</v>
      </c>
      <c r="C116" s="1" t="s">
        <v>3</v>
      </c>
      <c r="D116" s="5">
        <v>35</v>
      </c>
    </row>
    <row r="117" spans="2:4">
      <c r="B117" s="4" t="s">
        <v>23</v>
      </c>
      <c r="C117" s="1" t="s">
        <v>10</v>
      </c>
      <c r="D117" s="5">
        <v>15</v>
      </c>
    </row>
    <row r="118" spans="2:4">
      <c r="B118" s="4" t="s">
        <v>23</v>
      </c>
      <c r="C118" s="1" t="s">
        <v>6</v>
      </c>
      <c r="D118" s="5">
        <v>61</v>
      </c>
    </row>
    <row r="119" spans="2:4">
      <c r="B119" s="4" t="s">
        <v>23</v>
      </c>
      <c r="C119" s="1" t="s">
        <v>11</v>
      </c>
      <c r="D119" s="5">
        <v>35</v>
      </c>
    </row>
    <row r="120" spans="2:4">
      <c r="B120" s="4" t="s">
        <v>23</v>
      </c>
      <c r="C120" s="1" t="s">
        <v>8</v>
      </c>
      <c r="D120" s="5">
        <v>97.03</v>
      </c>
    </row>
    <row r="121" spans="2:4">
      <c r="B121" s="4" t="s">
        <v>23</v>
      </c>
      <c r="C121" s="1" t="s">
        <v>12</v>
      </c>
      <c r="D121" s="5">
        <v>3</v>
      </c>
    </row>
    <row r="122" spans="2:4">
      <c r="B122" s="4" t="s">
        <v>23</v>
      </c>
      <c r="C122" s="1" t="s">
        <v>50</v>
      </c>
      <c r="D122" s="5">
        <v>4</v>
      </c>
    </row>
    <row r="123" spans="2:4">
      <c r="B123" s="4" t="s">
        <v>23</v>
      </c>
      <c r="C123" s="1" t="s">
        <v>51</v>
      </c>
      <c r="D123" s="6">
        <v>16.77</v>
      </c>
    </row>
    <row r="124" spans="2:4">
      <c r="B124" s="4" t="s">
        <v>24</v>
      </c>
      <c r="C124" s="1" t="s">
        <v>2</v>
      </c>
      <c r="D124" s="5">
        <v>69</v>
      </c>
    </row>
    <row r="125" spans="2:4">
      <c r="B125" s="4" t="s">
        <v>24</v>
      </c>
      <c r="C125" s="1" t="s">
        <v>7</v>
      </c>
      <c r="D125" s="5">
        <v>45</v>
      </c>
    </row>
    <row r="126" spans="2:4">
      <c r="B126" s="4" t="s">
        <v>24</v>
      </c>
      <c r="C126" s="1" t="s">
        <v>4</v>
      </c>
      <c r="D126" s="5">
        <v>25</v>
      </c>
    </row>
    <row r="127" spans="2:4">
      <c r="B127" s="4" t="s">
        <v>24</v>
      </c>
      <c r="C127" s="1" t="s">
        <v>9</v>
      </c>
      <c r="D127" s="5">
        <v>17</v>
      </c>
    </row>
    <row r="128" spans="2:4">
      <c r="B128" s="4" t="s">
        <v>24</v>
      </c>
      <c r="C128" s="1" t="s">
        <v>3</v>
      </c>
      <c r="D128" s="5">
        <v>45</v>
      </c>
    </row>
    <row r="129" spans="2:4">
      <c r="B129" s="4" t="s">
        <v>24</v>
      </c>
      <c r="C129" s="1" t="s">
        <v>10</v>
      </c>
      <c r="D129" s="5">
        <v>10</v>
      </c>
    </row>
    <row r="130" spans="2:4">
      <c r="B130" s="4" t="s">
        <v>24</v>
      </c>
      <c r="C130" s="1" t="s">
        <v>6</v>
      </c>
      <c r="D130" s="5">
        <v>63</v>
      </c>
    </row>
    <row r="131" spans="2:4">
      <c r="B131" s="4" t="s">
        <v>24</v>
      </c>
      <c r="C131" s="1" t="s">
        <v>11</v>
      </c>
      <c r="D131" s="5">
        <v>31</v>
      </c>
    </row>
    <row r="132" spans="2:4">
      <c r="B132" s="4" t="s">
        <v>24</v>
      </c>
      <c r="C132" s="1" t="s">
        <v>8</v>
      </c>
      <c r="D132" s="5">
        <v>97.600000000000009</v>
      </c>
    </row>
    <row r="133" spans="2:4">
      <c r="B133" s="4" t="s">
        <v>24</v>
      </c>
      <c r="C133" s="1" t="s">
        <v>12</v>
      </c>
      <c r="D133" s="5">
        <v>2</v>
      </c>
    </row>
    <row r="134" spans="2:4">
      <c r="B134" s="4" t="s">
        <v>24</v>
      </c>
      <c r="C134" s="1" t="s">
        <v>50</v>
      </c>
      <c r="D134" s="5">
        <v>5</v>
      </c>
    </row>
    <row r="135" spans="2:4">
      <c r="B135" s="4" t="s">
        <v>24</v>
      </c>
      <c r="C135" s="1" t="s">
        <v>51</v>
      </c>
      <c r="D135" s="6">
        <v>17.62</v>
      </c>
    </row>
    <row r="136" spans="2:4">
      <c r="B136" s="4" t="s">
        <v>25</v>
      </c>
      <c r="C136" s="1" t="s">
        <v>2</v>
      </c>
      <c r="D136" s="5">
        <v>74</v>
      </c>
    </row>
    <row r="137" spans="2:4">
      <c r="B137" s="4" t="s">
        <v>25</v>
      </c>
      <c r="C137" s="1" t="s">
        <v>7</v>
      </c>
      <c r="D137" s="5">
        <v>55</v>
      </c>
    </row>
    <row r="138" spans="2:4">
      <c r="B138" s="4" t="s">
        <v>25</v>
      </c>
      <c r="C138" s="1" t="s">
        <v>4</v>
      </c>
      <c r="D138" s="5">
        <v>31</v>
      </c>
    </row>
    <row r="139" spans="2:4">
      <c r="B139" s="4" t="s">
        <v>25</v>
      </c>
      <c r="C139" s="1" t="s">
        <v>9</v>
      </c>
      <c r="D139" s="5">
        <v>19</v>
      </c>
    </row>
    <row r="140" spans="2:4">
      <c r="B140" s="4" t="s">
        <v>25</v>
      </c>
      <c r="C140" s="1" t="s">
        <v>3</v>
      </c>
      <c r="D140" s="5">
        <v>42</v>
      </c>
    </row>
    <row r="141" spans="2:4">
      <c r="B141" s="4" t="s">
        <v>25</v>
      </c>
      <c r="C141" s="1" t="s">
        <v>10</v>
      </c>
      <c r="D141" s="5">
        <v>19</v>
      </c>
    </row>
    <row r="142" spans="2:4">
      <c r="B142" s="4" t="s">
        <v>25</v>
      </c>
      <c r="C142" s="1" t="s">
        <v>6</v>
      </c>
      <c r="D142" s="5">
        <v>59</v>
      </c>
    </row>
    <row r="143" spans="2:4">
      <c r="B143" s="4" t="s">
        <v>25</v>
      </c>
      <c r="C143" s="1" t="s">
        <v>11</v>
      </c>
      <c r="D143" s="5">
        <v>34</v>
      </c>
    </row>
    <row r="144" spans="2:4">
      <c r="B144" s="4" t="s">
        <v>25</v>
      </c>
      <c r="C144" s="1" t="s">
        <v>8</v>
      </c>
      <c r="D144" s="5">
        <v>103.23</v>
      </c>
    </row>
    <row r="145" spans="2:4">
      <c r="B145" s="4" t="s">
        <v>25</v>
      </c>
      <c r="C145" s="1" t="s">
        <v>12</v>
      </c>
      <c r="D145" s="5">
        <v>3</v>
      </c>
    </row>
    <row r="146" spans="2:4">
      <c r="B146" s="4" t="s">
        <v>25</v>
      </c>
      <c r="C146" s="1" t="s">
        <v>50</v>
      </c>
      <c r="D146" s="5">
        <v>5</v>
      </c>
    </row>
    <row r="147" spans="2:4">
      <c r="B147" s="4" t="s">
        <v>25</v>
      </c>
      <c r="C147" s="1" t="s">
        <v>51</v>
      </c>
      <c r="D147" s="6">
        <v>17.77</v>
      </c>
    </row>
    <row r="148" spans="2:4">
      <c r="B148" s="4" t="s">
        <v>26</v>
      </c>
      <c r="C148" s="1" t="s">
        <v>2</v>
      </c>
      <c r="D148" s="5">
        <v>56</v>
      </c>
    </row>
    <row r="149" spans="2:4">
      <c r="B149" s="4" t="s">
        <v>26</v>
      </c>
      <c r="C149" s="1" t="s">
        <v>7</v>
      </c>
      <c r="D149" s="5">
        <v>49</v>
      </c>
    </row>
    <row r="150" spans="2:4">
      <c r="B150" s="4" t="s">
        <v>26</v>
      </c>
      <c r="C150" s="1" t="s">
        <v>4</v>
      </c>
      <c r="D150" s="5">
        <v>38</v>
      </c>
    </row>
    <row r="151" spans="2:4">
      <c r="B151" s="4" t="s">
        <v>26</v>
      </c>
      <c r="C151" s="1" t="s">
        <v>9</v>
      </c>
      <c r="D151" s="5">
        <v>13</v>
      </c>
    </row>
    <row r="152" spans="2:4">
      <c r="B152" s="4" t="s">
        <v>26</v>
      </c>
      <c r="C152" s="1" t="s">
        <v>3</v>
      </c>
      <c r="D152" s="5">
        <v>49</v>
      </c>
    </row>
    <row r="153" spans="2:4">
      <c r="B153" s="4" t="s">
        <v>26</v>
      </c>
      <c r="C153" s="1" t="s">
        <v>10</v>
      </c>
      <c r="D153" s="5">
        <v>13</v>
      </c>
    </row>
    <row r="154" spans="2:4">
      <c r="B154" s="4" t="s">
        <v>26</v>
      </c>
      <c r="C154" s="1" t="s">
        <v>6</v>
      </c>
      <c r="D154" s="5">
        <v>67</v>
      </c>
    </row>
    <row r="155" spans="2:4">
      <c r="B155" s="4" t="s">
        <v>26</v>
      </c>
      <c r="C155" s="1" t="s">
        <v>11</v>
      </c>
      <c r="D155" s="5">
        <v>30</v>
      </c>
    </row>
    <row r="156" spans="2:4">
      <c r="B156" s="4" t="s">
        <v>26</v>
      </c>
      <c r="C156" s="1" t="s">
        <v>8</v>
      </c>
      <c r="D156" s="5">
        <v>107.10000000000001</v>
      </c>
    </row>
    <row r="157" spans="2:4">
      <c r="B157" s="4" t="s">
        <v>26</v>
      </c>
      <c r="C157" s="1" t="s">
        <v>12</v>
      </c>
      <c r="D157" s="5">
        <v>4</v>
      </c>
    </row>
    <row r="158" spans="2:4">
      <c r="B158" s="4" t="s">
        <v>26</v>
      </c>
      <c r="C158" s="1" t="s">
        <v>50</v>
      </c>
      <c r="D158" s="5">
        <v>6</v>
      </c>
    </row>
    <row r="159" spans="2:4">
      <c r="B159" s="4" t="s">
        <v>26</v>
      </c>
      <c r="C159" s="1" t="s">
        <v>51</v>
      </c>
      <c r="D159" s="6">
        <v>18.25</v>
      </c>
    </row>
    <row r="160" spans="2:4">
      <c r="B160" s="4" t="s">
        <v>27</v>
      </c>
      <c r="C160" s="1" t="s">
        <v>2</v>
      </c>
      <c r="D160" s="5">
        <v>73</v>
      </c>
    </row>
    <row r="161" spans="2:4">
      <c r="B161" s="4" t="s">
        <v>27</v>
      </c>
      <c r="C161" s="1" t="s">
        <v>7</v>
      </c>
      <c r="D161" s="5">
        <v>60</v>
      </c>
    </row>
    <row r="162" spans="2:4">
      <c r="B162" s="4" t="s">
        <v>27</v>
      </c>
      <c r="C162" s="1" t="s">
        <v>4</v>
      </c>
      <c r="D162" s="5">
        <v>40</v>
      </c>
    </row>
    <row r="163" spans="2:4">
      <c r="B163" s="4" t="s">
        <v>27</v>
      </c>
      <c r="C163" s="1" t="s">
        <v>9</v>
      </c>
      <c r="D163" s="5">
        <v>15</v>
      </c>
    </row>
    <row r="164" spans="2:4">
      <c r="B164" s="4" t="s">
        <v>27</v>
      </c>
      <c r="C164" s="1" t="s">
        <v>3</v>
      </c>
      <c r="D164" s="5">
        <v>41</v>
      </c>
    </row>
    <row r="165" spans="2:4">
      <c r="B165" s="4" t="s">
        <v>27</v>
      </c>
      <c r="C165" s="1" t="s">
        <v>10</v>
      </c>
      <c r="D165" s="5">
        <v>12</v>
      </c>
    </row>
    <row r="166" spans="2:4">
      <c r="B166" s="4" t="s">
        <v>27</v>
      </c>
      <c r="C166" s="1" t="s">
        <v>6</v>
      </c>
      <c r="D166" s="5">
        <v>59</v>
      </c>
    </row>
    <row r="167" spans="2:4">
      <c r="B167" s="4" t="s">
        <v>27</v>
      </c>
      <c r="C167" s="1" t="s">
        <v>11</v>
      </c>
      <c r="D167" s="5">
        <v>35</v>
      </c>
    </row>
    <row r="168" spans="2:4">
      <c r="B168" s="4" t="s">
        <v>27</v>
      </c>
      <c r="C168" s="1" t="s">
        <v>8</v>
      </c>
      <c r="D168" s="5">
        <v>107.2</v>
      </c>
    </row>
    <row r="169" spans="2:4">
      <c r="B169" s="4" t="s">
        <v>27</v>
      </c>
      <c r="C169" s="1" t="s">
        <v>12</v>
      </c>
      <c r="D169" s="5">
        <v>3</v>
      </c>
    </row>
    <row r="170" spans="2:4">
      <c r="B170" s="4" t="s">
        <v>27</v>
      </c>
      <c r="C170" s="1" t="s">
        <v>50</v>
      </c>
      <c r="D170" s="5">
        <v>5</v>
      </c>
    </row>
    <row r="171" spans="2:4">
      <c r="B171" s="4" t="s">
        <v>27</v>
      </c>
      <c r="C171" s="1" t="s">
        <v>51</v>
      </c>
      <c r="D171" s="6">
        <v>18.23</v>
      </c>
    </row>
    <row r="172" spans="2:4">
      <c r="B172" s="4" t="s">
        <v>28</v>
      </c>
      <c r="C172" s="1" t="s">
        <v>2</v>
      </c>
      <c r="D172" s="5">
        <v>55</v>
      </c>
    </row>
    <row r="173" spans="2:4">
      <c r="B173" s="4" t="s">
        <v>28</v>
      </c>
      <c r="C173" s="1" t="s">
        <v>7</v>
      </c>
      <c r="D173" s="5">
        <v>49</v>
      </c>
    </row>
    <row r="174" spans="2:4">
      <c r="B174" s="4" t="s">
        <v>28</v>
      </c>
      <c r="C174" s="1" t="s">
        <v>4</v>
      </c>
      <c r="D174" s="5">
        <v>37</v>
      </c>
    </row>
    <row r="175" spans="2:4">
      <c r="B175" s="4" t="s">
        <v>28</v>
      </c>
      <c r="C175" s="1" t="s">
        <v>9</v>
      </c>
      <c r="D175" s="5">
        <v>20</v>
      </c>
    </row>
    <row r="176" spans="2:4">
      <c r="B176" s="4" t="s">
        <v>28</v>
      </c>
      <c r="C176" s="1" t="s">
        <v>3</v>
      </c>
      <c r="D176" s="5">
        <v>46</v>
      </c>
    </row>
    <row r="177" spans="2:4">
      <c r="B177" s="4" t="s">
        <v>28</v>
      </c>
      <c r="C177" s="1" t="s">
        <v>10</v>
      </c>
      <c r="D177" s="5">
        <v>18</v>
      </c>
    </row>
    <row r="178" spans="2:4">
      <c r="B178" s="4" t="s">
        <v>28</v>
      </c>
      <c r="C178" s="1" t="s">
        <v>6</v>
      </c>
      <c r="D178" s="5">
        <v>56</v>
      </c>
    </row>
    <row r="179" spans="2:4">
      <c r="B179" s="4" t="s">
        <v>28</v>
      </c>
      <c r="C179" s="1" t="s">
        <v>11</v>
      </c>
      <c r="D179" s="5">
        <v>35</v>
      </c>
    </row>
    <row r="180" spans="2:4">
      <c r="B180" s="4" t="s">
        <v>28</v>
      </c>
      <c r="C180" s="1" t="s">
        <v>8</v>
      </c>
      <c r="D180" s="5">
        <v>104.28</v>
      </c>
    </row>
    <row r="181" spans="2:4">
      <c r="B181" s="4" t="s">
        <v>28</v>
      </c>
      <c r="C181" s="1" t="s">
        <v>12</v>
      </c>
      <c r="D181" s="5">
        <v>4</v>
      </c>
    </row>
    <row r="182" spans="2:4">
      <c r="B182" s="4" t="s">
        <v>28</v>
      </c>
      <c r="C182" s="1" t="s">
        <v>50</v>
      </c>
      <c r="D182" s="5">
        <v>6</v>
      </c>
    </row>
    <row r="183" spans="2:4">
      <c r="B183" s="4" t="s">
        <v>28</v>
      </c>
      <c r="C183" s="1" t="s">
        <v>51</v>
      </c>
      <c r="D183" s="6">
        <v>16.73</v>
      </c>
    </row>
    <row r="184" spans="2:4">
      <c r="B184" s="4" t="s">
        <v>29</v>
      </c>
      <c r="C184" s="1" t="s">
        <v>2</v>
      </c>
      <c r="D184" s="5">
        <v>56</v>
      </c>
    </row>
    <row r="185" spans="2:4">
      <c r="B185" s="4" t="s">
        <v>29</v>
      </c>
      <c r="C185" s="1" t="s">
        <v>7</v>
      </c>
      <c r="D185" s="5">
        <v>47</v>
      </c>
    </row>
    <row r="186" spans="2:4">
      <c r="B186" s="4" t="s">
        <v>29</v>
      </c>
      <c r="C186" s="1" t="s">
        <v>4</v>
      </c>
      <c r="D186" s="5">
        <v>38</v>
      </c>
    </row>
    <row r="187" spans="2:4">
      <c r="B187" s="4" t="s">
        <v>29</v>
      </c>
      <c r="C187" s="1" t="s">
        <v>9</v>
      </c>
      <c r="D187" s="5">
        <v>13</v>
      </c>
    </row>
    <row r="188" spans="2:4">
      <c r="B188" s="4" t="s">
        <v>29</v>
      </c>
      <c r="C188" s="1" t="s">
        <v>3</v>
      </c>
      <c r="D188" s="5">
        <v>41</v>
      </c>
    </row>
    <row r="189" spans="2:4">
      <c r="B189" s="4" t="s">
        <v>29</v>
      </c>
      <c r="C189" s="1" t="s">
        <v>10</v>
      </c>
      <c r="D189" s="5">
        <v>18</v>
      </c>
    </row>
    <row r="190" spans="2:4">
      <c r="B190" s="4" t="s">
        <v>29</v>
      </c>
      <c r="C190" s="1" t="s">
        <v>6</v>
      </c>
      <c r="D190" s="5">
        <v>57</v>
      </c>
    </row>
    <row r="191" spans="2:4">
      <c r="B191" s="4" t="s">
        <v>29</v>
      </c>
      <c r="C191" s="1" t="s">
        <v>11</v>
      </c>
      <c r="D191" s="5">
        <v>32</v>
      </c>
    </row>
    <row r="192" spans="2:4">
      <c r="B192" s="4" t="s">
        <v>29</v>
      </c>
      <c r="C192" s="1" t="s">
        <v>8</v>
      </c>
      <c r="D192" s="5">
        <v>105.69999999999999</v>
      </c>
    </row>
    <row r="193" spans="2:4">
      <c r="B193" s="4" t="s">
        <v>29</v>
      </c>
      <c r="C193" s="1" t="s">
        <v>12</v>
      </c>
      <c r="D193" s="5">
        <v>3</v>
      </c>
    </row>
    <row r="194" spans="2:4">
      <c r="B194" s="4" t="s">
        <v>29</v>
      </c>
      <c r="C194" s="1" t="s">
        <v>50</v>
      </c>
      <c r="D194" s="5">
        <v>5</v>
      </c>
    </row>
    <row r="195" spans="2:4">
      <c r="B195" s="4" t="s">
        <v>29</v>
      </c>
      <c r="C195" s="1" t="s">
        <v>51</v>
      </c>
      <c r="D195" s="6">
        <v>16.53</v>
      </c>
    </row>
    <row r="196" spans="2:4">
      <c r="B196" s="4" t="s">
        <v>30</v>
      </c>
      <c r="C196" s="1" t="s">
        <v>2</v>
      </c>
      <c r="D196" s="5">
        <v>62</v>
      </c>
    </row>
    <row r="197" spans="2:4">
      <c r="B197" s="4" t="s">
        <v>30</v>
      </c>
      <c r="C197" s="1" t="s">
        <v>7</v>
      </c>
      <c r="D197" s="5">
        <v>46</v>
      </c>
    </row>
    <row r="198" spans="2:4">
      <c r="B198" s="4" t="s">
        <v>30</v>
      </c>
      <c r="C198" s="1" t="s">
        <v>4</v>
      </c>
      <c r="D198" s="5">
        <v>37</v>
      </c>
    </row>
    <row r="199" spans="2:4">
      <c r="B199" s="4" t="s">
        <v>30</v>
      </c>
      <c r="C199" s="1" t="s">
        <v>9</v>
      </c>
      <c r="D199" s="5">
        <v>18</v>
      </c>
    </row>
    <row r="200" spans="2:4">
      <c r="B200" s="4" t="s">
        <v>30</v>
      </c>
      <c r="C200" s="1" t="s">
        <v>3</v>
      </c>
      <c r="D200" s="5">
        <v>35</v>
      </c>
    </row>
    <row r="201" spans="2:4">
      <c r="B201" s="4" t="s">
        <v>30</v>
      </c>
      <c r="C201" s="1" t="s">
        <v>10</v>
      </c>
      <c r="D201" s="5">
        <v>17</v>
      </c>
    </row>
    <row r="202" spans="2:4">
      <c r="B202" s="4" t="s">
        <v>30</v>
      </c>
      <c r="C202" s="1" t="s">
        <v>6</v>
      </c>
      <c r="D202" s="5">
        <v>57</v>
      </c>
    </row>
    <row r="203" spans="2:4">
      <c r="B203" s="4" t="s">
        <v>30</v>
      </c>
      <c r="C203" s="1" t="s">
        <v>11</v>
      </c>
      <c r="D203" s="5">
        <v>32</v>
      </c>
    </row>
    <row r="204" spans="2:4">
      <c r="B204" s="4" t="s">
        <v>30</v>
      </c>
      <c r="C204" s="1" t="s">
        <v>8</v>
      </c>
      <c r="D204" s="5">
        <v>109.44</v>
      </c>
    </row>
    <row r="205" spans="2:4">
      <c r="B205" s="4" t="s">
        <v>30</v>
      </c>
      <c r="C205" s="1" t="s">
        <v>12</v>
      </c>
      <c r="D205" s="5">
        <v>3</v>
      </c>
    </row>
    <row r="206" spans="2:4">
      <c r="B206" s="4" t="s">
        <v>30</v>
      </c>
      <c r="C206" s="1" t="s">
        <v>50</v>
      </c>
      <c r="D206" s="5">
        <v>5</v>
      </c>
    </row>
    <row r="207" spans="2:4">
      <c r="B207" s="4" t="s">
        <v>30</v>
      </c>
      <c r="C207" s="1" t="s">
        <v>51</v>
      </c>
      <c r="D207" s="6">
        <v>16.400000000000002</v>
      </c>
    </row>
    <row r="208" spans="2:4">
      <c r="B208" s="4" t="s">
        <v>31</v>
      </c>
      <c r="C208" s="1" t="s">
        <v>2</v>
      </c>
      <c r="D208" s="5">
        <v>70</v>
      </c>
    </row>
    <row r="209" spans="2:4">
      <c r="B209" s="4" t="s">
        <v>31</v>
      </c>
      <c r="C209" s="1" t="s">
        <v>7</v>
      </c>
      <c r="D209" s="5">
        <v>56</v>
      </c>
    </row>
    <row r="210" spans="2:4">
      <c r="B210" s="4" t="s">
        <v>31</v>
      </c>
      <c r="C210" s="1" t="s">
        <v>4</v>
      </c>
      <c r="D210" s="5">
        <v>33</v>
      </c>
    </row>
    <row r="211" spans="2:4">
      <c r="B211" s="4" t="s">
        <v>31</v>
      </c>
      <c r="C211" s="1" t="s">
        <v>9</v>
      </c>
      <c r="D211" s="5">
        <v>16</v>
      </c>
    </row>
    <row r="212" spans="2:4">
      <c r="B212" s="4" t="s">
        <v>31</v>
      </c>
      <c r="C212" s="1" t="s">
        <v>3</v>
      </c>
      <c r="D212" s="5">
        <v>49</v>
      </c>
    </row>
    <row r="213" spans="2:4">
      <c r="B213" s="4" t="s">
        <v>31</v>
      </c>
      <c r="C213" s="1" t="s">
        <v>10</v>
      </c>
      <c r="D213" s="5">
        <v>17</v>
      </c>
    </row>
    <row r="214" spans="2:4">
      <c r="B214" s="4" t="s">
        <v>31</v>
      </c>
      <c r="C214" s="1" t="s">
        <v>6</v>
      </c>
      <c r="D214" s="5">
        <v>64</v>
      </c>
    </row>
    <row r="215" spans="2:4">
      <c r="B215" s="4" t="s">
        <v>31</v>
      </c>
      <c r="C215" s="1" t="s">
        <v>11</v>
      </c>
      <c r="D215" s="5">
        <v>33</v>
      </c>
    </row>
    <row r="216" spans="2:4">
      <c r="B216" s="4" t="s">
        <v>31</v>
      </c>
      <c r="C216" s="1" t="s">
        <v>8</v>
      </c>
      <c r="D216" s="5">
        <v>104.78</v>
      </c>
    </row>
    <row r="217" spans="2:4">
      <c r="B217" s="4" t="s">
        <v>31</v>
      </c>
      <c r="C217" s="1" t="s">
        <v>12</v>
      </c>
      <c r="D217" s="5">
        <v>4</v>
      </c>
    </row>
    <row r="218" spans="2:4">
      <c r="B218" s="4" t="s">
        <v>31</v>
      </c>
      <c r="C218" s="1" t="s">
        <v>50</v>
      </c>
      <c r="D218" s="5">
        <v>6</v>
      </c>
    </row>
    <row r="219" spans="2:4">
      <c r="B219" s="4" t="s">
        <v>31</v>
      </c>
      <c r="C219" s="1" t="s">
        <v>51</v>
      </c>
      <c r="D219" s="6">
        <v>18.72</v>
      </c>
    </row>
    <row r="220" spans="2:4">
      <c r="B220" s="4" t="s">
        <v>32</v>
      </c>
      <c r="C220" s="1" t="s">
        <v>2</v>
      </c>
      <c r="D220" s="5">
        <v>68</v>
      </c>
    </row>
    <row r="221" spans="2:4">
      <c r="B221" s="4" t="s">
        <v>32</v>
      </c>
      <c r="C221" s="1" t="s">
        <v>7</v>
      </c>
      <c r="D221" s="5">
        <v>52</v>
      </c>
    </row>
    <row r="222" spans="2:4">
      <c r="B222" s="4" t="s">
        <v>32</v>
      </c>
      <c r="C222" s="1" t="s">
        <v>4</v>
      </c>
      <c r="D222" s="5">
        <v>33</v>
      </c>
    </row>
    <row r="223" spans="2:4">
      <c r="B223" s="4" t="s">
        <v>32</v>
      </c>
      <c r="C223" s="1" t="s">
        <v>9</v>
      </c>
      <c r="D223" s="5">
        <v>16</v>
      </c>
    </row>
    <row r="224" spans="2:4">
      <c r="B224" s="4" t="s">
        <v>32</v>
      </c>
      <c r="C224" s="1" t="s">
        <v>3</v>
      </c>
      <c r="D224" s="5">
        <v>40</v>
      </c>
    </row>
    <row r="225" spans="2:4">
      <c r="B225" s="4" t="s">
        <v>32</v>
      </c>
      <c r="C225" s="1" t="s">
        <v>10</v>
      </c>
      <c r="D225" s="5">
        <v>15</v>
      </c>
    </row>
    <row r="226" spans="2:4">
      <c r="B226" s="4" t="s">
        <v>32</v>
      </c>
      <c r="C226" s="1" t="s">
        <v>6</v>
      </c>
      <c r="D226" s="5">
        <v>55</v>
      </c>
    </row>
    <row r="227" spans="2:4">
      <c r="B227" s="4" t="s">
        <v>32</v>
      </c>
      <c r="C227" s="1" t="s">
        <v>11</v>
      </c>
      <c r="D227" s="5">
        <v>31</v>
      </c>
    </row>
    <row r="228" spans="2:4">
      <c r="B228" s="4" t="s">
        <v>32</v>
      </c>
      <c r="C228" s="1" t="s">
        <v>8</v>
      </c>
      <c r="D228" s="5">
        <v>99.2</v>
      </c>
    </row>
    <row r="229" spans="2:4">
      <c r="B229" s="4" t="s">
        <v>32</v>
      </c>
      <c r="C229" s="1" t="s">
        <v>12</v>
      </c>
      <c r="D229" s="5">
        <v>4</v>
      </c>
    </row>
    <row r="230" spans="2:4">
      <c r="B230" s="4" t="s">
        <v>32</v>
      </c>
      <c r="C230" s="1" t="s">
        <v>50</v>
      </c>
      <c r="D230" s="5">
        <v>5</v>
      </c>
    </row>
    <row r="231" spans="2:4">
      <c r="B231" s="4" t="s">
        <v>32</v>
      </c>
      <c r="C231" s="1" t="s">
        <v>51</v>
      </c>
      <c r="D231" s="6">
        <v>16.850000000000001</v>
      </c>
    </row>
    <row r="232" spans="2:4">
      <c r="B232" s="4" t="s">
        <v>33</v>
      </c>
      <c r="C232" s="1" t="s">
        <v>2</v>
      </c>
      <c r="D232" s="5">
        <v>69</v>
      </c>
    </row>
    <row r="233" spans="2:4">
      <c r="B233" s="4" t="s">
        <v>33</v>
      </c>
      <c r="C233" s="1" t="s">
        <v>7</v>
      </c>
      <c r="D233" s="5">
        <v>48</v>
      </c>
    </row>
    <row r="234" spans="2:4">
      <c r="B234" s="4" t="s">
        <v>33</v>
      </c>
      <c r="C234" s="1" t="s">
        <v>4</v>
      </c>
      <c r="D234" s="5">
        <v>39</v>
      </c>
    </row>
    <row r="235" spans="2:4">
      <c r="B235" s="4" t="s">
        <v>33</v>
      </c>
      <c r="C235" s="1" t="s">
        <v>9</v>
      </c>
      <c r="D235" s="5">
        <v>20</v>
      </c>
    </row>
    <row r="236" spans="2:4">
      <c r="B236" s="4" t="s">
        <v>33</v>
      </c>
      <c r="C236" s="1" t="s">
        <v>3</v>
      </c>
      <c r="D236" s="5">
        <v>50</v>
      </c>
    </row>
    <row r="237" spans="2:4">
      <c r="B237" s="4" t="s">
        <v>33</v>
      </c>
      <c r="C237" s="1" t="s">
        <v>10</v>
      </c>
      <c r="D237" s="5">
        <v>15</v>
      </c>
    </row>
    <row r="238" spans="2:4">
      <c r="B238" s="4" t="s">
        <v>33</v>
      </c>
      <c r="C238" s="1" t="s">
        <v>6</v>
      </c>
      <c r="D238" s="5">
        <v>64</v>
      </c>
    </row>
    <row r="239" spans="2:4">
      <c r="B239" s="4" t="s">
        <v>33</v>
      </c>
      <c r="C239" s="1" t="s">
        <v>11</v>
      </c>
      <c r="D239" s="5">
        <v>32</v>
      </c>
    </row>
    <row r="240" spans="2:4">
      <c r="B240" s="4" t="s">
        <v>33</v>
      </c>
      <c r="C240" s="1" t="s">
        <v>8</v>
      </c>
      <c r="D240" s="5">
        <v>104.47</v>
      </c>
    </row>
    <row r="241" spans="2:4">
      <c r="B241" s="4" t="s">
        <v>33</v>
      </c>
      <c r="C241" s="1" t="s">
        <v>12</v>
      </c>
      <c r="D241" s="5">
        <v>4</v>
      </c>
    </row>
    <row r="242" spans="2:4">
      <c r="B242" s="4" t="s">
        <v>33</v>
      </c>
      <c r="C242" s="1" t="s">
        <v>50</v>
      </c>
      <c r="D242" s="5">
        <v>5</v>
      </c>
    </row>
    <row r="243" spans="2:4">
      <c r="B243" s="4" t="s">
        <v>33</v>
      </c>
      <c r="C243" s="1" t="s">
        <v>51</v>
      </c>
      <c r="D243" s="6">
        <v>19.149999999999999</v>
      </c>
    </row>
    <row r="244" spans="2:4">
      <c r="B244" s="4" t="s">
        <v>34</v>
      </c>
      <c r="C244" s="1" t="s">
        <v>2</v>
      </c>
      <c r="D244" s="5">
        <v>57</v>
      </c>
    </row>
    <row r="245" spans="2:4">
      <c r="B245" s="4" t="s">
        <v>34</v>
      </c>
      <c r="C245" s="1" t="s">
        <v>7</v>
      </c>
      <c r="D245" s="5">
        <v>53</v>
      </c>
    </row>
    <row r="246" spans="2:4">
      <c r="B246" s="4" t="s">
        <v>34</v>
      </c>
      <c r="C246" s="1" t="s">
        <v>4</v>
      </c>
      <c r="D246" s="5">
        <v>28</v>
      </c>
    </row>
    <row r="247" spans="2:4">
      <c r="B247" s="4" t="s">
        <v>34</v>
      </c>
      <c r="C247" s="1" t="s">
        <v>9</v>
      </c>
      <c r="D247" s="5">
        <v>17</v>
      </c>
    </row>
    <row r="248" spans="2:4">
      <c r="B248" s="4" t="s">
        <v>34</v>
      </c>
      <c r="C248" s="1" t="s">
        <v>3</v>
      </c>
      <c r="D248" s="5">
        <v>42</v>
      </c>
    </row>
    <row r="249" spans="2:4">
      <c r="B249" s="4" t="s">
        <v>34</v>
      </c>
      <c r="C249" s="1" t="s">
        <v>10</v>
      </c>
      <c r="D249" s="5">
        <v>14</v>
      </c>
    </row>
    <row r="250" spans="2:4">
      <c r="B250" s="4" t="s">
        <v>34</v>
      </c>
      <c r="C250" s="1" t="s">
        <v>6</v>
      </c>
      <c r="D250" s="5">
        <v>57</v>
      </c>
    </row>
    <row r="251" spans="2:4">
      <c r="B251" s="4" t="s">
        <v>34</v>
      </c>
      <c r="C251" s="1" t="s">
        <v>11</v>
      </c>
      <c r="D251" s="5">
        <v>32</v>
      </c>
    </row>
    <row r="252" spans="2:4">
      <c r="B252" s="4" t="s">
        <v>34</v>
      </c>
      <c r="C252" s="1" t="s">
        <v>8</v>
      </c>
      <c r="D252" s="5">
        <v>96</v>
      </c>
    </row>
    <row r="253" spans="2:4">
      <c r="B253" s="4" t="s">
        <v>34</v>
      </c>
      <c r="C253" s="1" t="s">
        <v>12</v>
      </c>
      <c r="D253" s="5">
        <v>4</v>
      </c>
    </row>
    <row r="254" spans="2:4">
      <c r="B254" s="4" t="s">
        <v>34</v>
      </c>
      <c r="C254" s="1" t="s">
        <v>50</v>
      </c>
      <c r="D254" s="5">
        <v>5</v>
      </c>
    </row>
    <row r="255" spans="2:4">
      <c r="B255" s="4" t="s">
        <v>34</v>
      </c>
      <c r="C255" s="1" t="s">
        <v>51</v>
      </c>
      <c r="D255" s="6">
        <v>16</v>
      </c>
    </row>
    <row r="256" spans="2:4">
      <c r="B256" s="4" t="s">
        <v>35</v>
      </c>
      <c r="C256" s="1" t="s">
        <v>2</v>
      </c>
      <c r="D256" s="5">
        <v>72</v>
      </c>
    </row>
    <row r="257" spans="2:4">
      <c r="B257" s="4" t="s">
        <v>35</v>
      </c>
      <c r="C257" s="1" t="s">
        <v>7</v>
      </c>
      <c r="D257" s="5">
        <v>58</v>
      </c>
    </row>
    <row r="258" spans="2:4">
      <c r="B258" s="4" t="s">
        <v>35</v>
      </c>
      <c r="C258" s="1" t="s">
        <v>4</v>
      </c>
      <c r="D258" s="5">
        <v>39</v>
      </c>
    </row>
    <row r="259" spans="2:4">
      <c r="B259" s="4" t="s">
        <v>35</v>
      </c>
      <c r="C259" s="1" t="s">
        <v>9</v>
      </c>
      <c r="D259" s="5">
        <v>13</v>
      </c>
    </row>
    <row r="260" spans="2:4">
      <c r="B260" s="4" t="s">
        <v>35</v>
      </c>
      <c r="C260" s="1" t="s">
        <v>3</v>
      </c>
      <c r="D260" s="5">
        <v>39</v>
      </c>
    </row>
    <row r="261" spans="2:4">
      <c r="B261" s="4" t="s">
        <v>35</v>
      </c>
      <c r="C261" s="1" t="s">
        <v>10</v>
      </c>
      <c r="D261" s="5">
        <v>14</v>
      </c>
    </row>
    <row r="262" spans="2:4">
      <c r="B262" s="4" t="s">
        <v>35</v>
      </c>
      <c r="C262" s="1" t="s">
        <v>6</v>
      </c>
      <c r="D262" s="5">
        <v>56</v>
      </c>
    </row>
    <row r="263" spans="2:4">
      <c r="B263" s="4" t="s">
        <v>35</v>
      </c>
      <c r="C263" s="1" t="s">
        <v>11</v>
      </c>
      <c r="D263" s="5">
        <v>32</v>
      </c>
    </row>
    <row r="264" spans="2:4">
      <c r="B264" s="4" t="s">
        <v>35</v>
      </c>
      <c r="C264" s="1" t="s">
        <v>8</v>
      </c>
      <c r="D264" s="5">
        <v>106.59</v>
      </c>
    </row>
    <row r="265" spans="2:4">
      <c r="B265" s="4" t="s">
        <v>35</v>
      </c>
      <c r="C265" s="1" t="s">
        <v>12</v>
      </c>
      <c r="D265" s="5">
        <v>4</v>
      </c>
    </row>
    <row r="266" spans="2:4">
      <c r="B266" s="4" t="s">
        <v>35</v>
      </c>
      <c r="C266" s="1" t="s">
        <v>50</v>
      </c>
      <c r="D266" s="5">
        <v>6</v>
      </c>
    </row>
    <row r="267" spans="2:4">
      <c r="B267" s="4" t="s">
        <v>35</v>
      </c>
      <c r="C267" s="1" t="s">
        <v>51</v>
      </c>
      <c r="D267" s="6">
        <v>17.600000000000001</v>
      </c>
    </row>
    <row r="268" spans="2:4">
      <c r="B268" s="4" t="s">
        <v>36</v>
      </c>
      <c r="C268" s="1" t="s">
        <v>2</v>
      </c>
      <c r="D268" s="5">
        <v>64</v>
      </c>
    </row>
    <row r="269" spans="2:4">
      <c r="B269" s="4" t="s">
        <v>36</v>
      </c>
      <c r="C269" s="1" t="s">
        <v>7</v>
      </c>
      <c r="D269" s="5">
        <v>55</v>
      </c>
    </row>
    <row r="270" spans="2:4">
      <c r="B270" s="4" t="s">
        <v>36</v>
      </c>
      <c r="C270" s="1" t="s">
        <v>4</v>
      </c>
      <c r="D270" s="5">
        <v>28</v>
      </c>
    </row>
    <row r="271" spans="2:4">
      <c r="B271" s="4" t="s">
        <v>36</v>
      </c>
      <c r="C271" s="1" t="s">
        <v>9</v>
      </c>
      <c r="D271" s="5">
        <v>16</v>
      </c>
    </row>
    <row r="272" spans="2:4">
      <c r="B272" s="4" t="s">
        <v>36</v>
      </c>
      <c r="C272" s="1" t="s">
        <v>3</v>
      </c>
      <c r="D272" s="5">
        <v>40</v>
      </c>
    </row>
    <row r="273" spans="2:4">
      <c r="B273" s="4" t="s">
        <v>36</v>
      </c>
      <c r="C273" s="1" t="s">
        <v>10</v>
      </c>
      <c r="D273" s="5">
        <v>11</v>
      </c>
    </row>
    <row r="274" spans="2:4">
      <c r="B274" s="4" t="s">
        <v>36</v>
      </c>
      <c r="C274" s="1" t="s">
        <v>6</v>
      </c>
      <c r="D274" s="5">
        <v>63</v>
      </c>
    </row>
    <row r="275" spans="2:4">
      <c r="B275" s="4" t="s">
        <v>36</v>
      </c>
      <c r="C275" s="1" t="s">
        <v>11</v>
      </c>
      <c r="D275" s="5">
        <v>34</v>
      </c>
    </row>
    <row r="276" spans="2:4">
      <c r="B276" s="4" t="s">
        <v>36</v>
      </c>
      <c r="C276" s="1" t="s">
        <v>8</v>
      </c>
      <c r="D276" s="5">
        <v>99.52</v>
      </c>
    </row>
    <row r="277" spans="2:4">
      <c r="B277" s="4" t="s">
        <v>36</v>
      </c>
      <c r="C277" s="1" t="s">
        <v>12</v>
      </c>
      <c r="D277" s="5">
        <v>4</v>
      </c>
    </row>
    <row r="278" spans="2:4">
      <c r="B278" s="4" t="s">
        <v>36</v>
      </c>
      <c r="C278" s="1" t="s">
        <v>50</v>
      </c>
      <c r="D278" s="5">
        <v>5</v>
      </c>
    </row>
    <row r="279" spans="2:4">
      <c r="B279" s="4" t="s">
        <v>36</v>
      </c>
      <c r="C279" s="1" t="s">
        <v>51</v>
      </c>
      <c r="D279" s="6">
        <v>16.98</v>
      </c>
    </row>
    <row r="280" spans="2:4">
      <c r="B280" s="4" t="s">
        <v>37</v>
      </c>
      <c r="C280" s="1" t="s">
        <v>2</v>
      </c>
      <c r="D280" s="5">
        <v>69</v>
      </c>
    </row>
    <row r="281" spans="2:4">
      <c r="B281" s="4" t="s">
        <v>37</v>
      </c>
      <c r="C281" s="1" t="s">
        <v>7</v>
      </c>
      <c r="D281" s="5">
        <v>48</v>
      </c>
    </row>
    <row r="282" spans="2:4">
      <c r="B282" s="4" t="s">
        <v>37</v>
      </c>
      <c r="C282" s="1" t="s">
        <v>4</v>
      </c>
      <c r="D282" s="5">
        <v>36</v>
      </c>
    </row>
    <row r="283" spans="2:4">
      <c r="B283" s="4" t="s">
        <v>37</v>
      </c>
      <c r="C283" s="1" t="s">
        <v>9</v>
      </c>
      <c r="D283" s="5">
        <v>19</v>
      </c>
    </row>
    <row r="284" spans="2:4">
      <c r="B284" s="4" t="s">
        <v>37</v>
      </c>
      <c r="C284" s="1" t="s">
        <v>3</v>
      </c>
      <c r="D284" s="5">
        <v>50</v>
      </c>
    </row>
    <row r="285" spans="2:4">
      <c r="B285" s="4" t="s">
        <v>37</v>
      </c>
      <c r="C285" s="1" t="s">
        <v>10</v>
      </c>
      <c r="D285" s="5">
        <v>13</v>
      </c>
    </row>
    <row r="286" spans="2:4">
      <c r="B286" s="4" t="s">
        <v>37</v>
      </c>
      <c r="C286" s="1" t="s">
        <v>6</v>
      </c>
      <c r="D286" s="5">
        <v>60</v>
      </c>
    </row>
    <row r="287" spans="2:4">
      <c r="B287" s="4" t="s">
        <v>37</v>
      </c>
      <c r="C287" s="1" t="s">
        <v>11</v>
      </c>
      <c r="D287" s="5">
        <v>31</v>
      </c>
    </row>
    <row r="288" spans="2:4">
      <c r="B288" s="4" t="s">
        <v>37</v>
      </c>
      <c r="C288" s="1" t="s">
        <v>8</v>
      </c>
      <c r="D288" s="5">
        <v>101.06</v>
      </c>
    </row>
    <row r="289" spans="2:4">
      <c r="B289" s="4" t="s">
        <v>37</v>
      </c>
      <c r="C289" s="1" t="s">
        <v>12</v>
      </c>
      <c r="D289" s="5">
        <v>3</v>
      </c>
    </row>
    <row r="290" spans="2:4">
      <c r="B290" s="4" t="s">
        <v>37</v>
      </c>
      <c r="C290" s="1" t="s">
        <v>50</v>
      </c>
      <c r="D290" s="5">
        <v>6</v>
      </c>
    </row>
    <row r="291" spans="2:4">
      <c r="B291" s="4" t="s">
        <v>37</v>
      </c>
      <c r="C291" s="1" t="s">
        <v>51</v>
      </c>
      <c r="D291" s="6">
        <v>18.54</v>
      </c>
    </row>
    <row r="292" spans="2:4">
      <c r="B292" s="4" t="s">
        <v>38</v>
      </c>
      <c r="C292" s="1" t="s">
        <v>2</v>
      </c>
      <c r="D292" s="5">
        <v>57</v>
      </c>
    </row>
    <row r="293" spans="2:4">
      <c r="B293" s="4" t="s">
        <v>38</v>
      </c>
      <c r="C293" s="1" t="s">
        <v>7</v>
      </c>
      <c r="D293" s="5">
        <v>47</v>
      </c>
    </row>
    <row r="294" spans="2:4">
      <c r="B294" s="4" t="s">
        <v>38</v>
      </c>
      <c r="C294" s="1" t="s">
        <v>4</v>
      </c>
      <c r="D294" s="5">
        <v>35</v>
      </c>
    </row>
    <row r="295" spans="2:4">
      <c r="B295" s="4" t="s">
        <v>38</v>
      </c>
      <c r="C295" s="1" t="s">
        <v>9</v>
      </c>
      <c r="D295" s="5">
        <v>17</v>
      </c>
    </row>
    <row r="296" spans="2:4">
      <c r="B296" s="4" t="s">
        <v>38</v>
      </c>
      <c r="C296" s="1" t="s">
        <v>3</v>
      </c>
      <c r="D296" s="5">
        <v>41</v>
      </c>
    </row>
    <row r="297" spans="2:4">
      <c r="B297" s="4" t="s">
        <v>38</v>
      </c>
      <c r="C297" s="1" t="s">
        <v>10</v>
      </c>
      <c r="D297" s="5">
        <v>11</v>
      </c>
    </row>
    <row r="298" spans="2:4">
      <c r="B298" s="4" t="s">
        <v>38</v>
      </c>
      <c r="C298" s="1" t="s">
        <v>6</v>
      </c>
      <c r="D298" s="5">
        <v>61</v>
      </c>
    </row>
    <row r="299" spans="2:4">
      <c r="B299" s="4" t="s">
        <v>38</v>
      </c>
      <c r="C299" s="1" t="s">
        <v>11</v>
      </c>
      <c r="D299" s="5">
        <v>35</v>
      </c>
    </row>
    <row r="300" spans="2:4">
      <c r="B300" s="4" t="s">
        <v>38</v>
      </c>
      <c r="C300" s="1" t="s">
        <v>8</v>
      </c>
      <c r="D300" s="5">
        <v>88.16</v>
      </c>
    </row>
    <row r="301" spans="2:4">
      <c r="B301" s="4" t="s">
        <v>38</v>
      </c>
      <c r="C301" s="1" t="s">
        <v>12</v>
      </c>
      <c r="D301" s="5">
        <v>3</v>
      </c>
    </row>
    <row r="302" spans="2:4">
      <c r="B302" s="4" t="s">
        <v>38</v>
      </c>
      <c r="C302" s="1" t="s">
        <v>50</v>
      </c>
      <c r="D302" s="5">
        <v>3</v>
      </c>
    </row>
    <row r="303" spans="2:4">
      <c r="B303" s="4" t="s">
        <v>38</v>
      </c>
      <c r="C303" s="1" t="s">
        <v>51</v>
      </c>
      <c r="D303" s="6">
        <v>16.8</v>
      </c>
    </row>
    <row r="304" spans="2:4">
      <c r="B304" s="4" t="s">
        <v>39</v>
      </c>
      <c r="C304" s="1" t="s">
        <v>2</v>
      </c>
      <c r="D304" s="5">
        <v>72</v>
      </c>
    </row>
    <row r="305" spans="2:4">
      <c r="B305" s="4" t="s">
        <v>39</v>
      </c>
      <c r="C305" s="1" t="s">
        <v>7</v>
      </c>
      <c r="D305" s="5">
        <v>57</v>
      </c>
    </row>
    <row r="306" spans="2:4">
      <c r="B306" s="4" t="s">
        <v>39</v>
      </c>
      <c r="C306" s="1" t="s">
        <v>4</v>
      </c>
      <c r="D306" s="5">
        <v>29</v>
      </c>
    </row>
    <row r="307" spans="2:4">
      <c r="B307" s="4" t="s">
        <v>39</v>
      </c>
      <c r="C307" s="1" t="s">
        <v>9</v>
      </c>
      <c r="D307" s="5">
        <v>16</v>
      </c>
    </row>
    <row r="308" spans="2:4">
      <c r="B308" s="4" t="s">
        <v>39</v>
      </c>
      <c r="C308" s="1" t="s">
        <v>3</v>
      </c>
      <c r="D308" s="5">
        <v>49</v>
      </c>
    </row>
    <row r="309" spans="2:4">
      <c r="B309" s="4" t="s">
        <v>39</v>
      </c>
      <c r="C309" s="1" t="s">
        <v>10</v>
      </c>
      <c r="D309" s="5">
        <v>19</v>
      </c>
    </row>
    <row r="310" spans="2:4">
      <c r="B310" s="4" t="s">
        <v>39</v>
      </c>
      <c r="C310" s="1" t="s">
        <v>6</v>
      </c>
      <c r="D310" s="5">
        <v>57</v>
      </c>
    </row>
    <row r="311" spans="2:4">
      <c r="B311" s="4" t="s">
        <v>39</v>
      </c>
      <c r="C311" s="1" t="s">
        <v>11</v>
      </c>
      <c r="D311" s="5">
        <v>35</v>
      </c>
    </row>
    <row r="312" spans="2:4">
      <c r="B312" s="4" t="s">
        <v>39</v>
      </c>
      <c r="C312" s="1" t="s">
        <v>8</v>
      </c>
      <c r="D312" s="5">
        <v>96.86</v>
      </c>
    </row>
    <row r="313" spans="2:4">
      <c r="B313" s="4" t="s">
        <v>39</v>
      </c>
      <c r="C313" s="1" t="s">
        <v>12</v>
      </c>
      <c r="D313" s="5">
        <v>4</v>
      </c>
    </row>
    <row r="314" spans="2:4">
      <c r="B314" s="4" t="s">
        <v>39</v>
      </c>
      <c r="C314" s="1" t="s">
        <v>50</v>
      </c>
      <c r="D314" s="5">
        <v>4</v>
      </c>
    </row>
    <row r="315" spans="2:4">
      <c r="B315" s="4" t="s">
        <v>39</v>
      </c>
      <c r="C315" s="1" t="s">
        <v>51</v>
      </c>
      <c r="D315" s="6">
        <v>17.899999999999999</v>
      </c>
    </row>
    <row r="316" spans="2:4">
      <c r="B316" s="4" t="s">
        <v>40</v>
      </c>
      <c r="C316" s="1" t="s">
        <v>2</v>
      </c>
      <c r="D316" s="5">
        <v>61</v>
      </c>
    </row>
    <row r="317" spans="2:4">
      <c r="B317" s="4" t="s">
        <v>40</v>
      </c>
      <c r="C317" s="1" t="s">
        <v>7</v>
      </c>
      <c r="D317" s="5">
        <v>52</v>
      </c>
    </row>
    <row r="318" spans="2:4">
      <c r="B318" s="4" t="s">
        <v>40</v>
      </c>
      <c r="C318" s="1" t="s">
        <v>4</v>
      </c>
      <c r="D318" s="5">
        <v>27</v>
      </c>
    </row>
    <row r="319" spans="2:4">
      <c r="B319" s="4" t="s">
        <v>40</v>
      </c>
      <c r="C319" s="1" t="s">
        <v>9</v>
      </c>
      <c r="D319" s="5">
        <v>13</v>
      </c>
    </row>
    <row r="320" spans="2:4">
      <c r="B320" s="4" t="s">
        <v>40</v>
      </c>
      <c r="C320" s="1" t="s">
        <v>3</v>
      </c>
      <c r="D320" s="5">
        <v>38</v>
      </c>
    </row>
    <row r="321" spans="2:4">
      <c r="B321" s="4" t="s">
        <v>40</v>
      </c>
      <c r="C321" s="1" t="s">
        <v>10</v>
      </c>
      <c r="D321" s="5">
        <v>17</v>
      </c>
    </row>
    <row r="322" spans="2:4">
      <c r="B322" s="4" t="s">
        <v>40</v>
      </c>
      <c r="C322" s="1" t="s">
        <v>6</v>
      </c>
      <c r="D322" s="5">
        <v>63</v>
      </c>
    </row>
    <row r="323" spans="2:4">
      <c r="B323" s="4" t="s">
        <v>40</v>
      </c>
      <c r="C323" s="1" t="s">
        <v>11</v>
      </c>
      <c r="D323" s="5">
        <v>31</v>
      </c>
    </row>
    <row r="324" spans="2:4">
      <c r="B324" s="4" t="s">
        <v>40</v>
      </c>
      <c r="C324" s="1" t="s">
        <v>8</v>
      </c>
      <c r="D324" s="5">
        <v>87.58</v>
      </c>
    </row>
    <row r="325" spans="2:4">
      <c r="B325" s="4" t="s">
        <v>40</v>
      </c>
      <c r="C325" s="1" t="s">
        <v>12</v>
      </c>
      <c r="D325" s="5">
        <v>4</v>
      </c>
    </row>
    <row r="326" spans="2:4">
      <c r="B326" s="4" t="s">
        <v>40</v>
      </c>
      <c r="C326" s="1" t="s">
        <v>50</v>
      </c>
      <c r="D326" s="5">
        <v>4</v>
      </c>
    </row>
    <row r="327" spans="2:4">
      <c r="B327" s="4" t="s">
        <v>40</v>
      </c>
      <c r="C327" s="1" t="s">
        <v>51</v>
      </c>
      <c r="D327" s="6">
        <v>16.490000000000002</v>
      </c>
    </row>
    <row r="328" spans="2:4">
      <c r="B328" s="4" t="s">
        <v>41</v>
      </c>
      <c r="C328" s="1" t="s">
        <v>2</v>
      </c>
      <c r="D328" s="5">
        <v>62</v>
      </c>
    </row>
    <row r="329" spans="2:4">
      <c r="B329" s="4" t="s">
        <v>41</v>
      </c>
      <c r="C329" s="1" t="s">
        <v>7</v>
      </c>
      <c r="D329" s="5">
        <v>48</v>
      </c>
    </row>
    <row r="330" spans="2:4">
      <c r="B330" s="4" t="s">
        <v>41</v>
      </c>
      <c r="C330" s="1" t="s">
        <v>4</v>
      </c>
      <c r="D330" s="5">
        <v>25</v>
      </c>
    </row>
    <row r="331" spans="2:4">
      <c r="B331" s="4" t="s">
        <v>41</v>
      </c>
      <c r="C331" s="1" t="s">
        <v>9</v>
      </c>
      <c r="D331" s="5">
        <v>20</v>
      </c>
    </row>
    <row r="332" spans="2:4">
      <c r="B332" s="4" t="s">
        <v>41</v>
      </c>
      <c r="C332" s="1" t="s">
        <v>3</v>
      </c>
      <c r="D332" s="5">
        <v>47</v>
      </c>
    </row>
    <row r="333" spans="2:4">
      <c r="B333" s="4" t="s">
        <v>41</v>
      </c>
      <c r="C333" s="1" t="s">
        <v>10</v>
      </c>
      <c r="D333" s="5">
        <v>11</v>
      </c>
    </row>
    <row r="334" spans="2:4">
      <c r="B334" s="4" t="s">
        <v>41</v>
      </c>
      <c r="C334" s="1" t="s">
        <v>6</v>
      </c>
      <c r="D334" s="5">
        <v>56</v>
      </c>
    </row>
    <row r="335" spans="2:4">
      <c r="B335" s="4" t="s">
        <v>41</v>
      </c>
      <c r="C335" s="1" t="s">
        <v>11</v>
      </c>
      <c r="D335" s="5">
        <v>30</v>
      </c>
    </row>
    <row r="336" spans="2:4">
      <c r="B336" s="4" t="s">
        <v>41</v>
      </c>
      <c r="C336" s="1" t="s">
        <v>8</v>
      </c>
      <c r="D336" s="5">
        <v>80.73</v>
      </c>
    </row>
    <row r="337" spans="2:4">
      <c r="B337" s="4" t="s">
        <v>41</v>
      </c>
      <c r="C337" s="1" t="s">
        <v>12</v>
      </c>
      <c r="D337" s="5">
        <v>3</v>
      </c>
    </row>
    <row r="338" spans="2:4">
      <c r="B338" s="4" t="s">
        <v>41</v>
      </c>
      <c r="C338" s="1" t="s">
        <v>50</v>
      </c>
      <c r="D338" s="5">
        <v>4</v>
      </c>
    </row>
    <row r="339" spans="2:4">
      <c r="B339" s="4" t="s">
        <v>41</v>
      </c>
      <c r="C339" s="1" t="s">
        <v>51</v>
      </c>
      <c r="D339" s="6">
        <v>16.54</v>
      </c>
    </row>
    <row r="340" spans="2:4">
      <c r="B340" s="4" t="s">
        <v>42</v>
      </c>
      <c r="C340" s="1" t="s">
        <v>2</v>
      </c>
      <c r="D340" s="5">
        <v>59</v>
      </c>
    </row>
    <row r="341" spans="2:4">
      <c r="B341" s="4" t="s">
        <v>42</v>
      </c>
      <c r="C341" s="1" t="s">
        <v>7</v>
      </c>
      <c r="D341" s="5">
        <v>58</v>
      </c>
    </row>
    <row r="342" spans="2:4">
      <c r="B342" s="4" t="s">
        <v>42</v>
      </c>
      <c r="C342" s="1" t="s">
        <v>4</v>
      </c>
      <c r="D342" s="5">
        <v>32</v>
      </c>
    </row>
    <row r="343" spans="2:4">
      <c r="B343" s="4" t="s">
        <v>42</v>
      </c>
      <c r="C343" s="1" t="s">
        <v>9</v>
      </c>
      <c r="D343" s="5">
        <v>13</v>
      </c>
    </row>
    <row r="344" spans="2:4">
      <c r="B344" s="4" t="s">
        <v>42</v>
      </c>
      <c r="C344" s="1" t="s">
        <v>3</v>
      </c>
      <c r="D344" s="5">
        <v>41</v>
      </c>
    </row>
    <row r="345" spans="2:4">
      <c r="B345" s="4" t="s">
        <v>42</v>
      </c>
      <c r="C345" s="1" t="s">
        <v>10</v>
      </c>
      <c r="D345" s="5">
        <v>13</v>
      </c>
    </row>
    <row r="346" spans="2:4">
      <c r="B346" s="4" t="s">
        <v>42</v>
      </c>
      <c r="C346" s="1" t="s">
        <v>6</v>
      </c>
      <c r="D346" s="5">
        <v>54</v>
      </c>
    </row>
    <row r="347" spans="2:4">
      <c r="B347" s="4" t="s">
        <v>42</v>
      </c>
      <c r="C347" s="1" t="s">
        <v>11</v>
      </c>
      <c r="D347" s="5">
        <v>35</v>
      </c>
    </row>
    <row r="348" spans="2:4">
      <c r="B348" s="4" t="s">
        <v>42</v>
      </c>
      <c r="C348" s="1" t="s">
        <v>8</v>
      </c>
      <c r="D348" s="5">
        <v>88.449999999999989</v>
      </c>
    </row>
    <row r="349" spans="2:4">
      <c r="B349" s="4" t="s">
        <v>42</v>
      </c>
      <c r="C349" s="1" t="s">
        <v>12</v>
      </c>
      <c r="D349" s="5">
        <v>4</v>
      </c>
    </row>
    <row r="350" spans="2:4">
      <c r="B350" s="4" t="s">
        <v>42</v>
      </c>
      <c r="C350" s="1" t="s">
        <v>50</v>
      </c>
      <c r="D350" s="5">
        <v>5</v>
      </c>
    </row>
    <row r="351" spans="2:4">
      <c r="B351" s="4" t="s">
        <v>42</v>
      </c>
      <c r="C351" s="1" t="s">
        <v>51</v>
      </c>
      <c r="D351" s="6">
        <v>16.05</v>
      </c>
    </row>
    <row r="352" spans="2:4">
      <c r="B352" s="4" t="s">
        <v>43</v>
      </c>
      <c r="C352" s="1" t="s">
        <v>2</v>
      </c>
      <c r="D352" s="5">
        <v>67</v>
      </c>
    </row>
    <row r="353" spans="2:4">
      <c r="B353" s="4" t="s">
        <v>43</v>
      </c>
      <c r="C353" s="1" t="s">
        <v>7</v>
      </c>
      <c r="D353" s="5">
        <v>56</v>
      </c>
    </row>
    <row r="354" spans="2:4">
      <c r="B354" s="4" t="s">
        <v>43</v>
      </c>
      <c r="C354" s="1" t="s">
        <v>4</v>
      </c>
      <c r="D354" s="5">
        <v>31</v>
      </c>
    </row>
    <row r="355" spans="2:4">
      <c r="B355" s="4" t="s">
        <v>43</v>
      </c>
      <c r="C355" s="1" t="s">
        <v>9</v>
      </c>
      <c r="D355" s="5">
        <v>18</v>
      </c>
    </row>
    <row r="356" spans="2:4">
      <c r="B356" s="4" t="s">
        <v>43</v>
      </c>
      <c r="C356" s="1" t="s">
        <v>3</v>
      </c>
      <c r="D356" s="5">
        <v>47</v>
      </c>
    </row>
    <row r="357" spans="2:4">
      <c r="B357" s="4" t="s">
        <v>43</v>
      </c>
      <c r="C357" s="1" t="s">
        <v>10</v>
      </c>
      <c r="D357" s="5">
        <v>17</v>
      </c>
    </row>
    <row r="358" spans="2:4">
      <c r="B358" s="4" t="s">
        <v>43</v>
      </c>
      <c r="C358" s="1" t="s">
        <v>6</v>
      </c>
      <c r="D358" s="5">
        <v>66</v>
      </c>
    </row>
    <row r="359" spans="2:4">
      <c r="B359" s="4" t="s">
        <v>43</v>
      </c>
      <c r="C359" s="1" t="s">
        <v>11</v>
      </c>
      <c r="D359" s="5">
        <v>30</v>
      </c>
    </row>
    <row r="360" spans="2:4">
      <c r="B360" s="4" t="s">
        <v>43</v>
      </c>
      <c r="C360" s="1" t="s">
        <v>8</v>
      </c>
      <c r="D360" s="5">
        <v>102.92</v>
      </c>
    </row>
    <row r="361" spans="2:4">
      <c r="B361" s="4" t="s">
        <v>43</v>
      </c>
      <c r="C361" s="1" t="s">
        <v>12</v>
      </c>
      <c r="D361" s="5">
        <v>3</v>
      </c>
    </row>
    <row r="362" spans="2:4">
      <c r="B362" s="4" t="s">
        <v>43</v>
      </c>
      <c r="C362" s="1" t="s">
        <v>50</v>
      </c>
      <c r="D362" s="5">
        <v>4</v>
      </c>
    </row>
    <row r="363" spans="2:4">
      <c r="B363" s="4" t="s">
        <v>43</v>
      </c>
      <c r="C363" s="1" t="s">
        <v>51</v>
      </c>
      <c r="D363" s="6">
        <v>18.360000000000003</v>
      </c>
    </row>
    <row r="364" spans="2:4">
      <c r="B364" s="4" t="s">
        <v>44</v>
      </c>
      <c r="C364" s="1" t="s">
        <v>2</v>
      </c>
      <c r="D364" s="5">
        <v>70</v>
      </c>
    </row>
    <row r="365" spans="2:4">
      <c r="B365" s="4" t="s">
        <v>44</v>
      </c>
      <c r="C365" s="1" t="s">
        <v>7</v>
      </c>
      <c r="D365" s="5">
        <v>52</v>
      </c>
    </row>
    <row r="366" spans="2:4">
      <c r="B366" s="4" t="s">
        <v>44</v>
      </c>
      <c r="C366" s="1" t="s">
        <v>4</v>
      </c>
      <c r="D366" s="5">
        <v>37</v>
      </c>
    </row>
    <row r="367" spans="2:4">
      <c r="B367" s="4" t="s">
        <v>44</v>
      </c>
      <c r="C367" s="1" t="s">
        <v>9</v>
      </c>
      <c r="D367" s="5">
        <v>10</v>
      </c>
    </row>
    <row r="368" spans="2:4">
      <c r="B368" s="4" t="s">
        <v>44</v>
      </c>
      <c r="C368" s="1" t="s">
        <v>3</v>
      </c>
      <c r="D368" s="5">
        <v>35</v>
      </c>
    </row>
    <row r="369" spans="2:4">
      <c r="B369" s="4" t="s">
        <v>44</v>
      </c>
      <c r="C369" s="1" t="s">
        <v>10</v>
      </c>
      <c r="D369" s="5">
        <v>18</v>
      </c>
    </row>
    <row r="370" spans="2:4">
      <c r="B370" s="4" t="s">
        <v>44</v>
      </c>
      <c r="C370" s="1" t="s">
        <v>6</v>
      </c>
      <c r="D370" s="5">
        <v>59</v>
      </c>
    </row>
    <row r="371" spans="2:4">
      <c r="B371" s="4" t="s">
        <v>44</v>
      </c>
      <c r="C371" s="1" t="s">
        <v>11</v>
      </c>
      <c r="D371" s="5">
        <v>35</v>
      </c>
    </row>
    <row r="372" spans="2:4">
      <c r="B372" s="4" t="s">
        <v>44</v>
      </c>
      <c r="C372" s="1" t="s">
        <v>8</v>
      </c>
      <c r="D372" s="5">
        <v>104.28</v>
      </c>
    </row>
    <row r="373" spans="2:4">
      <c r="B373" s="4" t="s">
        <v>44</v>
      </c>
      <c r="C373" s="1" t="s">
        <v>12</v>
      </c>
      <c r="D373" s="5">
        <v>3</v>
      </c>
    </row>
    <row r="374" spans="2:4">
      <c r="B374" s="4" t="s">
        <v>44</v>
      </c>
      <c r="C374" s="1" t="s">
        <v>50</v>
      </c>
      <c r="D374" s="5">
        <v>5</v>
      </c>
    </row>
    <row r="375" spans="2:4">
      <c r="B375" s="4" t="s">
        <v>44</v>
      </c>
      <c r="C375" s="1" t="s">
        <v>51</v>
      </c>
      <c r="D375" s="6">
        <v>17.240000000000002</v>
      </c>
    </row>
    <row r="376" spans="2:4">
      <c r="B376" s="4" t="s">
        <v>45</v>
      </c>
      <c r="C376" s="1" t="s">
        <v>2</v>
      </c>
      <c r="D376" s="5">
        <v>75</v>
      </c>
    </row>
    <row r="377" spans="2:4">
      <c r="B377" s="4" t="s">
        <v>45</v>
      </c>
      <c r="C377" s="1" t="s">
        <v>7</v>
      </c>
      <c r="D377" s="5">
        <v>47</v>
      </c>
    </row>
    <row r="378" spans="2:4">
      <c r="B378" s="4" t="s">
        <v>45</v>
      </c>
      <c r="C378" s="1" t="s">
        <v>4</v>
      </c>
      <c r="D378" s="5">
        <v>27</v>
      </c>
    </row>
    <row r="379" spans="2:4">
      <c r="B379" s="4" t="s">
        <v>45</v>
      </c>
      <c r="C379" s="1" t="s">
        <v>9</v>
      </c>
      <c r="D379" s="5">
        <v>19</v>
      </c>
    </row>
    <row r="380" spans="2:4">
      <c r="B380" s="4" t="s">
        <v>45</v>
      </c>
      <c r="C380" s="1" t="s">
        <v>3</v>
      </c>
      <c r="D380" s="5">
        <v>45</v>
      </c>
    </row>
    <row r="381" spans="2:4">
      <c r="B381" s="4" t="s">
        <v>45</v>
      </c>
      <c r="C381" s="1" t="s">
        <v>10</v>
      </c>
      <c r="D381" s="5">
        <v>11</v>
      </c>
    </row>
    <row r="382" spans="2:4">
      <c r="B382" s="4" t="s">
        <v>45</v>
      </c>
      <c r="C382" s="1" t="s">
        <v>6</v>
      </c>
      <c r="D382" s="5">
        <v>59</v>
      </c>
    </row>
    <row r="383" spans="2:4">
      <c r="B383" s="4" t="s">
        <v>45</v>
      </c>
      <c r="C383" s="1" t="s">
        <v>11</v>
      </c>
      <c r="D383" s="5">
        <v>30</v>
      </c>
    </row>
    <row r="384" spans="2:4">
      <c r="B384" s="4" t="s">
        <v>45</v>
      </c>
      <c r="C384" s="1" t="s">
        <v>8</v>
      </c>
      <c r="D384" s="5">
        <v>78.25</v>
      </c>
    </row>
    <row r="385" spans="2:4">
      <c r="B385" s="4" t="s">
        <v>45</v>
      </c>
      <c r="C385" s="1" t="s">
        <v>12</v>
      </c>
      <c r="D385" s="5">
        <v>4</v>
      </c>
    </row>
    <row r="386" spans="2:4">
      <c r="B386" s="4" t="s">
        <v>45</v>
      </c>
      <c r="C386" s="1" t="s">
        <v>50</v>
      </c>
      <c r="D386" s="5">
        <v>5</v>
      </c>
    </row>
    <row r="387" spans="2:4">
      <c r="B387" s="4" t="s">
        <v>45</v>
      </c>
      <c r="C387" s="1" t="s">
        <v>51</v>
      </c>
      <c r="D387" s="6">
        <v>17.840000000000003</v>
      </c>
    </row>
    <row r="388" spans="2:4">
      <c r="B388" s="4" t="s">
        <v>46</v>
      </c>
      <c r="C388" s="1" t="s">
        <v>2</v>
      </c>
      <c r="D388" s="5">
        <v>65</v>
      </c>
    </row>
    <row r="389" spans="2:4">
      <c r="B389" s="4" t="s">
        <v>46</v>
      </c>
      <c r="C389" s="1" t="s">
        <v>7</v>
      </c>
      <c r="D389" s="5">
        <v>47</v>
      </c>
    </row>
    <row r="390" spans="2:4">
      <c r="B390" s="4" t="s">
        <v>46</v>
      </c>
      <c r="C390" s="1" t="s">
        <v>4</v>
      </c>
      <c r="D390" s="5">
        <v>38</v>
      </c>
    </row>
    <row r="391" spans="2:4">
      <c r="B391" s="4" t="s">
        <v>46</v>
      </c>
      <c r="C391" s="1" t="s">
        <v>9</v>
      </c>
      <c r="D391" s="5">
        <v>13</v>
      </c>
    </row>
    <row r="392" spans="2:4">
      <c r="B392" s="4" t="s">
        <v>46</v>
      </c>
      <c r="C392" s="1" t="s">
        <v>3</v>
      </c>
      <c r="D392" s="5">
        <v>39</v>
      </c>
    </row>
    <row r="393" spans="2:4">
      <c r="B393" s="4" t="s">
        <v>46</v>
      </c>
      <c r="C393" s="1" t="s">
        <v>10</v>
      </c>
      <c r="D393" s="5">
        <v>11</v>
      </c>
    </row>
    <row r="394" spans="2:4">
      <c r="B394" s="4" t="s">
        <v>46</v>
      </c>
      <c r="C394" s="1" t="s">
        <v>6</v>
      </c>
      <c r="D394" s="5">
        <v>58</v>
      </c>
    </row>
    <row r="395" spans="2:4">
      <c r="B395" s="4" t="s">
        <v>46</v>
      </c>
      <c r="C395" s="1" t="s">
        <v>11</v>
      </c>
      <c r="D395" s="5">
        <v>32</v>
      </c>
    </row>
    <row r="396" spans="2:4">
      <c r="B396" s="4" t="s">
        <v>46</v>
      </c>
      <c r="C396" s="1" t="s">
        <v>8</v>
      </c>
      <c r="D396" s="5">
        <v>78.78</v>
      </c>
    </row>
    <row r="397" spans="2:4">
      <c r="B397" s="4" t="s">
        <v>46</v>
      </c>
      <c r="C397" s="1" t="s">
        <v>12</v>
      </c>
      <c r="D397" s="5">
        <v>3</v>
      </c>
    </row>
    <row r="398" spans="2:4">
      <c r="B398" s="4" t="s">
        <v>46</v>
      </c>
      <c r="C398" s="1" t="s">
        <v>50</v>
      </c>
      <c r="D398" s="5">
        <v>4</v>
      </c>
    </row>
    <row r="399" spans="2:4">
      <c r="B399" s="4" t="s">
        <v>46</v>
      </c>
      <c r="C399" s="1" t="s">
        <v>51</v>
      </c>
      <c r="D399" s="6">
        <v>17.170000000000002</v>
      </c>
    </row>
    <row r="400" spans="2:4">
      <c r="B400" s="4" t="s">
        <v>47</v>
      </c>
      <c r="C400" s="1" t="s">
        <v>2</v>
      </c>
      <c r="D400" s="5">
        <v>72</v>
      </c>
    </row>
    <row r="401" spans="2:4">
      <c r="B401" s="4" t="s">
        <v>47</v>
      </c>
      <c r="C401" s="1" t="s">
        <v>7</v>
      </c>
      <c r="D401" s="5">
        <v>51</v>
      </c>
    </row>
    <row r="402" spans="2:4">
      <c r="B402" s="4" t="s">
        <v>47</v>
      </c>
      <c r="C402" s="1" t="s">
        <v>4</v>
      </c>
      <c r="D402" s="5">
        <v>34</v>
      </c>
    </row>
    <row r="403" spans="2:4">
      <c r="B403" s="4" t="s">
        <v>47</v>
      </c>
      <c r="C403" s="1" t="s">
        <v>9</v>
      </c>
      <c r="D403" s="5">
        <v>16</v>
      </c>
    </row>
    <row r="404" spans="2:4">
      <c r="B404" s="4" t="s">
        <v>47</v>
      </c>
      <c r="C404" s="1" t="s">
        <v>3</v>
      </c>
      <c r="D404" s="5">
        <v>39</v>
      </c>
    </row>
    <row r="405" spans="2:4">
      <c r="B405" s="4" t="s">
        <v>47</v>
      </c>
      <c r="C405" s="1" t="s">
        <v>10</v>
      </c>
      <c r="D405" s="5">
        <v>10</v>
      </c>
    </row>
    <row r="406" spans="2:4">
      <c r="B406" s="4" t="s">
        <v>47</v>
      </c>
      <c r="C406" s="1" t="s">
        <v>6</v>
      </c>
      <c r="D406" s="5">
        <v>64</v>
      </c>
    </row>
    <row r="407" spans="2:4">
      <c r="B407" s="4" t="s">
        <v>47</v>
      </c>
      <c r="C407" s="1" t="s">
        <v>11</v>
      </c>
      <c r="D407" s="5">
        <v>35</v>
      </c>
    </row>
    <row r="408" spans="2:4">
      <c r="B408" s="4" t="s">
        <v>47</v>
      </c>
      <c r="C408" s="1" t="s">
        <v>8</v>
      </c>
      <c r="D408" s="5">
        <v>83.460000000000008</v>
      </c>
    </row>
    <row r="409" spans="2:4">
      <c r="B409" s="4" t="s">
        <v>47</v>
      </c>
      <c r="C409" s="1" t="s">
        <v>12</v>
      </c>
      <c r="D409" s="5">
        <v>3</v>
      </c>
    </row>
    <row r="410" spans="2:4">
      <c r="B410" s="4" t="s">
        <v>47</v>
      </c>
      <c r="C410" s="1" t="s">
        <v>50</v>
      </c>
      <c r="D410" s="5">
        <v>5</v>
      </c>
    </row>
    <row r="411" spans="2:4">
      <c r="B411" s="4" t="s">
        <v>47</v>
      </c>
      <c r="C411" s="1" t="s">
        <v>51</v>
      </c>
      <c r="D411" s="6">
        <v>18.05</v>
      </c>
    </row>
    <row r="412" spans="2:4">
      <c r="B412" s="4" t="s">
        <v>48</v>
      </c>
      <c r="C412" s="1" t="s">
        <v>2</v>
      </c>
      <c r="D412" s="5">
        <v>64</v>
      </c>
    </row>
    <row r="413" spans="2:4">
      <c r="B413" s="4" t="s">
        <v>48</v>
      </c>
      <c r="C413" s="1" t="s">
        <v>7</v>
      </c>
      <c r="D413" s="5">
        <v>52</v>
      </c>
    </row>
    <row r="414" spans="2:4">
      <c r="B414" s="4" t="s">
        <v>48</v>
      </c>
      <c r="C414" s="1" t="s">
        <v>4</v>
      </c>
      <c r="D414" s="5">
        <v>37</v>
      </c>
    </row>
    <row r="415" spans="2:4">
      <c r="B415" s="4" t="s">
        <v>48</v>
      </c>
      <c r="C415" s="1" t="s">
        <v>9</v>
      </c>
      <c r="D415" s="5">
        <v>15</v>
      </c>
    </row>
    <row r="416" spans="2:4">
      <c r="B416" s="4" t="s">
        <v>48</v>
      </c>
      <c r="C416" s="1" t="s">
        <v>3</v>
      </c>
      <c r="D416" s="5">
        <v>50</v>
      </c>
    </row>
    <row r="417" spans="2:4">
      <c r="B417" s="4" t="s">
        <v>48</v>
      </c>
      <c r="C417" s="1" t="s">
        <v>10</v>
      </c>
      <c r="D417" s="5">
        <v>14</v>
      </c>
    </row>
    <row r="418" spans="2:4">
      <c r="B418" s="4" t="s">
        <v>48</v>
      </c>
      <c r="C418" s="1" t="s">
        <v>6</v>
      </c>
      <c r="D418" s="5">
        <v>58</v>
      </c>
    </row>
    <row r="419" spans="2:4">
      <c r="B419" s="4" t="s">
        <v>48</v>
      </c>
      <c r="C419" s="1" t="s">
        <v>11</v>
      </c>
      <c r="D419" s="5">
        <v>33</v>
      </c>
    </row>
    <row r="420" spans="2:4">
      <c r="B420" s="4" t="s">
        <v>48</v>
      </c>
      <c r="C420" s="1" t="s">
        <v>8</v>
      </c>
      <c r="D420" s="5">
        <v>87.210000000000008</v>
      </c>
    </row>
    <row r="421" spans="2:4">
      <c r="B421" s="4" t="s">
        <v>48</v>
      </c>
      <c r="C421" s="1" t="s">
        <v>12</v>
      </c>
      <c r="D421" s="5">
        <v>3</v>
      </c>
    </row>
    <row r="422" spans="2:4">
      <c r="B422" s="4" t="s">
        <v>48</v>
      </c>
      <c r="C422" s="1" t="s">
        <v>50</v>
      </c>
      <c r="D422" s="5">
        <v>5</v>
      </c>
    </row>
    <row r="423" spans="2:4">
      <c r="B423" s="4" t="s">
        <v>48</v>
      </c>
      <c r="C423" s="1" t="s">
        <v>51</v>
      </c>
      <c r="D423" s="6">
        <v>18.010000000000002</v>
      </c>
    </row>
    <row r="424" spans="2:4">
      <c r="B424" s="4" t="s">
        <v>49</v>
      </c>
      <c r="C424" s="1" t="s">
        <v>2</v>
      </c>
      <c r="D424" s="5">
        <v>66</v>
      </c>
    </row>
    <row r="425" spans="2:4">
      <c r="B425" s="4" t="s">
        <v>49</v>
      </c>
      <c r="C425" s="1" t="s">
        <v>7</v>
      </c>
      <c r="D425" s="5">
        <v>56</v>
      </c>
    </row>
    <row r="426" spans="2:4">
      <c r="B426" s="4" t="s">
        <v>49</v>
      </c>
      <c r="C426" s="1" t="s">
        <v>4</v>
      </c>
      <c r="D426" s="5">
        <v>38</v>
      </c>
    </row>
    <row r="427" spans="2:4">
      <c r="B427" s="4" t="s">
        <v>49</v>
      </c>
      <c r="C427" s="1" t="s">
        <v>9</v>
      </c>
      <c r="D427" s="5">
        <v>13</v>
      </c>
    </row>
    <row r="428" spans="2:4">
      <c r="B428" s="4" t="s">
        <v>49</v>
      </c>
      <c r="C428" s="1" t="s">
        <v>3</v>
      </c>
      <c r="D428" s="5">
        <v>41</v>
      </c>
    </row>
    <row r="429" spans="2:4">
      <c r="B429" s="4" t="s">
        <v>49</v>
      </c>
      <c r="C429" s="1" t="s">
        <v>10</v>
      </c>
      <c r="D429" s="5">
        <v>18</v>
      </c>
    </row>
    <row r="430" spans="2:4">
      <c r="B430" s="4" t="s">
        <v>49</v>
      </c>
      <c r="C430" s="1" t="s">
        <v>6</v>
      </c>
      <c r="D430" s="5">
        <v>65</v>
      </c>
    </row>
    <row r="431" spans="2:4">
      <c r="B431" s="4" t="s">
        <v>49</v>
      </c>
      <c r="C431" s="1" t="s">
        <v>11</v>
      </c>
      <c r="D431" s="5">
        <v>30</v>
      </c>
    </row>
    <row r="432" spans="2:4">
      <c r="B432" s="4" t="s">
        <v>49</v>
      </c>
      <c r="C432" s="1" t="s">
        <v>8</v>
      </c>
      <c r="D432" s="5">
        <v>91.56</v>
      </c>
    </row>
    <row r="433" spans="2:4">
      <c r="B433" s="4" t="s">
        <v>49</v>
      </c>
      <c r="C433" s="1" t="s">
        <v>12</v>
      </c>
      <c r="D433" s="5">
        <v>4</v>
      </c>
    </row>
    <row r="434" spans="2:4">
      <c r="B434" s="4" t="s">
        <v>49</v>
      </c>
      <c r="C434" s="1" t="s">
        <v>50</v>
      </c>
      <c r="D434" s="5">
        <v>4</v>
      </c>
    </row>
    <row r="435" spans="2:4">
      <c r="B435" s="4" t="s">
        <v>49</v>
      </c>
      <c r="C435" s="1" t="s">
        <v>51</v>
      </c>
      <c r="D435" s="6">
        <v>18.130000000000003</v>
      </c>
    </row>
    <row r="436" spans="2:4">
      <c r="B436" t="s">
        <v>25</v>
      </c>
      <c r="C436" t="s">
        <v>52</v>
      </c>
      <c r="D436">
        <v>524</v>
      </c>
    </row>
    <row r="437" spans="2:4">
      <c r="B437" t="s">
        <v>37</v>
      </c>
      <c r="C437" t="s">
        <v>52</v>
      </c>
      <c r="D437">
        <v>550</v>
      </c>
    </row>
    <row r="438" spans="2:4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21"/>
  <sheetViews>
    <sheetView workbookViewId="0">
      <selection activeCell="B2" sqref="B2"/>
    </sheetView>
  </sheetViews>
  <sheetFormatPr defaultColWidth="9.1796875" defaultRowHeight="11.5"/>
  <cols>
    <col min="1" max="1" width="2" style="48" customWidth="1"/>
    <col min="2" max="2" width="22.54296875" style="48" bestFit="1" customWidth="1"/>
    <col min="3" max="16384" width="9.1796875" style="48"/>
  </cols>
  <sheetData>
    <row r="1" spans="2:12" ht="15.5">
      <c r="B1" s="25" t="s">
        <v>101</v>
      </c>
    </row>
    <row r="3" spans="2:12">
      <c r="F3" s="93" t="s">
        <v>122</v>
      </c>
      <c r="G3" s="93"/>
      <c r="H3" s="93"/>
      <c r="I3" s="93"/>
      <c r="J3" s="93"/>
    </row>
    <row r="4" spans="2:12" ht="12" thickBot="1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>
      <c r="B5" s="59" t="s">
        <v>134</v>
      </c>
      <c r="C5" s="66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>
      <c r="B6" s="59" t="s">
        <v>135</v>
      </c>
      <c r="C6" s="66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>
      <c r="B7" s="59" t="s">
        <v>137</v>
      </c>
      <c r="C7" s="66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2" thickBot="1">
      <c r="B8" s="18" t="s">
        <v>136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>
      <c r="B10" s="71" t="s">
        <v>144</v>
      </c>
      <c r="C10" s="71">
        <v>10</v>
      </c>
      <c r="D10" s="71"/>
      <c r="E10" s="71"/>
      <c r="F10" s="71"/>
      <c r="G10" s="71"/>
      <c r="H10" s="71"/>
    </row>
    <row r="11" spans="2:12">
      <c r="B11" s="71" t="s">
        <v>138</v>
      </c>
      <c r="C11" s="69">
        <v>0.09</v>
      </c>
      <c r="D11" s="71"/>
      <c r="E11" s="71"/>
      <c r="F11" s="71"/>
      <c r="G11" s="71"/>
      <c r="H11" s="71"/>
    </row>
    <row r="12" spans="2:12">
      <c r="B12" s="71" t="s">
        <v>145</v>
      </c>
      <c r="C12" s="59">
        <f>PMT(C11,C10,E8)</f>
        <v>-94.271154394965436</v>
      </c>
      <c r="D12" s="71"/>
      <c r="E12" s="71"/>
      <c r="F12" s="71"/>
      <c r="G12" s="71"/>
      <c r="H12" s="71"/>
    </row>
    <row r="13" spans="2:12">
      <c r="B13" s="71"/>
      <c r="C13" s="72"/>
      <c r="D13" s="71"/>
      <c r="E13" s="71"/>
      <c r="F13" s="71"/>
      <c r="G13" s="71"/>
      <c r="H13" s="71"/>
    </row>
    <row r="14" spans="2:12">
      <c r="B14" s="71"/>
      <c r="C14" s="71"/>
      <c r="D14" s="71"/>
      <c r="E14" s="71"/>
      <c r="F14" s="71"/>
      <c r="G14" s="71"/>
      <c r="H14" s="71"/>
    </row>
    <row r="15" spans="2:12">
      <c r="B15" s="73" t="s">
        <v>140</v>
      </c>
      <c r="C15" s="73">
        <v>1</v>
      </c>
      <c r="D15" s="73">
        <v>2</v>
      </c>
      <c r="E15" s="73">
        <v>3</v>
      </c>
      <c r="F15" s="73">
        <v>4</v>
      </c>
      <c r="G15" s="73">
        <v>5</v>
      </c>
      <c r="H15" s="73">
        <v>6</v>
      </c>
      <c r="I15" s="70">
        <v>7</v>
      </c>
      <c r="J15" s="70">
        <v>8</v>
      </c>
      <c r="K15" s="70">
        <v>9</v>
      </c>
      <c r="L15" s="70">
        <v>10</v>
      </c>
    </row>
    <row r="16" spans="2:12">
      <c r="B16" s="71" t="s">
        <v>139</v>
      </c>
      <c r="C16" s="74">
        <f>$C$12</f>
        <v>-94.271154394965436</v>
      </c>
      <c r="D16" s="74">
        <f t="shared" ref="D16:L16" si="3">$C$12</f>
        <v>-94.271154394965436</v>
      </c>
      <c r="E16" s="74">
        <f t="shared" si="3"/>
        <v>-94.271154394965436</v>
      </c>
      <c r="F16" s="74">
        <f t="shared" si="3"/>
        <v>-94.271154394965436</v>
      </c>
      <c r="G16" s="74">
        <f t="shared" si="3"/>
        <v>-94.271154394965436</v>
      </c>
      <c r="H16" s="74">
        <f t="shared" si="3"/>
        <v>-94.271154394965436</v>
      </c>
      <c r="I16" s="74">
        <f t="shared" si="3"/>
        <v>-94.271154394965436</v>
      </c>
      <c r="J16" s="74">
        <f t="shared" si="3"/>
        <v>-94.271154394965436</v>
      </c>
      <c r="K16" s="74">
        <f t="shared" si="3"/>
        <v>-94.271154394965436</v>
      </c>
      <c r="L16" s="74">
        <f t="shared" si="3"/>
        <v>-94.271154394965436</v>
      </c>
    </row>
    <row r="17" spans="2:12">
      <c r="B17" s="71" t="s">
        <v>141</v>
      </c>
      <c r="C17" s="74">
        <f>-E8*C11</f>
        <v>-54.449999999999996</v>
      </c>
      <c r="D17" s="74">
        <f>-C19*$C$11</f>
        <v>-50.866096104453106</v>
      </c>
      <c r="E17" s="74">
        <f t="shared" ref="E17:L17" si="4">-D19*$C$11</f>
        <v>-46.959640858306997</v>
      </c>
      <c r="F17" s="74">
        <f t="shared" si="4"/>
        <v>-42.701604640007737</v>
      </c>
      <c r="G17" s="74">
        <f t="shared" si="4"/>
        <v>-38.060345162061552</v>
      </c>
      <c r="H17" s="74">
        <f t="shared" si="4"/>
        <v>-33.0013723311002</v>
      </c>
      <c r="I17" s="74">
        <f t="shared" si="4"/>
        <v>-27.487091945352326</v>
      </c>
      <c r="J17" s="74">
        <f t="shared" si="4"/>
        <v>-21.476526324887146</v>
      </c>
      <c r="K17" s="74">
        <f t="shared" si="4"/>
        <v>-14.925009798580101</v>
      </c>
      <c r="L17" s="74">
        <f t="shared" si="4"/>
        <v>-7.7838567849054208</v>
      </c>
    </row>
    <row r="18" spans="2:12">
      <c r="B18" s="71" t="s">
        <v>142</v>
      </c>
      <c r="C18" s="74">
        <f>C16-C17</f>
        <v>-39.82115439496544</v>
      </c>
      <c r="D18" s="74">
        <f t="shared" ref="D18:L18" si="5">D16-D17</f>
        <v>-43.405058290512329</v>
      </c>
      <c r="E18" s="74">
        <f t="shared" si="5"/>
        <v>-47.311513536658438</v>
      </c>
      <c r="F18" s="74">
        <f t="shared" si="5"/>
        <v>-51.569549754957698</v>
      </c>
      <c r="G18" s="74">
        <f t="shared" si="5"/>
        <v>-56.210809232903884</v>
      </c>
      <c r="H18" s="74">
        <f t="shared" si="5"/>
        <v>-61.269782063865236</v>
      </c>
      <c r="I18" s="74">
        <f t="shared" si="5"/>
        <v>-66.784062449613117</v>
      </c>
      <c r="J18" s="74">
        <f t="shared" si="5"/>
        <v>-72.794628070078289</v>
      </c>
      <c r="K18" s="74">
        <f t="shared" si="5"/>
        <v>-79.346144596385329</v>
      </c>
      <c r="L18" s="74">
        <f t="shared" si="5"/>
        <v>-86.487297610060011</v>
      </c>
    </row>
    <row r="19" spans="2:12">
      <c r="B19" s="71" t="s">
        <v>143</v>
      </c>
      <c r="C19" s="74">
        <f>E8+C18</f>
        <v>565.17884560503455</v>
      </c>
      <c r="D19" s="74">
        <f>C19+D18</f>
        <v>521.77378731452222</v>
      </c>
      <c r="E19" s="74">
        <f t="shared" ref="E19:L19" si="6">D19+E18</f>
        <v>474.4622737778638</v>
      </c>
      <c r="F19" s="74">
        <f t="shared" si="6"/>
        <v>422.89272402290612</v>
      </c>
      <c r="G19" s="74">
        <f t="shared" si="6"/>
        <v>366.68191479000222</v>
      </c>
      <c r="H19" s="74">
        <f t="shared" si="6"/>
        <v>305.41213272613697</v>
      </c>
      <c r="I19" s="74">
        <f t="shared" si="6"/>
        <v>238.62807027652386</v>
      </c>
      <c r="J19" s="74">
        <f t="shared" si="6"/>
        <v>165.83344220644557</v>
      </c>
      <c r="K19" s="74">
        <f t="shared" si="6"/>
        <v>86.487297610060239</v>
      </c>
      <c r="L19" s="74">
        <f t="shared" si="6"/>
        <v>2.2737367544323206E-13</v>
      </c>
    </row>
    <row r="20" spans="2:12">
      <c r="B20" s="71"/>
      <c r="C20" s="71"/>
      <c r="D20" s="71"/>
      <c r="E20" s="71"/>
      <c r="F20" s="71"/>
      <c r="G20" s="71"/>
      <c r="H20" s="71"/>
    </row>
    <row r="21" spans="2:12">
      <c r="B21" s="71"/>
      <c r="C21" s="71"/>
      <c r="D21" s="71"/>
      <c r="E21" s="71"/>
      <c r="F21" s="71"/>
      <c r="G21" s="71"/>
      <c r="H21" s="71"/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F7" sqref="F7"/>
    </sheetView>
  </sheetViews>
  <sheetFormatPr defaultColWidth="9.1796875" defaultRowHeight="11.5"/>
  <cols>
    <col min="1" max="1" width="2" style="48" customWidth="1"/>
    <col min="2" max="2" width="19.81640625" style="48" customWidth="1"/>
    <col min="3" max="16384" width="9.1796875" style="48"/>
  </cols>
  <sheetData>
    <row r="1" spans="2:10" ht="15.5">
      <c r="B1" s="25" t="s">
        <v>146</v>
      </c>
    </row>
    <row r="3" spans="2:10">
      <c r="F3" s="93" t="s">
        <v>122</v>
      </c>
      <c r="G3" s="93"/>
      <c r="H3" s="93"/>
      <c r="I3" s="93"/>
      <c r="J3" s="93"/>
    </row>
    <row r="4" spans="2:10" ht="12" thickBot="1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>
      <c r="B5" s="59" t="s">
        <v>150</v>
      </c>
      <c r="C5" s="66"/>
      <c r="D5" s="66"/>
      <c r="E5" s="66"/>
      <c r="F5" s="59">
        <f>E9</f>
        <v>485.3</v>
      </c>
      <c r="G5" s="59">
        <f t="shared" ref="G5:J5" si="0">F9</f>
        <v>1293.2443819999999</v>
      </c>
      <c r="H5" s="59">
        <f t="shared" si="0"/>
        <v>4881.7293546529991</v>
      </c>
      <c r="I5" s="59">
        <f t="shared" si="0"/>
        <v>20819.985360691291</v>
      </c>
      <c r="J5" s="59">
        <f t="shared" si="0"/>
        <v>91609.749411510362</v>
      </c>
    </row>
    <row r="6" spans="2:10">
      <c r="B6" s="59" t="s">
        <v>147</v>
      </c>
      <c r="C6" s="66"/>
      <c r="D6" s="66"/>
      <c r="E6" s="66"/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0">
      <c r="B7" s="59" t="s">
        <v>148</v>
      </c>
      <c r="C7" s="66"/>
      <c r="D7" s="66"/>
      <c r="E7" s="66"/>
      <c r="F7" s="59">
        <f>'P&amp;L  '!M15</f>
        <v>1346.5739699999999</v>
      </c>
      <c r="G7" s="59">
        <f>'P&amp;L  '!N15</f>
        <v>5980.8082877549987</v>
      </c>
      <c r="H7" s="59">
        <f>'P&amp;L  '!O15</f>
        <v>26563.760010063823</v>
      </c>
      <c r="I7" s="59">
        <f>'P&amp;L  '!P15</f>
        <v>117982.94008469846</v>
      </c>
      <c r="J7" s="59">
        <f>'P&amp;L  '!Q15</f>
        <v>524021.22838618816</v>
      </c>
    </row>
    <row r="8" spans="2:10">
      <c r="B8" s="59" t="s">
        <v>149</v>
      </c>
      <c r="C8" s="66"/>
      <c r="D8" s="66"/>
      <c r="E8" s="66"/>
      <c r="F8" s="59">
        <f>IF(F7&gt;0,-F11*F7,0)</f>
        <v>-538.62958800000001</v>
      </c>
      <c r="G8" s="59">
        <f t="shared" ref="G8:J8" si="1">IF(G7&gt;0,-G11*G7,0)</f>
        <v>-2392.3233151019995</v>
      </c>
      <c r="H8" s="59">
        <f t="shared" si="1"/>
        <v>-10625.50400402553</v>
      </c>
      <c r="I8" s="59">
        <f t="shared" si="1"/>
        <v>-47193.17603387939</v>
      </c>
      <c r="J8" s="59">
        <f t="shared" si="1"/>
        <v>-209608.49135447526</v>
      </c>
    </row>
    <row r="9" spans="2:10" ht="12" thickBot="1">
      <c r="B9" s="18" t="s">
        <v>151</v>
      </c>
      <c r="C9" s="18"/>
      <c r="D9" s="18"/>
      <c r="E9" s="18">
        <f>BS!E16</f>
        <v>485.3</v>
      </c>
      <c r="F9" s="18">
        <f>SUM(F5:F8)</f>
        <v>1293.2443819999999</v>
      </c>
      <c r="G9" s="18">
        <f t="shared" ref="G9:J9" si="2">SUM(G5:G8)</f>
        <v>4881.7293546529991</v>
      </c>
      <c r="H9" s="18">
        <f t="shared" si="2"/>
        <v>20819.985360691291</v>
      </c>
      <c r="I9" s="18">
        <f t="shared" si="2"/>
        <v>91609.749411510362</v>
      </c>
      <c r="J9" s="18">
        <f t="shared" si="2"/>
        <v>406022.4864432232</v>
      </c>
    </row>
    <row r="11" spans="2:10">
      <c r="B11" s="68" t="s">
        <v>152</v>
      </c>
      <c r="C11" s="68"/>
      <c r="D11" s="68"/>
      <c r="E11" s="68"/>
      <c r="F11" s="68">
        <v>0.4</v>
      </c>
      <c r="G11" s="68">
        <v>0.4</v>
      </c>
      <c r="H11" s="68">
        <v>0.4</v>
      </c>
      <c r="I11" s="68">
        <v>0.4</v>
      </c>
      <c r="J11" s="68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K16" sqref="K16"/>
    </sheetView>
  </sheetViews>
  <sheetFormatPr defaultColWidth="9.1796875" defaultRowHeight="11.5"/>
  <cols>
    <col min="1" max="1" width="2" style="48" customWidth="1"/>
    <col min="2" max="2" width="27.1796875" style="48" customWidth="1"/>
    <col min="3" max="16384" width="9.1796875" style="48"/>
  </cols>
  <sheetData>
    <row r="1" spans="2:7" ht="15.5">
      <c r="B1" s="25" t="s">
        <v>153</v>
      </c>
    </row>
    <row r="2" spans="2:7" ht="15.5">
      <c r="B2" s="25"/>
    </row>
    <row r="3" spans="2:7">
      <c r="C3" s="93" t="s">
        <v>122</v>
      </c>
      <c r="D3" s="93"/>
      <c r="E3" s="93"/>
      <c r="F3" s="93"/>
      <c r="G3" s="93"/>
    </row>
    <row r="4" spans="2:7" ht="12" thickBot="1">
      <c r="B4" s="49" t="s">
        <v>66</v>
      </c>
      <c r="C4" s="49">
        <v>2017</v>
      </c>
      <c r="D4" s="49">
        <v>2018</v>
      </c>
      <c r="E4" s="49">
        <v>2019</v>
      </c>
      <c r="F4" s="49">
        <v>2020</v>
      </c>
      <c r="G4" s="49">
        <v>2021</v>
      </c>
    </row>
    <row r="5" spans="2:7">
      <c r="B5" s="48" t="s">
        <v>59</v>
      </c>
      <c r="C5" s="59">
        <f>'P&amp;L  '!M9</f>
        <v>901.0924</v>
      </c>
      <c r="D5" s="59">
        <f>'P&amp;L  '!N9</f>
        <v>1284.9577623999999</v>
      </c>
      <c r="E5" s="59">
        <f>'P&amp;L  '!O9</f>
        <v>1832.3497691823998</v>
      </c>
      <c r="F5" s="59">
        <f>'P&amp;L  '!P9</f>
        <v>2612.9307708541019</v>
      </c>
      <c r="G5" s="59">
        <f>'P&amp;L  '!Q9</f>
        <v>3726.0392792379489</v>
      </c>
    </row>
    <row r="6" spans="2:7">
      <c r="B6" s="48" t="s">
        <v>50</v>
      </c>
      <c r="C6" s="59">
        <f>'P&amp;L  '!M12</f>
        <v>-62.4</v>
      </c>
      <c r="D6" s="59">
        <f>'P&amp;L  '!N12</f>
        <v>-74.88</v>
      </c>
      <c r="E6" s="59">
        <f>'P&amp;L  '!O12</f>
        <v>-89.855999999999995</v>
      </c>
      <c r="F6" s="59">
        <f>'P&amp;L  '!P12</f>
        <v>-107.82719999999999</v>
      </c>
      <c r="G6" s="59">
        <f>'P&amp;L  '!Q12</f>
        <v>-129.39263999999997</v>
      </c>
    </row>
    <row r="7" spans="2:7">
      <c r="B7" s="48" t="s">
        <v>51</v>
      </c>
      <c r="C7" s="59">
        <f>'P&amp;L  '!M14</f>
        <v>-214.8374</v>
      </c>
      <c r="D7" s="59">
        <f>'P&amp;L  '!N14</f>
        <v>-221.282522</v>
      </c>
      <c r="E7" s="59">
        <f>'P&amp;L  '!O14</f>
        <v>-227.92099766000001</v>
      </c>
      <c r="F7" s="59">
        <f>'P&amp;L  '!P14</f>
        <v>-234.75862758980003</v>
      </c>
      <c r="G7" s="59">
        <f>'P&amp;L  '!Q14</f>
        <v>-241.80138641749403</v>
      </c>
    </row>
    <row r="8" spans="2:7">
      <c r="B8" s="48" t="s">
        <v>161</v>
      </c>
      <c r="C8" s="59">
        <f>-(BS!F5-BS!E5)</f>
        <v>7.2164748042491738</v>
      </c>
      <c r="D8" s="59">
        <f>-(BS!G5-BS!F5)</f>
        <v>-3.2416705039150031</v>
      </c>
      <c r="E8" s="59">
        <f>-(BS!H5-BS!G5)</f>
        <v>-3.3065039139933106</v>
      </c>
      <c r="F8" s="59">
        <f>-(BS!I5-BS!H5)</f>
        <v>-3.3726339922731938</v>
      </c>
      <c r="G8" s="59">
        <f>-(BS!J5-BS!I5)</f>
        <v>-3.4400866721186389</v>
      </c>
    </row>
    <row r="9" spans="2:7">
      <c r="B9" s="48" t="s">
        <v>154</v>
      </c>
      <c r="C9" s="59">
        <f>-(BS!F6-BS!E6)</f>
        <v>4.0208083163405064</v>
      </c>
      <c r="D9" s="59">
        <f>-(BS!G6-BS!F6)</f>
        <v>-12.717503002039166</v>
      </c>
      <c r="E9" s="59">
        <f>-(BS!H6-BS!G6)</f>
        <v>-14.243603362283849</v>
      </c>
      <c r="F9" s="59">
        <f>-(BS!I6-BS!H6)</f>
        <v>-15.952835765757897</v>
      </c>
      <c r="G9" s="59">
        <f>-(BS!J6-BS!I6)</f>
        <v>-17.867176057648891</v>
      </c>
    </row>
    <row r="10" spans="2:7">
      <c r="B10" s="48" t="s">
        <v>162</v>
      </c>
      <c r="C10" s="59">
        <f>BS!F12-BS!E12</f>
        <v>7.0183198448789028</v>
      </c>
      <c r="D10" s="59">
        <f>BS!G12-BS!F12</f>
        <v>9.110198381385473</v>
      </c>
      <c r="E10" s="59">
        <f>BS!H12-BS!G12</f>
        <v>10.203422187151745</v>
      </c>
      <c r="F10" s="59">
        <f>BS!I12-BS!H12</f>
        <v>11.427832849609914</v>
      </c>
      <c r="G10" s="59">
        <f>BS!J12-BS!I12</f>
        <v>12.799172791563151</v>
      </c>
    </row>
    <row r="11" spans="2:7">
      <c r="B11" s="48" t="s">
        <v>155</v>
      </c>
      <c r="C11" s="59">
        <f>-(BS!F9-BS!E9)</f>
        <v>12.398523542397236</v>
      </c>
      <c r="D11" s="59">
        <f>-(BS!G9-BS!F9)</f>
        <v>-1.1120295291520605</v>
      </c>
      <c r="E11" s="59">
        <f>-(BS!H9-BS!G9)</f>
        <v>-1.134270119735092</v>
      </c>
      <c r="F11" s="59">
        <f>-(BS!I9-BS!H9)</f>
        <v>-1.1569555221297989</v>
      </c>
      <c r="G11" s="59">
        <f>-(BS!J9-BS!I9)</f>
        <v>-1.1800946325723984</v>
      </c>
    </row>
    <row r="12" spans="2:7">
      <c r="B12" s="48" t="s">
        <v>156</v>
      </c>
      <c r="C12" s="59">
        <f>BS!F15-BS!E15</f>
        <v>6.4094587202933084</v>
      </c>
      <c r="D12" s="59">
        <f>BS!G15-BS!F15</f>
        <v>0.90618917440586699</v>
      </c>
      <c r="E12" s="59">
        <f>BS!H15-BS!G15</f>
        <v>0.9243129578939886</v>
      </c>
      <c r="F12" s="59">
        <f>BS!I15-BS!H15</f>
        <v>0.94279921705186354</v>
      </c>
      <c r="G12" s="59">
        <f>BS!J15-BS!I15</f>
        <v>0.96165520139290095</v>
      </c>
    </row>
    <row r="13" spans="2:7">
      <c r="B13" s="48" t="s">
        <v>130</v>
      </c>
      <c r="C13" s="59">
        <f>-'Fixed Assets Roll Forward'!F7</f>
        <v>-58.390513833992095</v>
      </c>
      <c r="D13" s="59">
        <f>-'Fixed Assets Roll Forward'!G7</f>
        <v>-59.63679357590339</v>
      </c>
      <c r="E13" s="59">
        <f>-'Fixed Assets Roll Forward'!H7</f>
        <v>-60.909673754993825</v>
      </c>
      <c r="F13" s="59">
        <f>-'Fixed Assets Roll Forward'!I7</f>
        <v>-62.209722127630052</v>
      </c>
      <c r="G13" s="59">
        <f>-'Fixed Assets Roll Forward'!J7</f>
        <v>-63.537518568298829</v>
      </c>
    </row>
    <row r="14" spans="2:7">
      <c r="B14" s="50" t="s">
        <v>157</v>
      </c>
      <c r="C14" s="75">
        <f>SUM(C5:C13)</f>
        <v>602.528071394167</v>
      </c>
      <c r="D14" s="75">
        <f t="shared" ref="D14:G14" si="0">SUM(D5:D13)</f>
        <v>922.10363134478143</v>
      </c>
      <c r="E14" s="75">
        <f t="shared" si="0"/>
        <v>1446.1064555164396</v>
      </c>
      <c r="F14" s="75">
        <f t="shared" si="0"/>
        <v>2200.0234279231722</v>
      </c>
      <c r="G14" s="75">
        <f t="shared" si="0"/>
        <v>3282.5812048827725</v>
      </c>
    </row>
    <row r="15" spans="2:7">
      <c r="B15" s="48" t="s">
        <v>149</v>
      </c>
      <c r="C15" s="59">
        <f>'Equity schedule'!F8</f>
        <v>-538.62958800000001</v>
      </c>
      <c r="D15" s="59">
        <f>'Equity schedule'!G8</f>
        <v>-2392.3233151019995</v>
      </c>
      <c r="E15" s="59">
        <f>'Equity schedule'!H8</f>
        <v>-10625.50400402553</v>
      </c>
      <c r="F15" s="59">
        <f>'Equity schedule'!I8</f>
        <v>-47193.17603387939</v>
      </c>
      <c r="G15" s="59">
        <f>'Equity schedule'!J8</f>
        <v>-209608.49135447526</v>
      </c>
    </row>
    <row r="16" spans="2:7">
      <c r="B16" s="48" t="s">
        <v>163</v>
      </c>
      <c r="C16" s="59">
        <f>'Financial Liabilities'!F8-'Financial Liabilities'!E8</f>
        <v>-39.821154394965447</v>
      </c>
      <c r="D16" s="59">
        <f>'Financial Liabilities'!G8-'Financial Liabilities'!F8</f>
        <v>-43.405058290512329</v>
      </c>
      <c r="E16" s="59">
        <f>'Financial Liabilities'!H8-'Financial Liabilities'!G8</f>
        <v>-47.311513536658424</v>
      </c>
      <c r="F16" s="59">
        <f>'Financial Liabilities'!I8-'Financial Liabilities'!H8</f>
        <v>-51.569549754957677</v>
      </c>
      <c r="G16" s="59">
        <f>'Financial Liabilities'!J8-'Financial Liabilities'!I8</f>
        <v>-56.210809232903898</v>
      </c>
    </row>
    <row r="17" spans="2:7">
      <c r="B17" s="48" t="s">
        <v>158</v>
      </c>
      <c r="C17" s="59">
        <f>BS!F13-BS!E13</f>
        <v>0</v>
      </c>
      <c r="D17" s="59">
        <f>BS!G13-BS!F13</f>
        <v>0</v>
      </c>
      <c r="E17" s="59">
        <f>BS!H13-BS!G13</f>
        <v>0</v>
      </c>
      <c r="F17" s="59">
        <f>BS!I13-BS!H13</f>
        <v>0</v>
      </c>
      <c r="G17" s="59">
        <f>BS!J13-BS!I13</f>
        <v>0</v>
      </c>
    </row>
    <row r="18" spans="2:7">
      <c r="B18" s="48" t="s">
        <v>159</v>
      </c>
      <c r="C18" s="59">
        <f>'Equity schedule'!F9-'Equity schedule'!E9-'Equity schedule'!F7-'Equity schedule'!F8</f>
        <v>0</v>
      </c>
      <c r="D18" s="59">
        <f>'Equity schedule'!G9-'Equity schedule'!F9-'Equity schedule'!G7-'Equity schedule'!G8</f>
        <v>0</v>
      </c>
      <c r="E18" s="59">
        <f>'Equity schedule'!H9-'Equity schedule'!G9-'Equity schedule'!H7-'Equity schedule'!H8</f>
        <v>0</v>
      </c>
      <c r="F18" s="59">
        <f>'Equity schedule'!I9-'Equity schedule'!H9-'Equity schedule'!I7-'Equity schedule'!I8</f>
        <v>0</v>
      </c>
      <c r="G18" s="59">
        <f>'Equity schedule'!J9-'Equity schedule'!I9-'Equity schedule'!J7-'Equity schedule'!J8</f>
        <v>0</v>
      </c>
    </row>
    <row r="19" spans="2:7" ht="12" thickBot="1">
      <c r="B19" s="51" t="s">
        <v>160</v>
      </c>
      <c r="C19" s="18">
        <f>SUM(C14:C18)</f>
        <v>24.077328999201541</v>
      </c>
      <c r="D19" s="18">
        <f t="shared" ref="D19:G19" si="1">SUM(D14:D18)</f>
        <v>-1513.6247420477303</v>
      </c>
      <c r="E19" s="18">
        <f t="shared" si="1"/>
        <v>-9226.7090620457493</v>
      </c>
      <c r="F19" s="18">
        <f t="shared" si="1"/>
        <v>-45044.722155711177</v>
      </c>
      <c r="G19" s="18">
        <f t="shared" si="1"/>
        <v>-206382.1209588254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3"/>
    </sheetView>
  </sheetViews>
  <sheetFormatPr defaultColWidth="9.1796875" defaultRowHeight="11.5"/>
  <cols>
    <col min="1" max="1" width="26.453125" style="23" bestFit="1" customWidth="1"/>
    <col min="2" max="16384" width="9.1796875" style="23"/>
  </cols>
  <sheetData>
    <row r="1" spans="1:3" ht="12" thickBot="1">
      <c r="A1" s="26" t="s">
        <v>66</v>
      </c>
      <c r="B1" s="32"/>
      <c r="C1" s="36">
        <v>42004</v>
      </c>
    </row>
    <row r="2" spans="1:3" ht="14.5">
      <c r="A2" s="24" t="s">
        <v>67</v>
      </c>
      <c r="B2" s="29"/>
      <c r="C2" s="30">
        <v>44.609000000000002</v>
      </c>
    </row>
    <row r="3" spans="1:3" ht="14.5">
      <c r="A3" s="24" t="s">
        <v>68</v>
      </c>
      <c r="B3" s="29"/>
      <c r="C3" s="30">
        <v>33.097000000000001</v>
      </c>
    </row>
    <row r="4" spans="1:3" ht="14.5">
      <c r="A4" s="24" t="s">
        <v>69</v>
      </c>
      <c r="B4" s="29"/>
      <c r="C4" s="30">
        <v>31.658000000000001</v>
      </c>
    </row>
    <row r="5" spans="1:3" ht="14.5">
      <c r="A5" s="24" t="s">
        <v>70</v>
      </c>
      <c r="B5" s="29"/>
      <c r="C5" s="30">
        <v>20.146000000000004</v>
      </c>
    </row>
    <row r="6" spans="1:3" ht="14.5">
      <c r="A6" s="24" t="s">
        <v>71</v>
      </c>
      <c r="B6" s="29"/>
      <c r="C6" s="30">
        <v>14.39</v>
      </c>
    </row>
    <row r="7" spans="1:3">
      <c r="A7" s="27" t="s">
        <v>72</v>
      </c>
      <c r="B7" s="27"/>
      <c r="C7" s="31">
        <v>143.9</v>
      </c>
    </row>
    <row r="8" spans="1:3">
      <c r="A8" s="33"/>
      <c r="B8" s="33"/>
      <c r="C8" s="35"/>
    </row>
    <row r="9" spans="1:3" ht="14.5">
      <c r="A9" s="24" t="s">
        <v>73</v>
      </c>
      <c r="B9" s="29"/>
      <c r="C9" s="30">
        <v>29.749999999999996</v>
      </c>
    </row>
    <row r="10" spans="1:3" ht="14.5">
      <c r="A10" s="24" t="s">
        <v>74</v>
      </c>
      <c r="B10" s="29"/>
      <c r="C10" s="30">
        <v>18.7</v>
      </c>
    </row>
    <row r="11" spans="1:3" ht="14.5">
      <c r="A11" s="24" t="s">
        <v>75</v>
      </c>
      <c r="B11" s="29"/>
      <c r="C11" s="30">
        <v>16.149999999999999</v>
      </c>
    </row>
    <row r="12" spans="1:3" ht="14.5">
      <c r="A12" s="24" t="s">
        <v>76</v>
      </c>
      <c r="B12" s="29"/>
      <c r="C12" s="30">
        <v>11.05</v>
      </c>
    </row>
    <row r="13" spans="1:3" ht="14.5">
      <c r="A13" s="24" t="s">
        <v>77</v>
      </c>
      <c r="B13" s="29"/>
      <c r="C13" s="30">
        <v>9.35</v>
      </c>
    </row>
    <row r="14" spans="1:3">
      <c r="A14" s="27" t="s">
        <v>78</v>
      </c>
      <c r="B14" s="27"/>
      <c r="C14" s="31">
        <v>84.999999999999986</v>
      </c>
    </row>
    <row r="15" spans="1:3">
      <c r="A15" s="24"/>
      <c r="B15" s="24"/>
      <c r="C15" s="24"/>
    </row>
    <row r="16" spans="1:3" ht="14.5">
      <c r="A16" s="24" t="s">
        <v>79</v>
      </c>
      <c r="B16" s="29"/>
      <c r="C16" s="30">
        <v>346.47500000000002</v>
      </c>
    </row>
    <row r="17" spans="1:3" ht="14.5">
      <c r="A17" s="24" t="s">
        <v>80</v>
      </c>
      <c r="B17" s="29"/>
      <c r="C17" s="30">
        <v>139.52500000000001</v>
      </c>
    </row>
    <row r="18" spans="1:3" ht="14.5">
      <c r="A18" s="24" t="s">
        <v>81</v>
      </c>
      <c r="B18" s="29"/>
      <c r="C18" s="30">
        <v>125.575</v>
      </c>
    </row>
    <row r="19" spans="1:3" ht="14.5">
      <c r="A19" s="24" t="s">
        <v>82</v>
      </c>
      <c r="B19" s="29"/>
      <c r="C19" s="30">
        <v>20.925000000000001</v>
      </c>
    </row>
    <row r="20" spans="1:3">
      <c r="A20" s="27" t="s">
        <v>83</v>
      </c>
      <c r="B20" s="27"/>
      <c r="C20" s="31">
        <v>632.5</v>
      </c>
    </row>
    <row r="21" spans="1:3">
      <c r="A21" s="24"/>
      <c r="B21" s="24"/>
      <c r="C21" s="24"/>
    </row>
    <row r="22" spans="1:3" ht="14.5">
      <c r="A22" s="24" t="s">
        <v>84</v>
      </c>
      <c r="B22" s="29"/>
      <c r="C22" s="34">
        <v>16.12</v>
      </c>
    </row>
    <row r="23" spans="1:3" ht="14.5">
      <c r="A23" s="24" t="s">
        <v>85</v>
      </c>
      <c r="B23" s="29"/>
      <c r="C23" s="34">
        <v>6.2</v>
      </c>
    </row>
    <row r="24" spans="1:3" ht="14.5">
      <c r="A24" s="24" t="s">
        <v>86</v>
      </c>
      <c r="B24" s="29"/>
      <c r="C24" s="34">
        <v>2.4800000000000004</v>
      </c>
    </row>
    <row r="25" spans="1:3">
      <c r="A25" s="27" t="s">
        <v>87</v>
      </c>
      <c r="B25" s="27"/>
      <c r="C25" s="27">
        <v>24.8</v>
      </c>
    </row>
    <row r="26" spans="1:3">
      <c r="A26" s="24"/>
      <c r="B26" s="24"/>
      <c r="C26" s="24"/>
    </row>
    <row r="27" spans="1:3" ht="14.5">
      <c r="A27" s="24" t="s">
        <v>88</v>
      </c>
      <c r="B27" s="29"/>
      <c r="C27" s="24">
        <v>45.9</v>
      </c>
    </row>
    <row r="28" spans="1:3">
      <c r="A28" s="27" t="s">
        <v>88</v>
      </c>
      <c r="B28" s="27"/>
      <c r="C28" s="27">
        <v>45.9</v>
      </c>
    </row>
    <row r="29" spans="1:3">
      <c r="A29" s="33"/>
      <c r="B29" s="33"/>
      <c r="C29" s="33"/>
    </row>
    <row r="30" spans="1:3" ht="12" thickBot="1">
      <c r="A30" s="28" t="s">
        <v>89</v>
      </c>
      <c r="B30" s="28"/>
      <c r="C30" s="37">
        <v>932.09999999999991</v>
      </c>
    </row>
    <row r="31" spans="1:3">
      <c r="A31" s="24"/>
      <c r="B31" s="24"/>
      <c r="C31" s="24"/>
    </row>
    <row r="32" spans="1:3" ht="14.5">
      <c r="A32" s="24" t="s">
        <v>90</v>
      </c>
      <c r="B32" s="29"/>
      <c r="C32" s="30">
        <v>17</v>
      </c>
    </row>
    <row r="33" spans="1:3" ht="14.5">
      <c r="A33" s="24" t="s">
        <v>91</v>
      </c>
      <c r="B33" s="29"/>
      <c r="C33" s="30">
        <v>17</v>
      </c>
    </row>
    <row r="34" spans="1:3" ht="14.5">
      <c r="A34" s="24" t="s">
        <v>92</v>
      </c>
      <c r="B34" s="29"/>
      <c r="C34" s="30">
        <v>14.96</v>
      </c>
    </row>
    <row r="35" spans="1:3" ht="14.5">
      <c r="A35" s="24" t="s">
        <v>93</v>
      </c>
      <c r="B35" s="29"/>
      <c r="C35" s="30">
        <v>10.199999999999999</v>
      </c>
    </row>
    <row r="36" spans="1:3" ht="14.5">
      <c r="A36" s="24" t="s">
        <v>94</v>
      </c>
      <c r="B36" s="29"/>
      <c r="C36" s="30">
        <v>8.84</v>
      </c>
    </row>
    <row r="37" spans="1:3">
      <c r="A37" s="27" t="s">
        <v>95</v>
      </c>
      <c r="B37" s="27"/>
      <c r="C37" s="31">
        <v>68</v>
      </c>
    </row>
    <row r="38" spans="1:3">
      <c r="A38" s="33"/>
      <c r="B38" s="33"/>
      <c r="C38" s="35"/>
    </row>
    <row r="39" spans="1:3" ht="14.5">
      <c r="A39" s="24" t="s">
        <v>96</v>
      </c>
      <c r="B39" s="29"/>
      <c r="C39" s="30">
        <v>22.424999999999997</v>
      </c>
    </row>
    <row r="40" spans="1:3" ht="14.5">
      <c r="A40" s="24" t="s">
        <v>97</v>
      </c>
      <c r="B40" s="29"/>
      <c r="C40" s="30">
        <v>6.8250000000000002</v>
      </c>
    </row>
    <row r="41" spans="1:3" ht="14.5">
      <c r="A41" s="24" t="s">
        <v>98</v>
      </c>
      <c r="B41" s="29"/>
      <c r="C41" s="30">
        <v>3.25</v>
      </c>
    </row>
    <row r="42" spans="1:3">
      <c r="A42" s="27" t="s">
        <v>99</v>
      </c>
      <c r="B42" s="27"/>
      <c r="C42" s="27">
        <v>32.5</v>
      </c>
    </row>
    <row r="43" spans="1:3">
      <c r="A43" s="24"/>
      <c r="B43" s="24"/>
      <c r="C43" s="24"/>
    </row>
    <row r="44" spans="1:3" ht="14.5">
      <c r="A44" s="24" t="s">
        <v>100</v>
      </c>
      <c r="B44" s="29"/>
      <c r="C44" s="24">
        <v>615.79999999999995</v>
      </c>
    </row>
    <row r="45" spans="1:3">
      <c r="A45" s="27" t="s">
        <v>101</v>
      </c>
      <c r="B45" s="27"/>
      <c r="C45" s="27">
        <v>615.79999999999995</v>
      </c>
    </row>
    <row r="46" spans="1:3">
      <c r="A46" s="24"/>
      <c r="B46" s="24"/>
      <c r="C46" s="24"/>
    </row>
    <row r="47" spans="1:3" ht="14.5">
      <c r="A47" s="24" t="s">
        <v>102</v>
      </c>
      <c r="B47" s="29"/>
      <c r="C47" s="24">
        <v>48.3</v>
      </c>
    </row>
    <row r="48" spans="1:3">
      <c r="A48" s="27" t="s">
        <v>102</v>
      </c>
      <c r="B48" s="27"/>
      <c r="C48" s="27">
        <v>48.3</v>
      </c>
    </row>
    <row r="49" spans="1:3">
      <c r="A49" s="24"/>
      <c r="B49" s="24"/>
      <c r="C49" s="24"/>
    </row>
    <row r="50" spans="1:3" ht="14.5">
      <c r="A50" s="24" t="s">
        <v>103</v>
      </c>
      <c r="B50" s="29"/>
      <c r="C50" s="30">
        <v>132.32500000000002</v>
      </c>
    </row>
    <row r="51" spans="1:3" ht="14.5">
      <c r="A51" s="24" t="s">
        <v>104</v>
      </c>
      <c r="B51" s="29"/>
      <c r="C51" s="30">
        <v>18.425000000000001</v>
      </c>
    </row>
    <row r="52" spans="1:3" ht="14.5">
      <c r="A52" s="24" t="s">
        <v>105</v>
      </c>
      <c r="B52" s="29"/>
      <c r="C52" s="30">
        <v>16.75</v>
      </c>
    </row>
    <row r="53" spans="1:3">
      <c r="A53" s="27" t="s">
        <v>106</v>
      </c>
      <c r="B53" s="27"/>
      <c r="C53" s="27">
        <v>167.50000000000003</v>
      </c>
    </row>
    <row r="54" spans="1:3">
      <c r="A54" s="24"/>
      <c r="B54" s="24"/>
      <c r="C54" s="24"/>
    </row>
    <row r="55" spans="1:3" ht="12" thickBot="1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3"/>
    </sheetView>
  </sheetViews>
  <sheetFormatPr defaultColWidth="9.1796875" defaultRowHeight="11.5"/>
  <cols>
    <col min="1" max="1" width="26.453125" style="24" bestFit="1" customWidth="1"/>
    <col min="2" max="16384" width="9.1796875" style="24"/>
  </cols>
  <sheetData>
    <row r="1" spans="1:3" ht="12" thickBot="1">
      <c r="A1" s="39" t="s">
        <v>66</v>
      </c>
      <c r="B1" s="39" t="s">
        <v>108</v>
      </c>
      <c r="C1" s="47">
        <v>42369</v>
      </c>
    </row>
    <row r="2" spans="1:3">
      <c r="A2" s="38" t="s">
        <v>67</v>
      </c>
      <c r="B2" s="38" t="s">
        <v>109</v>
      </c>
      <c r="C2" s="42">
        <v>40.248000000000005</v>
      </c>
    </row>
    <row r="3" spans="1:3">
      <c r="A3" s="38" t="s">
        <v>69</v>
      </c>
      <c r="B3" s="38" t="s">
        <v>109</v>
      </c>
      <c r="C3" s="42">
        <v>34.056000000000004</v>
      </c>
    </row>
    <row r="4" spans="1:3">
      <c r="A4" s="38" t="s">
        <v>68</v>
      </c>
      <c r="B4" s="38" t="s">
        <v>109</v>
      </c>
      <c r="C4" s="42">
        <v>29.412000000000003</v>
      </c>
    </row>
    <row r="5" spans="1:3">
      <c r="A5" s="38" t="s">
        <v>70</v>
      </c>
      <c r="B5" s="38" t="s">
        <v>109</v>
      </c>
      <c r="C5" s="42">
        <v>27.864000000000001</v>
      </c>
    </row>
    <row r="6" spans="1:3">
      <c r="A6" s="38" t="s">
        <v>71</v>
      </c>
      <c r="B6" s="38" t="s">
        <v>109</v>
      </c>
      <c r="C6" s="42">
        <v>23.220000000000002</v>
      </c>
    </row>
    <row r="7" spans="1:3">
      <c r="A7" s="40" t="s">
        <v>72</v>
      </c>
      <c r="B7" s="40"/>
      <c r="C7" s="43">
        <v>154.80000000000001</v>
      </c>
    </row>
    <row r="9" spans="1:3">
      <c r="A9" s="38" t="s">
        <v>73</v>
      </c>
      <c r="B9" s="38" t="s">
        <v>110</v>
      </c>
      <c r="C9" s="42">
        <v>24.840000000000003</v>
      </c>
    </row>
    <row r="10" spans="1:3">
      <c r="A10" s="38" t="s">
        <v>74</v>
      </c>
      <c r="B10" s="38" t="s">
        <v>110</v>
      </c>
      <c r="C10" s="42">
        <v>20.239999999999998</v>
      </c>
    </row>
    <row r="11" spans="1:3">
      <c r="A11" s="38" t="s">
        <v>75</v>
      </c>
      <c r="B11" s="38" t="s">
        <v>110</v>
      </c>
      <c r="C11" s="42">
        <v>17.48</v>
      </c>
    </row>
    <row r="12" spans="1:3">
      <c r="A12" s="38" t="s">
        <v>77</v>
      </c>
      <c r="B12" s="38" t="s">
        <v>110</v>
      </c>
      <c r="C12" s="42">
        <v>17.48</v>
      </c>
    </row>
    <row r="13" spans="1:3">
      <c r="A13" s="38" t="s">
        <v>76</v>
      </c>
      <c r="B13" s="38" t="s">
        <v>110</v>
      </c>
      <c r="C13" s="42">
        <v>11.96</v>
      </c>
    </row>
    <row r="14" spans="1:3">
      <c r="A14" s="40" t="s">
        <v>78</v>
      </c>
      <c r="B14" s="40" t="s">
        <v>110</v>
      </c>
      <c r="C14" s="43">
        <v>92.000000000000014</v>
      </c>
    </row>
    <row r="16" spans="1:3">
      <c r="A16" s="38" t="s">
        <v>79</v>
      </c>
      <c r="B16" s="38" t="s">
        <v>111</v>
      </c>
      <c r="C16" s="42">
        <v>346.47500000000002</v>
      </c>
    </row>
    <row r="17" spans="1:3">
      <c r="A17" s="38" t="s">
        <v>80</v>
      </c>
      <c r="B17" s="38" t="s">
        <v>111</v>
      </c>
      <c r="C17" s="42">
        <v>139.52500000000001</v>
      </c>
    </row>
    <row r="18" spans="1:3">
      <c r="A18" s="38" t="s">
        <v>81</v>
      </c>
      <c r="B18" s="38" t="s">
        <v>111</v>
      </c>
      <c r="C18" s="42">
        <v>125.575</v>
      </c>
    </row>
    <row r="19" spans="1:3">
      <c r="A19" s="38" t="s">
        <v>82</v>
      </c>
      <c r="B19" s="38" t="s">
        <v>111</v>
      </c>
      <c r="C19" s="42">
        <v>20.925000000000001</v>
      </c>
    </row>
    <row r="20" spans="1:3">
      <c r="A20" s="40" t="s">
        <v>83</v>
      </c>
      <c r="B20" s="40" t="s">
        <v>111</v>
      </c>
      <c r="C20" s="43">
        <v>632.5</v>
      </c>
    </row>
    <row r="22" spans="1:3">
      <c r="A22" s="38" t="s">
        <v>84</v>
      </c>
      <c r="B22" s="38" t="s">
        <v>112</v>
      </c>
      <c r="C22" s="45">
        <v>13.298</v>
      </c>
    </row>
    <row r="23" spans="1:3">
      <c r="A23" s="38" t="s">
        <v>85</v>
      </c>
      <c r="B23" s="38" t="s">
        <v>112</v>
      </c>
      <c r="C23" s="45">
        <v>5.45</v>
      </c>
    </row>
    <row r="24" spans="1:3">
      <c r="A24" s="38" t="s">
        <v>86</v>
      </c>
      <c r="B24" s="38" t="s">
        <v>112</v>
      </c>
      <c r="C24" s="45">
        <v>3.0520000000000005</v>
      </c>
    </row>
    <row r="25" spans="1:3">
      <c r="A25" s="40" t="s">
        <v>87</v>
      </c>
      <c r="B25" s="40"/>
      <c r="C25" s="40">
        <v>21.8</v>
      </c>
    </row>
    <row r="27" spans="1:3">
      <c r="A27" s="38" t="s">
        <v>88</v>
      </c>
      <c r="B27" s="38" t="s">
        <v>113</v>
      </c>
      <c r="C27" s="38">
        <v>46.9</v>
      </c>
    </row>
    <row r="28" spans="1:3">
      <c r="A28" s="40" t="s">
        <v>88</v>
      </c>
      <c r="B28" s="40"/>
      <c r="C28" s="40">
        <v>46.9</v>
      </c>
    </row>
    <row r="29" spans="1:3">
      <c r="A29" s="44"/>
      <c r="B29" s="44"/>
      <c r="C29" s="44"/>
    </row>
    <row r="30" spans="1:3" ht="12" thickBot="1">
      <c r="A30" s="41" t="s">
        <v>89</v>
      </c>
      <c r="B30" s="41"/>
      <c r="C30" s="46">
        <v>947.99999999999989</v>
      </c>
    </row>
    <row r="32" spans="1:3">
      <c r="A32" s="38" t="s">
        <v>90</v>
      </c>
      <c r="B32" s="38" t="s">
        <v>114</v>
      </c>
      <c r="C32" s="42">
        <v>19.981000000000002</v>
      </c>
    </row>
    <row r="33" spans="1:3">
      <c r="A33" s="38" t="s">
        <v>94</v>
      </c>
      <c r="B33" s="38" t="s">
        <v>114</v>
      </c>
      <c r="C33" s="42">
        <v>15.847000000000001</v>
      </c>
    </row>
    <row r="34" spans="1:3">
      <c r="A34" s="38" t="s">
        <v>91</v>
      </c>
      <c r="B34" s="38" t="s">
        <v>114</v>
      </c>
      <c r="C34" s="42">
        <v>14.469000000000001</v>
      </c>
    </row>
    <row r="35" spans="1:3">
      <c r="A35" s="38" t="s">
        <v>93</v>
      </c>
      <c r="B35" s="38" t="s">
        <v>114</v>
      </c>
      <c r="C35" s="42">
        <v>10.335000000000001</v>
      </c>
    </row>
    <row r="36" spans="1:3">
      <c r="A36" s="38" t="s">
        <v>92</v>
      </c>
      <c r="B36" s="38" t="s">
        <v>114</v>
      </c>
      <c r="C36" s="42">
        <v>8.2680000000000007</v>
      </c>
    </row>
    <row r="37" spans="1:3">
      <c r="A37" s="40" t="s">
        <v>95</v>
      </c>
      <c r="B37" s="40"/>
      <c r="C37" s="43">
        <v>68.900000000000006</v>
      </c>
    </row>
    <row r="39" spans="1:3">
      <c r="A39" s="38" t="s">
        <v>96</v>
      </c>
      <c r="B39" s="38" t="s">
        <v>111</v>
      </c>
      <c r="C39" s="42">
        <v>17.506999999999998</v>
      </c>
    </row>
    <row r="40" spans="1:3">
      <c r="A40" s="38" t="s">
        <v>97</v>
      </c>
      <c r="B40" s="38" t="s">
        <v>111</v>
      </c>
      <c r="C40" s="42">
        <v>6.601</v>
      </c>
    </row>
    <row r="41" spans="1:3">
      <c r="A41" s="38" t="s">
        <v>98</v>
      </c>
      <c r="B41" s="38" t="s">
        <v>111</v>
      </c>
      <c r="C41" s="42">
        <v>4.5919999999999996</v>
      </c>
    </row>
    <row r="42" spans="1:3">
      <c r="A42" s="40" t="s">
        <v>99</v>
      </c>
      <c r="B42" s="40"/>
      <c r="C42" s="40">
        <v>28.699999999999996</v>
      </c>
    </row>
    <row r="44" spans="1:3">
      <c r="A44" s="38" t="s">
        <v>100</v>
      </c>
      <c r="B44" s="38" t="s">
        <v>115</v>
      </c>
      <c r="C44" s="38">
        <v>610.4</v>
      </c>
    </row>
    <row r="45" spans="1:3">
      <c r="A45" s="40" t="s">
        <v>101</v>
      </c>
      <c r="B45" s="40"/>
      <c r="C45" s="40">
        <v>610.4</v>
      </c>
    </row>
    <row r="47" spans="1:3">
      <c r="A47" s="38" t="s">
        <v>102</v>
      </c>
      <c r="B47" s="38" t="s">
        <v>113</v>
      </c>
      <c r="C47" s="38">
        <v>43.3</v>
      </c>
    </row>
    <row r="48" spans="1:3">
      <c r="A48" s="40" t="s">
        <v>102</v>
      </c>
      <c r="B48" s="40"/>
      <c r="C48" s="40">
        <v>43.3</v>
      </c>
    </row>
    <row r="50" spans="1:3">
      <c r="A50" s="38" t="s">
        <v>103</v>
      </c>
      <c r="B50" s="38" t="s">
        <v>116</v>
      </c>
      <c r="C50" s="42">
        <v>161.52499999999998</v>
      </c>
    </row>
    <row r="51" spans="1:3">
      <c r="A51" s="38" t="s">
        <v>104</v>
      </c>
      <c r="B51" s="38" t="s">
        <v>116</v>
      </c>
      <c r="C51" s="42">
        <v>18.425000000000001</v>
      </c>
    </row>
    <row r="52" spans="1:3">
      <c r="A52" s="38" t="s">
        <v>105</v>
      </c>
      <c r="B52" s="38" t="s">
        <v>116</v>
      </c>
      <c r="C52" s="42">
        <v>16.75</v>
      </c>
    </row>
    <row r="53" spans="1:3">
      <c r="A53" s="40" t="s">
        <v>106</v>
      </c>
      <c r="B53" s="40"/>
      <c r="C53" s="40">
        <v>196.7</v>
      </c>
    </row>
    <row r="55" spans="1:3" ht="12" thickBot="1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sqref="A1:XFD3"/>
    </sheetView>
  </sheetViews>
  <sheetFormatPr defaultColWidth="9.1796875" defaultRowHeight="11.5"/>
  <cols>
    <col min="1" max="1" width="26.453125" style="24" bestFit="1" customWidth="1"/>
    <col min="2" max="16384" width="9.1796875" style="24"/>
  </cols>
  <sheetData>
    <row r="1" spans="1:4" ht="12" thickBot="1">
      <c r="A1" s="49" t="s">
        <v>66</v>
      </c>
      <c r="B1" s="58" t="s">
        <v>108</v>
      </c>
      <c r="C1" s="58" t="s">
        <v>117</v>
      </c>
      <c r="D1" s="58">
        <v>42735</v>
      </c>
    </row>
    <row r="2" spans="1:4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>
      <c r="A6" s="48" t="s">
        <v>71</v>
      </c>
      <c r="B6" s="48" t="s">
        <v>109</v>
      </c>
      <c r="C6" s="48" t="s">
        <v>118</v>
      </c>
      <c r="D6" s="52">
        <v>25.395</v>
      </c>
    </row>
    <row r="7" spans="1:4">
      <c r="A7" s="50" t="s">
        <v>72</v>
      </c>
      <c r="B7" s="50"/>
      <c r="C7" s="50"/>
      <c r="D7" s="53">
        <v>169.3</v>
      </c>
    </row>
    <row r="9" spans="1:4">
      <c r="A9" s="48" t="s">
        <v>73</v>
      </c>
      <c r="B9" s="48" t="s">
        <v>110</v>
      </c>
      <c r="C9" s="48" t="s">
        <v>118</v>
      </c>
      <c r="D9" s="52">
        <v>26.4</v>
      </c>
    </row>
    <row r="10" spans="1:4">
      <c r="A10" s="48" t="s">
        <v>74</v>
      </c>
      <c r="B10" s="48" t="s">
        <v>110</v>
      </c>
      <c r="C10" s="48" t="s">
        <v>118</v>
      </c>
      <c r="D10" s="52">
        <v>25.3</v>
      </c>
    </row>
    <row r="11" spans="1:4">
      <c r="A11" s="48" t="s">
        <v>75</v>
      </c>
      <c r="B11" s="48" t="s">
        <v>110</v>
      </c>
      <c r="C11" s="48" t="s">
        <v>118</v>
      </c>
      <c r="D11" s="52">
        <v>20.9</v>
      </c>
    </row>
    <row r="12" spans="1:4">
      <c r="A12" s="48" t="s">
        <v>77</v>
      </c>
      <c r="B12" s="48" t="s">
        <v>110</v>
      </c>
      <c r="C12" s="48" t="s">
        <v>118</v>
      </c>
      <c r="D12" s="52">
        <v>20.9</v>
      </c>
    </row>
    <row r="13" spans="1:4">
      <c r="A13" s="48" t="s">
        <v>76</v>
      </c>
      <c r="B13" s="48" t="s">
        <v>110</v>
      </c>
      <c r="C13" s="48" t="s">
        <v>118</v>
      </c>
      <c r="D13" s="52">
        <v>16.5</v>
      </c>
    </row>
    <row r="14" spans="1:4">
      <c r="A14" s="50" t="s">
        <v>78</v>
      </c>
      <c r="B14" s="50" t="s">
        <v>110</v>
      </c>
      <c r="C14" s="50"/>
      <c r="D14" s="53">
        <v>110</v>
      </c>
    </row>
    <row r="16" spans="1:4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>
      <c r="A20" s="50" t="s">
        <v>83</v>
      </c>
      <c r="B20" s="50"/>
      <c r="C20" s="50"/>
      <c r="D20" s="53">
        <v>659.5</v>
      </c>
    </row>
    <row r="22" spans="1:4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>
      <c r="A25" s="50" t="s">
        <v>87</v>
      </c>
      <c r="B25" s="50"/>
      <c r="C25" s="50"/>
      <c r="D25" s="57">
        <v>220</v>
      </c>
    </row>
    <row r="27" spans="1:4">
      <c r="A27" s="48" t="s">
        <v>88</v>
      </c>
      <c r="B27" s="48" t="s">
        <v>113</v>
      </c>
      <c r="C27" s="48" t="s">
        <v>118</v>
      </c>
      <c r="D27" s="55">
        <v>68</v>
      </c>
    </row>
    <row r="28" spans="1:4">
      <c r="A28" s="50" t="s">
        <v>88</v>
      </c>
      <c r="B28" s="50"/>
      <c r="C28" s="50"/>
      <c r="D28" s="57">
        <v>68</v>
      </c>
    </row>
    <row r="29" spans="1:4">
      <c r="A29" s="54"/>
      <c r="B29" s="54"/>
      <c r="C29" s="54"/>
      <c r="D29" s="54"/>
    </row>
    <row r="30" spans="1:4" ht="12" thickBot="1">
      <c r="A30" s="51" t="s">
        <v>89</v>
      </c>
      <c r="B30" s="51"/>
      <c r="C30" s="51"/>
      <c r="D30" s="56">
        <v>1226.8</v>
      </c>
    </row>
    <row r="32" spans="1:4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>
      <c r="A37" s="50" t="s">
        <v>95</v>
      </c>
      <c r="B37" s="50"/>
      <c r="C37" s="50"/>
      <c r="D37" s="53">
        <v>68.900000000000006</v>
      </c>
    </row>
    <row r="39" spans="1:4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>
      <c r="A42" s="50" t="s">
        <v>99</v>
      </c>
      <c r="B42" s="50"/>
      <c r="C42" s="50"/>
      <c r="D42" s="50">
        <v>28.699999999999996</v>
      </c>
    </row>
    <row r="44" spans="1:4">
      <c r="A44" s="48" t="s">
        <v>100</v>
      </c>
      <c r="B44" s="48" t="s">
        <v>115</v>
      </c>
      <c r="C44" s="48" t="s">
        <v>119</v>
      </c>
      <c r="D44" s="55">
        <v>605</v>
      </c>
    </row>
    <row r="45" spans="1:4">
      <c r="A45" s="50" t="s">
        <v>101</v>
      </c>
      <c r="B45" s="50"/>
      <c r="C45" s="50"/>
      <c r="D45" s="57">
        <v>605</v>
      </c>
    </row>
    <row r="47" spans="1:4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>
      <c r="A48" s="50" t="s">
        <v>102</v>
      </c>
      <c r="B48" s="50"/>
      <c r="C48" s="50"/>
      <c r="D48" s="50">
        <v>38.9</v>
      </c>
    </row>
    <row r="50" spans="1:4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>
      <c r="A53" s="50" t="s">
        <v>106</v>
      </c>
      <c r="B53" s="50"/>
      <c r="C53" s="50"/>
      <c r="D53" s="50">
        <v>485.3</v>
      </c>
    </row>
    <row r="55" spans="1:4" ht="12" thickBot="1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3"/>
  <sheetViews>
    <sheetView workbookViewId="0">
      <selection activeCell="D10" sqref="D10"/>
    </sheetView>
  </sheetViews>
  <sheetFormatPr defaultColWidth="9.1796875" defaultRowHeight="11.5"/>
  <cols>
    <col min="1" max="1" width="2" style="2" customWidth="1"/>
    <col min="2" max="16384" width="9.1796875" style="2"/>
  </cols>
  <sheetData>
    <row r="13" spans="2:2" ht="37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F438"/>
  <sheetViews>
    <sheetView workbookViewId="0">
      <selection activeCell="C1" sqref="C1:C1048576"/>
    </sheetView>
  </sheetViews>
  <sheetFormatPr defaultRowHeight="14.5"/>
  <cols>
    <col min="2" max="2" width="14.54296875" customWidth="1"/>
    <col min="3" max="3" width="14.54296875" style="8" customWidth="1"/>
    <col min="4" max="4" width="38.1796875" customWidth="1"/>
    <col min="6" max="6" width="20" customWidth="1"/>
  </cols>
  <sheetData>
    <row r="3" spans="2:6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AC427"/>
  <sheetViews>
    <sheetView tabSelected="1" zoomScale="140" zoomScaleNormal="140" workbookViewId="0">
      <selection activeCell="B4" sqref="B4"/>
    </sheetView>
  </sheetViews>
  <sheetFormatPr defaultColWidth="9.1796875" defaultRowHeight="11.5" outlineLevelCol="1"/>
  <cols>
    <col min="1" max="1" width="2" style="2" customWidth="1"/>
    <col min="2" max="2" width="18.1796875" style="2" customWidth="1"/>
    <col min="3" max="3" width="9.7265625" style="2" customWidth="1"/>
    <col min="4" max="5" width="9.1796875" style="2"/>
    <col min="6" max="6" width="2" style="2" customWidth="1"/>
    <col min="7" max="8" width="9.1796875" style="2" customWidth="1" outlineLevel="1"/>
    <col min="9" max="10" width="9.1796875" style="48" customWidth="1" outlineLevel="1"/>
    <col min="11" max="12" width="9.1796875" style="76" customWidth="1" outlineLevel="1"/>
    <col min="13" max="17" width="9.1796875" style="2" customWidth="1"/>
    <col min="18" max="18" width="2.81640625" style="48" customWidth="1"/>
    <col min="19" max="20" width="9.1796875" style="2" customWidth="1"/>
    <col min="21" max="21" width="10.6328125" style="2" customWidth="1"/>
    <col min="22" max="23" width="9.1796875" style="2" customWidth="1"/>
    <col min="24" max="24" width="2.1796875" style="48" customWidth="1"/>
    <col min="25" max="16384" width="9.1796875" style="2"/>
  </cols>
  <sheetData>
    <row r="1" spans="2:29" ht="15.5">
      <c r="B1" s="11" t="s">
        <v>57</v>
      </c>
    </row>
    <row r="2" spans="2:29" s="48" customFormat="1">
      <c r="B2" s="65"/>
      <c r="K2" s="76"/>
      <c r="L2" s="76"/>
    </row>
    <row r="3" spans="2:29">
      <c r="M3" s="93" t="s">
        <v>168</v>
      </c>
      <c r="N3" s="93"/>
      <c r="O3" s="93"/>
      <c r="P3" s="93"/>
      <c r="Q3" s="93"/>
      <c r="S3" s="93" t="s">
        <v>169</v>
      </c>
      <c r="T3" s="93"/>
      <c r="U3" s="93"/>
      <c r="V3" s="93"/>
      <c r="W3" s="93"/>
      <c r="Y3" s="93" t="s">
        <v>170</v>
      </c>
      <c r="Z3" s="93"/>
      <c r="AA3" s="93"/>
      <c r="AB3" s="93"/>
      <c r="AC3" s="93"/>
    </row>
    <row r="4" spans="2:29" ht="35" thickBot="1">
      <c r="B4" s="13" t="s">
        <v>63</v>
      </c>
      <c r="C4" s="14">
        <v>2014</v>
      </c>
      <c r="D4" s="14">
        <v>2015</v>
      </c>
      <c r="E4" s="14">
        <v>2016</v>
      </c>
      <c r="G4" s="19" t="s">
        <v>64</v>
      </c>
      <c r="H4" s="19" t="s">
        <v>65</v>
      </c>
      <c r="I4" s="19" t="s">
        <v>164</v>
      </c>
      <c r="J4" s="19" t="s">
        <v>165</v>
      </c>
      <c r="K4" s="77" t="s">
        <v>166</v>
      </c>
      <c r="L4" s="77" t="s">
        <v>167</v>
      </c>
      <c r="M4" s="14">
        <v>2017</v>
      </c>
      <c r="N4" s="14">
        <v>2018</v>
      </c>
      <c r="O4" s="14">
        <v>2019</v>
      </c>
      <c r="P4" s="14">
        <v>2020</v>
      </c>
      <c r="Q4" s="14">
        <v>2021</v>
      </c>
      <c r="S4" s="14">
        <v>2017</v>
      </c>
      <c r="T4" s="14">
        <v>2018</v>
      </c>
      <c r="U4" s="14">
        <v>2019</v>
      </c>
      <c r="V4" s="14">
        <v>2020</v>
      </c>
      <c r="W4" s="14">
        <v>2021</v>
      </c>
      <c r="Y4" s="14">
        <v>2017</v>
      </c>
      <c r="Z4" s="14">
        <v>2018</v>
      </c>
      <c r="AA4" s="14">
        <v>2019</v>
      </c>
      <c r="AB4" s="14">
        <v>2020</v>
      </c>
      <c r="AC4" s="14">
        <v>2021</v>
      </c>
    </row>
    <row r="5" spans="2:29">
      <c r="B5" s="15" t="s">
        <v>55</v>
      </c>
      <c r="C5" s="15">
        <f>+SUMIFS(Workings!$E:$E,Workings!$F:$F,'P&amp;L  '!$B5,Workings!$C:$C,'P&amp;L  '!C$4)</f>
        <v>2922</v>
      </c>
      <c r="D5" s="15">
        <f>+SUMIFS(Workings!$E:$E,Workings!$F:$F,'P&amp;L  '!$B5,Workings!$C:$C,'P&amp;L  '!D$4)</f>
        <v>2984</v>
      </c>
      <c r="E5" s="15">
        <f>+SUMIFS(Workings!$E:$E,Workings!$F:$F,'P&amp;L  '!$B5,Workings!$C:$C,'P&amp;L  '!E$4)</f>
        <v>3040</v>
      </c>
      <c r="G5" s="20">
        <f>D5/C5-1</f>
        <v>2.1218343600273748E-2</v>
      </c>
      <c r="H5" s="20">
        <f t="shared" ref="H5:H15" si="0">E5/D5-1</f>
        <v>1.8766756032171594E-2</v>
      </c>
      <c r="I5" s="20">
        <f>(G5+H5)/2</f>
        <v>1.9992549816222671E-2</v>
      </c>
      <c r="J5" s="20">
        <f>I5</f>
        <v>1.9992549816222671E-2</v>
      </c>
      <c r="K5" s="78">
        <f>J5+1%</f>
        <v>2.9992549816222673E-2</v>
      </c>
      <c r="L5" s="78">
        <f>J5-1%</f>
        <v>9.9925498162226709E-3</v>
      </c>
      <c r="M5" s="15">
        <f>1.02*E5</f>
        <v>3100.8</v>
      </c>
      <c r="N5" s="15">
        <f>M5*1.02</f>
        <v>3162.8160000000003</v>
      </c>
      <c r="O5" s="15">
        <f t="shared" ref="O5:Q5" si="1">N5*1.02</f>
        <v>3226.0723200000002</v>
      </c>
      <c r="P5" s="15">
        <f t="shared" si="1"/>
        <v>3290.5937664000003</v>
      </c>
      <c r="Q5" s="15">
        <f t="shared" si="1"/>
        <v>3356.4056417280003</v>
      </c>
      <c r="S5" s="84">
        <f>E5*1.03</f>
        <v>3131.2000000000003</v>
      </c>
      <c r="T5" s="85">
        <f>S5*1.03</f>
        <v>3225.1360000000004</v>
      </c>
      <c r="U5" s="85">
        <f>T5*1.03</f>
        <v>3321.8900800000006</v>
      </c>
      <c r="V5" s="85">
        <f t="shared" ref="V5:W5" si="2">U5*1.03</f>
        <v>3421.5467824000007</v>
      </c>
      <c r="W5" s="85">
        <f t="shared" si="2"/>
        <v>3524.1931858720009</v>
      </c>
      <c r="Y5" s="84">
        <f>E5*1.01</f>
        <v>3070.4</v>
      </c>
      <c r="Z5" s="85">
        <f>Y5*1.03</f>
        <v>3162.5120000000002</v>
      </c>
      <c r="AA5" s="85">
        <f>Z5*1.03</f>
        <v>3257.3873600000002</v>
      </c>
      <c r="AB5" s="85">
        <f t="shared" ref="AB5:AC5" si="3">AA5*1.03</f>
        <v>3355.1089808000002</v>
      </c>
      <c r="AC5" s="85">
        <f t="shared" si="3"/>
        <v>3455.7622502240001</v>
      </c>
    </row>
    <row r="6" spans="2:29">
      <c r="B6" s="15" t="s">
        <v>56</v>
      </c>
      <c r="C6" s="15">
        <f>-1*SUMIFS(Workings!$E:$E,Workings!$F:$F,'P&amp;L  '!$B6,Workings!$C:$C,'P&amp;L  '!C$4)</f>
        <v>-1401</v>
      </c>
      <c r="D6" s="15">
        <f>-1*SUMIFS(Workings!$E:$E,Workings!$F:$F,'P&amp;L  '!$B6,Workings!$C:$C,'P&amp;L  '!D$4)</f>
        <v>-1383</v>
      </c>
      <c r="E6" s="15">
        <f>-1*SUMIFS(Workings!$E:$E,Workings!$F:$F,'P&amp;L  '!$B6,Workings!$C:$C,'P&amp;L  '!E$4)</f>
        <v>-1367</v>
      </c>
      <c r="G6" s="20">
        <f t="shared" ref="G6:G15" si="4">D6/C6-1</f>
        <v>-1.2847965738758016E-2</v>
      </c>
      <c r="H6" s="20">
        <f t="shared" si="0"/>
        <v>-1.156905278380338E-2</v>
      </c>
      <c r="I6" s="20">
        <f t="shared" ref="I6:I15" si="5">(G6+H6)/2</f>
        <v>-1.2208509261280698E-2</v>
      </c>
      <c r="J6" s="20">
        <f t="shared" ref="J6:J15" si="6">I6</f>
        <v>-1.2208509261280698E-2</v>
      </c>
      <c r="K6" s="78">
        <f t="shared" ref="K6:K15" si="7">J6+1%</f>
        <v>-2.2085092612806976E-3</v>
      </c>
      <c r="L6" s="78">
        <f t="shared" ref="L6:L16" si="8">J6-1%</f>
        <v>-2.22085092612807E-2</v>
      </c>
      <c r="M6" s="15">
        <f>E6*1.12</f>
        <v>-1531.0400000000002</v>
      </c>
      <c r="N6" s="15">
        <f>M6*1.12</f>
        <v>-1714.7648000000004</v>
      </c>
      <c r="O6" s="15">
        <f t="shared" ref="O6:Q6" si="9">N6*1.12</f>
        <v>-1920.5365760000007</v>
      </c>
      <c r="P6" s="15">
        <f t="shared" si="9"/>
        <v>-2151.0009651200007</v>
      </c>
      <c r="Q6" s="15">
        <f t="shared" si="9"/>
        <v>-2409.1210809344011</v>
      </c>
      <c r="S6" s="84">
        <f t="shared" ref="S6:S15" si="10">E6*1.03</f>
        <v>-1408.01</v>
      </c>
      <c r="T6" s="85">
        <f t="shared" ref="T6:T15" si="11">S6*1.03</f>
        <v>-1450.2502999999999</v>
      </c>
      <c r="U6" s="85">
        <f t="shared" ref="U6:W6" si="12">T6*1.03</f>
        <v>-1493.757809</v>
      </c>
      <c r="V6" s="85">
        <f t="shared" si="12"/>
        <v>-1538.5705432699999</v>
      </c>
      <c r="W6" s="85">
        <f t="shared" si="12"/>
        <v>-1584.7276595680999</v>
      </c>
      <c r="Y6" s="84">
        <f t="shared" ref="Y6:Y15" si="13">E6*1.01</f>
        <v>-1380.67</v>
      </c>
      <c r="Z6" s="84">
        <f t="shared" ref="Z6:Z15" si="14">Y6*1.03</f>
        <v>-1422.0901000000001</v>
      </c>
      <c r="AA6" s="84">
        <f t="shared" ref="AA6:AC6" si="15">Z6*1.03</f>
        <v>-1464.7528030000001</v>
      </c>
      <c r="AB6" s="84">
        <f t="shared" si="15"/>
        <v>-1508.6953870900002</v>
      </c>
      <c r="AC6" s="84">
        <f t="shared" si="15"/>
        <v>-1553.9562487027001</v>
      </c>
    </row>
    <row r="7" spans="2:29">
      <c r="B7" s="16" t="s">
        <v>58</v>
      </c>
      <c r="C7" s="16">
        <f>SUM(C5:C6)</f>
        <v>1521</v>
      </c>
      <c r="D7" s="16">
        <f>SUM(D5:D6)</f>
        <v>1601</v>
      </c>
      <c r="E7" s="16">
        <f>SUM(E5:E6)</f>
        <v>1673</v>
      </c>
      <c r="G7" s="21">
        <f t="shared" si="4"/>
        <v>5.2596975673898649E-2</v>
      </c>
      <c r="H7" s="21">
        <f t="shared" si="0"/>
        <v>4.4971892567145622E-2</v>
      </c>
      <c r="I7" s="20">
        <f t="shared" si="5"/>
        <v>4.8784434120522135E-2</v>
      </c>
      <c r="J7" s="20">
        <f t="shared" si="6"/>
        <v>4.8784434120522135E-2</v>
      </c>
      <c r="K7" s="78">
        <f t="shared" si="7"/>
        <v>5.8784434120522137E-2</v>
      </c>
      <c r="L7" s="78">
        <f t="shared" si="8"/>
        <v>3.8784434120522134E-2</v>
      </c>
      <c r="M7" s="80">
        <f>E7*1.49</f>
        <v>2492.77</v>
      </c>
      <c r="N7" s="80">
        <f>M7*1.49</f>
        <v>3714.2273</v>
      </c>
      <c r="O7" s="80">
        <f t="shared" ref="O7:Q7" si="16">N7*1.49</f>
        <v>5534.1986770000003</v>
      </c>
      <c r="P7" s="80">
        <f t="shared" si="16"/>
        <v>8245.956028730001</v>
      </c>
      <c r="Q7" s="80">
        <f t="shared" si="16"/>
        <v>12286.474482807702</v>
      </c>
      <c r="S7" s="86">
        <f t="shared" si="10"/>
        <v>1723.19</v>
      </c>
      <c r="T7" s="87">
        <f t="shared" si="11"/>
        <v>1774.8857</v>
      </c>
      <c r="U7" s="87">
        <f t="shared" ref="U7:W7" si="17">T7*1.03</f>
        <v>1828.1322710000002</v>
      </c>
      <c r="V7" s="87">
        <f t="shared" si="17"/>
        <v>1882.9762391300003</v>
      </c>
      <c r="W7" s="87">
        <f t="shared" si="17"/>
        <v>1939.4655263039003</v>
      </c>
      <c r="Y7" s="88">
        <f t="shared" si="13"/>
        <v>1689.73</v>
      </c>
      <c r="Z7" s="89">
        <f t="shared" si="14"/>
        <v>1740.4219000000001</v>
      </c>
      <c r="AA7" s="89">
        <f t="shared" ref="AA7:AC7" si="18">Z7*1.03</f>
        <v>1792.6345570000001</v>
      </c>
      <c r="AB7" s="89">
        <f t="shared" si="18"/>
        <v>1846.4135937100002</v>
      </c>
      <c r="AC7" s="89">
        <f t="shared" si="18"/>
        <v>1901.8060015213002</v>
      </c>
    </row>
    <row r="8" spans="2:29">
      <c r="B8" s="15" t="s">
        <v>8</v>
      </c>
      <c r="C8" s="15">
        <f>-1*SUMIFS(Workings!$E:$E,Workings!$F:$F,'P&amp;L  '!$B8,Workings!$C:$C,'P&amp;L  '!C$4)</f>
        <v>-1212.1799999999998</v>
      </c>
      <c r="D8" s="15">
        <f>-1*SUMIFS(Workings!$E:$E,Workings!$F:$F,'P&amp;L  '!$B8,Workings!$C:$C,'P&amp;L  '!D$4)</f>
        <v>-1245.3399999999999</v>
      </c>
      <c r="E8" s="15">
        <f>-1*SUMIFS(Workings!$E:$E,Workings!$F:$F,'P&amp;L  '!$B8,Workings!$C:$C,'P&amp;L  '!E$4)</f>
        <v>-1068.24</v>
      </c>
      <c r="G8" s="20">
        <f t="shared" si="4"/>
        <v>2.7355673249847445E-2</v>
      </c>
      <c r="H8" s="20">
        <f t="shared" si="0"/>
        <v>-0.14221015947452098</v>
      </c>
      <c r="I8" s="20">
        <f t="shared" si="5"/>
        <v>-5.7427243112336768E-2</v>
      </c>
      <c r="J8" s="20">
        <f t="shared" si="6"/>
        <v>-5.7427243112336768E-2</v>
      </c>
      <c r="K8" s="78">
        <f t="shared" si="7"/>
        <v>-4.7427243112336766E-2</v>
      </c>
      <c r="L8" s="78">
        <f t="shared" si="8"/>
        <v>-6.7427243112336763E-2</v>
      </c>
      <c r="M8" s="81">
        <f t="shared" ref="M8:M9" si="19">E8*1.49</f>
        <v>-1591.6776</v>
      </c>
      <c r="N8" s="82">
        <f>M8*1.57</f>
        <v>-2498.9338320000002</v>
      </c>
      <c r="O8" s="82">
        <f t="shared" ref="O8:Q8" si="20">N8*1.57</f>
        <v>-3923.3261162400004</v>
      </c>
      <c r="P8" s="82">
        <f t="shared" si="20"/>
        <v>-6159.6220024968006</v>
      </c>
      <c r="Q8" s="82">
        <f t="shared" si="20"/>
        <v>-9670.6065439199774</v>
      </c>
      <c r="S8" s="84">
        <f t="shared" si="10"/>
        <v>-1100.2872</v>
      </c>
      <c r="T8" s="85">
        <f t="shared" si="11"/>
        <v>-1133.2958160000001</v>
      </c>
      <c r="U8" s="85">
        <f t="shared" ref="U8:W8" si="21">T8*1.03</f>
        <v>-1167.2946904800001</v>
      </c>
      <c r="V8" s="85">
        <f t="shared" si="21"/>
        <v>-1202.3135311944002</v>
      </c>
      <c r="W8" s="85">
        <f t="shared" si="21"/>
        <v>-1238.3829371302322</v>
      </c>
      <c r="X8" s="85"/>
      <c r="Y8" s="84">
        <f t="shared" si="13"/>
        <v>-1078.9223999999999</v>
      </c>
      <c r="Z8" s="85">
        <f t="shared" si="14"/>
        <v>-1111.290072</v>
      </c>
      <c r="AA8" s="85">
        <f t="shared" ref="AA8:AC8" si="22">Z8*1.03</f>
        <v>-1144.6287741600001</v>
      </c>
      <c r="AB8" s="85">
        <f t="shared" si="22"/>
        <v>-1178.9676373848001</v>
      </c>
      <c r="AC8" s="85">
        <f t="shared" si="22"/>
        <v>-1214.3366665063443</v>
      </c>
    </row>
    <row r="9" spans="2:29">
      <c r="B9" s="16" t="s">
        <v>59</v>
      </c>
      <c r="C9" s="16">
        <f>SUM(C7:C8)</f>
        <v>308.82000000000016</v>
      </c>
      <c r="D9" s="16">
        <f>SUM(D7:D8)</f>
        <v>355.66000000000008</v>
      </c>
      <c r="E9" s="16">
        <f>SUM(E7:E8)</f>
        <v>604.76</v>
      </c>
      <c r="G9" s="21">
        <f t="shared" si="4"/>
        <v>0.15167411437083045</v>
      </c>
      <c r="H9" s="21">
        <f t="shared" si="0"/>
        <v>0.70038801102176196</v>
      </c>
      <c r="I9" s="20">
        <f t="shared" si="5"/>
        <v>0.4260310626962962</v>
      </c>
      <c r="J9" s="20">
        <f t="shared" si="6"/>
        <v>0.4260310626962962</v>
      </c>
      <c r="K9" s="78">
        <f t="shared" si="7"/>
        <v>0.43603106269629621</v>
      </c>
      <c r="L9" s="78">
        <f t="shared" si="8"/>
        <v>0.41603106269629619</v>
      </c>
      <c r="M9" s="80">
        <f t="shared" si="19"/>
        <v>901.0924</v>
      </c>
      <c r="N9" s="80">
        <f>M9*1.426</f>
        <v>1284.9577623999999</v>
      </c>
      <c r="O9" s="80">
        <f t="shared" ref="O9:Q9" si="23">N9*1.426</f>
        <v>1832.3497691823998</v>
      </c>
      <c r="P9" s="80">
        <f t="shared" si="23"/>
        <v>2612.9307708541019</v>
      </c>
      <c r="Q9" s="80">
        <f t="shared" si="23"/>
        <v>3726.0392792379489</v>
      </c>
      <c r="S9" s="86">
        <f t="shared" si="10"/>
        <v>622.90279999999996</v>
      </c>
      <c r="T9" s="87">
        <f t="shared" si="11"/>
        <v>641.58988399999998</v>
      </c>
      <c r="U9" s="87">
        <f t="shared" ref="U9:W9" si="24">T9*1.03</f>
        <v>660.83758051999996</v>
      </c>
      <c r="V9" s="87">
        <f t="shared" si="24"/>
        <v>680.6627079356</v>
      </c>
      <c r="W9" s="87">
        <f t="shared" si="24"/>
        <v>701.082589173668</v>
      </c>
      <c r="Y9" s="88">
        <f t="shared" si="13"/>
        <v>610.80759999999998</v>
      </c>
      <c r="Z9" s="89">
        <f t="shared" si="14"/>
        <v>629.13182800000004</v>
      </c>
      <c r="AA9" s="89">
        <f t="shared" ref="AA9:AC9" si="25">Z9*1.03</f>
        <v>648.00578284000005</v>
      </c>
      <c r="AB9" s="89">
        <f t="shared" si="25"/>
        <v>667.44595632520009</v>
      </c>
      <c r="AC9" s="89">
        <f t="shared" si="25"/>
        <v>687.46933501495607</v>
      </c>
    </row>
    <row r="10" spans="2:29">
      <c r="B10" s="15" t="s">
        <v>12</v>
      </c>
      <c r="C10" s="15">
        <f>-1*SUMIFS(Workings!$E:$E,Workings!$F:$F,'P&amp;L  '!$B10,Workings!$C:$C,'P&amp;L  '!C$4)</f>
        <v>-31</v>
      </c>
      <c r="D10" s="15">
        <f>-1*SUMIFS(Workings!$E:$E,Workings!$F:$F,'P&amp;L  '!$B10,Workings!$C:$C,'P&amp;L  '!D$4)</f>
        <v>-44</v>
      </c>
      <c r="E10" s="15">
        <f>-1*SUMIFS(Workings!$E:$E,Workings!$F:$F,'P&amp;L  '!$B10,Workings!$C:$C,'P&amp;L  '!E$4)</f>
        <v>-41</v>
      </c>
      <c r="G10" s="20">
        <f t="shared" si="4"/>
        <v>0.41935483870967749</v>
      </c>
      <c r="H10" s="20">
        <f t="shared" si="0"/>
        <v>-6.8181818181818232E-2</v>
      </c>
      <c r="I10" s="20">
        <f t="shared" si="5"/>
        <v>0.17558651026392963</v>
      </c>
      <c r="J10" s="20">
        <f t="shared" si="6"/>
        <v>0.17558651026392963</v>
      </c>
      <c r="K10" s="78">
        <f t="shared" si="7"/>
        <v>0.18558651026392964</v>
      </c>
      <c r="L10" s="78">
        <f t="shared" si="8"/>
        <v>0.16558651026392962</v>
      </c>
      <c r="M10" s="83">
        <f>E10*1.176</f>
        <v>-48.215999999999994</v>
      </c>
      <c r="N10" s="82">
        <f>M10*1.176</f>
        <v>-56.702015999999986</v>
      </c>
      <c r="O10" s="82">
        <f t="shared" ref="O10:Q10" si="26">N10*1.176</f>
        <v>-66.681570815999976</v>
      </c>
      <c r="P10" s="82">
        <f t="shared" si="26"/>
        <v>-78.417527279615967</v>
      </c>
      <c r="Q10" s="82">
        <f t="shared" si="26"/>
        <v>-92.219012080828378</v>
      </c>
      <c r="S10" s="84">
        <f t="shared" si="10"/>
        <v>-42.230000000000004</v>
      </c>
      <c r="T10" s="85">
        <f t="shared" si="11"/>
        <v>-43.496900000000004</v>
      </c>
      <c r="U10" s="85">
        <f t="shared" ref="U10:W10" si="27">T10*1.03</f>
        <v>-44.801807000000004</v>
      </c>
      <c r="V10" s="85">
        <f t="shared" si="27"/>
        <v>-46.145861210000007</v>
      </c>
      <c r="W10" s="85">
        <f t="shared" si="27"/>
        <v>-47.530237046300009</v>
      </c>
      <c r="Y10" s="84">
        <f t="shared" si="13"/>
        <v>-41.410000000000004</v>
      </c>
      <c r="Z10" s="85">
        <f t="shared" si="14"/>
        <v>-42.652300000000004</v>
      </c>
      <c r="AA10" s="85">
        <f t="shared" ref="AA10:AC10" si="28">Z10*1.03</f>
        <v>-43.931869000000006</v>
      </c>
      <c r="AB10" s="85">
        <f t="shared" si="28"/>
        <v>-45.249825070000007</v>
      </c>
      <c r="AC10" s="85">
        <f t="shared" si="28"/>
        <v>-46.60731982210001</v>
      </c>
    </row>
    <row r="11" spans="2:29">
      <c r="B11" s="16" t="s">
        <v>60</v>
      </c>
      <c r="C11" s="16">
        <f>SUM(C9:C10)</f>
        <v>277.82000000000016</v>
      </c>
      <c r="D11" s="16">
        <f>SUM(D9:D10)</f>
        <v>311.66000000000008</v>
      </c>
      <c r="E11" s="16">
        <f>SUM(E9:E10)</f>
        <v>563.76</v>
      </c>
      <c r="G11" s="21">
        <f t="shared" si="4"/>
        <v>0.12180548556619364</v>
      </c>
      <c r="H11" s="21">
        <f t="shared" si="0"/>
        <v>0.80889430789963379</v>
      </c>
      <c r="I11" s="20">
        <f t="shared" si="5"/>
        <v>0.46534989673291371</v>
      </c>
      <c r="J11" s="20">
        <f t="shared" si="6"/>
        <v>0.46534989673291371</v>
      </c>
      <c r="K11" s="78">
        <f t="shared" si="7"/>
        <v>0.47534989673291372</v>
      </c>
      <c r="L11" s="78">
        <f t="shared" si="8"/>
        <v>0.45534989673291371</v>
      </c>
      <c r="M11" s="80">
        <f>E11*1.465</f>
        <v>825.90840000000003</v>
      </c>
      <c r="N11" s="80">
        <f>M11*1.465</f>
        <v>1209.9558060000002</v>
      </c>
      <c r="O11" s="80">
        <f t="shared" ref="O11:Q11" si="29">N11*1.465</f>
        <v>1772.5852557900002</v>
      </c>
      <c r="P11" s="80">
        <f t="shared" si="29"/>
        <v>2596.8373997323506</v>
      </c>
      <c r="Q11" s="80">
        <f t="shared" si="29"/>
        <v>3804.366790607894</v>
      </c>
      <c r="S11" s="86">
        <f t="shared" si="10"/>
        <v>580.67280000000005</v>
      </c>
      <c r="T11" s="87">
        <f t="shared" si="11"/>
        <v>598.09298400000011</v>
      </c>
      <c r="U11" s="87">
        <f t="shared" ref="U11:W11" si="30">T11*1.03</f>
        <v>616.03577352000013</v>
      </c>
      <c r="V11" s="87">
        <f t="shared" si="30"/>
        <v>634.5168467256002</v>
      </c>
      <c r="W11" s="87">
        <f t="shared" si="30"/>
        <v>653.55235212736818</v>
      </c>
      <c r="Y11" s="88">
        <f t="shared" si="13"/>
        <v>569.39760000000001</v>
      </c>
      <c r="Z11" s="89">
        <f t="shared" si="14"/>
        <v>586.47952800000007</v>
      </c>
      <c r="AA11" s="89">
        <f t="shared" ref="AA11:AC11" si="31">Z11*1.03</f>
        <v>604.07391384000005</v>
      </c>
      <c r="AB11" s="89">
        <f t="shared" si="31"/>
        <v>622.19613125520004</v>
      </c>
      <c r="AC11" s="89">
        <f t="shared" si="31"/>
        <v>640.86201519285601</v>
      </c>
    </row>
    <row r="12" spans="2:29">
      <c r="B12" s="15" t="s">
        <v>50</v>
      </c>
      <c r="C12" s="15">
        <f>-1*SUMIFS(Workings!$E:$E,Workings!$F:$F,'P&amp;L  '!$B12,Workings!$C:$C,'P&amp;L  '!C$4)</f>
        <v>-56</v>
      </c>
      <c r="D12" s="15">
        <f>-1*SUMIFS(Workings!$E:$E,Workings!$F:$F,'P&amp;L  '!$B12,Workings!$C:$C,'P&amp;L  '!D$4)</f>
        <v>-65</v>
      </c>
      <c r="E12" s="15">
        <f>-1*SUMIFS(Workings!$E:$E,Workings!$F:$F,'P&amp;L  '!$B12,Workings!$C:$C,'P&amp;L  '!E$4)</f>
        <v>-52</v>
      </c>
      <c r="G12" s="20">
        <f t="shared" si="4"/>
        <v>0.16071428571428581</v>
      </c>
      <c r="H12" s="20">
        <f t="shared" si="0"/>
        <v>-0.19999999999999996</v>
      </c>
      <c r="I12" s="20">
        <f t="shared" si="5"/>
        <v>-1.9642857142857073E-2</v>
      </c>
      <c r="J12" s="20">
        <f t="shared" si="6"/>
        <v>-1.9642857142857073E-2</v>
      </c>
      <c r="K12" s="78">
        <f t="shared" si="7"/>
        <v>-9.6428571428570729E-3</v>
      </c>
      <c r="L12" s="78">
        <f t="shared" si="8"/>
        <v>-2.9642857142857075E-2</v>
      </c>
      <c r="M12" s="81">
        <f>E12*1.2</f>
        <v>-62.4</v>
      </c>
      <c r="N12" s="82">
        <f>M12*1.2</f>
        <v>-74.88</v>
      </c>
      <c r="O12" s="82">
        <f t="shared" ref="O12:Q12" si="32">N12*1.2</f>
        <v>-89.855999999999995</v>
      </c>
      <c r="P12" s="82">
        <f t="shared" si="32"/>
        <v>-107.82719999999999</v>
      </c>
      <c r="Q12" s="82">
        <f t="shared" si="32"/>
        <v>-129.39263999999997</v>
      </c>
      <c r="S12" s="84">
        <f t="shared" si="10"/>
        <v>-53.56</v>
      </c>
      <c r="T12" s="85">
        <f t="shared" si="11"/>
        <v>-55.166800000000002</v>
      </c>
      <c r="U12" s="85">
        <f t="shared" ref="U12:W12" si="33">T12*1.03</f>
        <v>-56.821804</v>
      </c>
      <c r="V12" s="85">
        <f t="shared" si="33"/>
        <v>-58.526458120000001</v>
      </c>
      <c r="W12" s="85">
        <f t="shared" si="33"/>
        <v>-60.282251863600003</v>
      </c>
      <c r="Y12" s="84">
        <f t="shared" si="13"/>
        <v>-52.52</v>
      </c>
      <c r="Z12" s="85">
        <f t="shared" si="14"/>
        <v>-54.095600000000005</v>
      </c>
      <c r="AA12" s="85">
        <f t="shared" ref="AA12:AC12" si="34">Z12*1.03</f>
        <v>-55.718468000000009</v>
      </c>
      <c r="AB12" s="85">
        <f t="shared" si="34"/>
        <v>-57.390022040000012</v>
      </c>
      <c r="AC12" s="85">
        <f t="shared" si="34"/>
        <v>-59.111722701200016</v>
      </c>
    </row>
    <row r="13" spans="2:29">
      <c r="B13" s="16" t="s">
        <v>61</v>
      </c>
      <c r="C13" s="16">
        <f>SUM(C11:C12)</f>
        <v>221.82000000000016</v>
      </c>
      <c r="D13" s="16">
        <f>SUM(D11:D12)</f>
        <v>246.66000000000008</v>
      </c>
      <c r="E13" s="16">
        <f>SUM(E11:E12)</f>
        <v>511.76</v>
      </c>
      <c r="G13" s="21">
        <f t="shared" si="4"/>
        <v>0.11198268866648586</v>
      </c>
      <c r="H13" s="21">
        <f t="shared" si="0"/>
        <v>1.0747587772642495</v>
      </c>
      <c r="I13" s="20">
        <f t="shared" si="5"/>
        <v>0.59337073296536769</v>
      </c>
      <c r="J13" s="20">
        <f t="shared" si="6"/>
        <v>0.59337073296536769</v>
      </c>
      <c r="K13" s="78">
        <f t="shared" si="7"/>
        <v>0.6033707329653677</v>
      </c>
      <c r="L13" s="78">
        <f t="shared" si="8"/>
        <v>0.58337073296536768</v>
      </c>
      <c r="M13" s="80">
        <f>E13*1.59</f>
        <v>813.69839999999999</v>
      </c>
      <c r="N13" s="80">
        <f>M13*1.59</f>
        <v>1293.780456</v>
      </c>
      <c r="O13" s="80">
        <f t="shared" ref="O13:Q13" si="35">N13*1.59</f>
        <v>2057.11092504</v>
      </c>
      <c r="P13" s="80">
        <f t="shared" si="35"/>
        <v>3270.8063708136001</v>
      </c>
      <c r="Q13" s="80">
        <f t="shared" si="35"/>
        <v>5200.5821295936248</v>
      </c>
      <c r="S13" s="86">
        <f t="shared" si="10"/>
        <v>527.11279999999999</v>
      </c>
      <c r="T13" s="87">
        <f t="shared" si="11"/>
        <v>542.92618400000003</v>
      </c>
      <c r="U13" s="87">
        <f t="shared" ref="U13:W13" si="36">T13*1.03</f>
        <v>559.21396952000009</v>
      </c>
      <c r="V13" s="87">
        <f t="shared" si="36"/>
        <v>575.99038860560006</v>
      </c>
      <c r="W13" s="87">
        <f t="shared" si="36"/>
        <v>593.27010026376809</v>
      </c>
      <c r="Y13" s="88">
        <f t="shared" si="13"/>
        <v>516.87760000000003</v>
      </c>
      <c r="Z13" s="89">
        <f t="shared" si="14"/>
        <v>532.38392800000008</v>
      </c>
      <c r="AA13" s="89">
        <f t="shared" ref="AA13:AC13" si="37">Z13*1.03</f>
        <v>548.35544584000013</v>
      </c>
      <c r="AB13" s="89">
        <f t="shared" si="37"/>
        <v>564.80610921520019</v>
      </c>
      <c r="AC13" s="89">
        <f t="shared" si="37"/>
        <v>581.75029249165618</v>
      </c>
    </row>
    <row r="14" spans="2:29">
      <c r="B14" s="15" t="s">
        <v>51</v>
      </c>
      <c r="C14" s="15">
        <f>-1*SUMIFS(Workings!$E:$E,Workings!$F:$F,'P&amp;L  '!$B14,Workings!$C:$C,'P&amp;L  '!C$4)</f>
        <v>-207.52</v>
      </c>
      <c r="D14" s="15">
        <f>-1*SUMIFS(Workings!$E:$E,Workings!$F:$F,'P&amp;L  '!$B14,Workings!$C:$C,'P&amp;L  '!D$4)</f>
        <v>-209.98</v>
      </c>
      <c r="E14" s="15">
        <f>-1*SUMIFS(Workings!$E:$E,Workings!$F:$F,'P&amp;L  '!$B14,Workings!$C:$C,'P&amp;L  '!E$4)</f>
        <v>-208.57999999999998</v>
      </c>
      <c r="G14" s="20">
        <f t="shared" si="4"/>
        <v>1.1854279105628196E-2</v>
      </c>
      <c r="H14" s="20">
        <f t="shared" si="0"/>
        <v>-6.6673016477759584E-3</v>
      </c>
      <c r="I14" s="20">
        <f t="shared" si="5"/>
        <v>2.5934887289261188E-3</v>
      </c>
      <c r="J14" s="20">
        <f t="shared" si="6"/>
        <v>2.5934887289261188E-3</v>
      </c>
      <c r="K14" s="78">
        <f t="shared" si="7"/>
        <v>1.2593488728926119E-2</v>
      </c>
      <c r="L14" s="78">
        <f t="shared" si="8"/>
        <v>-7.4065112710738814E-3</v>
      </c>
      <c r="M14" s="81">
        <f>E14*1.03</f>
        <v>-214.8374</v>
      </c>
      <c r="N14" s="82">
        <f>M14*1.03</f>
        <v>-221.282522</v>
      </c>
      <c r="O14" s="82">
        <f t="shared" ref="O14:Q14" si="38">N14*1.03</f>
        <v>-227.92099766000001</v>
      </c>
      <c r="P14" s="82">
        <f t="shared" si="38"/>
        <v>-234.75862758980003</v>
      </c>
      <c r="Q14" s="82">
        <f t="shared" si="38"/>
        <v>-241.80138641749403</v>
      </c>
      <c r="S14" s="84">
        <f t="shared" si="10"/>
        <v>-214.8374</v>
      </c>
      <c r="T14" s="85">
        <f t="shared" si="11"/>
        <v>-221.282522</v>
      </c>
      <c r="U14" s="85">
        <f t="shared" ref="U14:W14" si="39">T14*1.03</f>
        <v>-227.92099766000001</v>
      </c>
      <c r="V14" s="85">
        <f t="shared" si="39"/>
        <v>-234.75862758980003</v>
      </c>
      <c r="W14" s="85">
        <f t="shared" si="39"/>
        <v>-241.80138641749403</v>
      </c>
      <c r="Y14" s="84">
        <f t="shared" si="13"/>
        <v>-210.66579999999999</v>
      </c>
      <c r="Z14" s="85">
        <f t="shared" si="14"/>
        <v>-216.98577399999999</v>
      </c>
      <c r="AA14" s="85">
        <f t="shared" ref="AA14:AC14" si="40">Z14*1.03</f>
        <v>-223.49534721999999</v>
      </c>
      <c r="AB14" s="85">
        <f t="shared" si="40"/>
        <v>-230.2002076366</v>
      </c>
      <c r="AC14" s="85">
        <f t="shared" si="40"/>
        <v>-237.10621386569801</v>
      </c>
    </row>
    <row r="15" spans="2:29" ht="12" thickBot="1">
      <c r="B15" s="17" t="s">
        <v>62</v>
      </c>
      <c r="C15" s="18">
        <f>SUM(C13:C14)</f>
        <v>14.300000000000153</v>
      </c>
      <c r="D15" s="18">
        <f>SUM(D13:D14)</f>
        <v>36.680000000000092</v>
      </c>
      <c r="E15" s="18">
        <f>SUM(E13:E14)</f>
        <v>303.18</v>
      </c>
      <c r="G15" s="22">
        <f t="shared" si="4"/>
        <v>1.5650349650349438</v>
      </c>
      <c r="H15" s="22">
        <f t="shared" si="0"/>
        <v>7.2655398037077212</v>
      </c>
      <c r="I15" s="20">
        <f t="shared" si="5"/>
        <v>4.4152873843713323</v>
      </c>
      <c r="J15" s="20">
        <f t="shared" si="6"/>
        <v>4.4152873843713323</v>
      </c>
      <c r="K15" s="78">
        <f t="shared" si="7"/>
        <v>4.4252873843713321</v>
      </c>
      <c r="L15" s="78">
        <f t="shared" si="8"/>
        <v>4.4052873843713325</v>
      </c>
      <c r="M15" s="16">
        <f>E15*4.4415</f>
        <v>1346.5739699999999</v>
      </c>
      <c r="N15" s="18">
        <f>M15*4.4415</f>
        <v>5980.8082877549987</v>
      </c>
      <c r="O15" s="18">
        <f t="shared" ref="O15:Q15" si="41">N15*4.4415</f>
        <v>26563.760010063823</v>
      </c>
      <c r="P15" s="18">
        <f t="shared" si="41"/>
        <v>117982.94008469846</v>
      </c>
      <c r="Q15" s="18">
        <f t="shared" si="41"/>
        <v>524021.22838618816</v>
      </c>
      <c r="S15" s="88">
        <f t="shared" si="10"/>
        <v>312.27539999999999</v>
      </c>
      <c r="T15" s="89">
        <f t="shared" si="11"/>
        <v>321.64366200000001</v>
      </c>
      <c r="U15" s="89">
        <f t="shared" ref="U15:W15" si="42">T15*1.03</f>
        <v>331.29297186000002</v>
      </c>
      <c r="V15" s="89">
        <f t="shared" si="42"/>
        <v>341.23176101580003</v>
      </c>
      <c r="W15" s="89">
        <f t="shared" si="42"/>
        <v>351.46871384627406</v>
      </c>
      <c r="Y15" s="91">
        <f t="shared" si="13"/>
        <v>306.21179999999998</v>
      </c>
      <c r="Z15" s="92">
        <f t="shared" si="14"/>
        <v>315.39815399999998</v>
      </c>
      <c r="AA15" s="92">
        <f t="shared" ref="AA15:AC15" si="43">Z15*1.03</f>
        <v>324.86009861999997</v>
      </c>
      <c r="AB15" s="92">
        <f t="shared" si="43"/>
        <v>334.60590157859997</v>
      </c>
      <c r="AC15" s="92">
        <f t="shared" si="43"/>
        <v>344.644078625958</v>
      </c>
    </row>
    <row r="16" spans="2:29" ht="3.75" customHeight="1" thickBot="1">
      <c r="B16" s="12"/>
      <c r="D16" s="10"/>
      <c r="L16" s="78">
        <f t="shared" si="8"/>
        <v>-0.01</v>
      </c>
      <c r="M16" s="16">
        <f t="shared" ref="M16" si="44">SUM(M13:M15)</f>
        <v>1945.4349699999998</v>
      </c>
      <c r="S16" s="90"/>
      <c r="T16" s="90"/>
      <c r="U16" s="90"/>
      <c r="V16" s="90"/>
      <c r="W16" s="90"/>
    </row>
    <row r="17" spans="2:17" ht="14.5">
      <c r="B17" s="64"/>
      <c r="C17" s="62"/>
      <c r="D17" s="63"/>
      <c r="E17" s="62"/>
      <c r="F17" s="62"/>
      <c r="G17" s="62"/>
      <c r="H17" s="62"/>
      <c r="I17" s="62"/>
      <c r="J17" s="62"/>
      <c r="K17" s="79"/>
      <c r="L17" s="79"/>
      <c r="M17" s="62"/>
      <c r="N17" s="62"/>
      <c r="O17" s="62"/>
      <c r="P17" s="62"/>
      <c r="Q17" s="62"/>
    </row>
    <row r="18" spans="2:17" ht="14.5">
      <c r="B18" s="62"/>
      <c r="C18" s="62"/>
      <c r="D18" s="63"/>
      <c r="E18" s="62"/>
      <c r="F18" s="62"/>
      <c r="G18" s="62"/>
      <c r="H18" s="62"/>
      <c r="I18" s="62"/>
      <c r="J18" s="62"/>
      <c r="K18" s="79"/>
      <c r="L18" s="79"/>
      <c r="M18" s="62"/>
      <c r="N18" s="62"/>
      <c r="O18" s="62"/>
      <c r="P18" s="62"/>
      <c r="Q18" s="62"/>
    </row>
    <row r="19" spans="2:17" ht="14.5">
      <c r="B19" s="10"/>
      <c r="D19" s="10"/>
    </row>
    <row r="20" spans="2:17" ht="14.5">
      <c r="B20" s="10"/>
      <c r="D20" s="10"/>
    </row>
    <row r="21" spans="2:17" ht="14.5">
      <c r="B21" s="10"/>
      <c r="D21" s="10"/>
    </row>
    <row r="22" spans="2:17" ht="14.5">
      <c r="B22" s="10"/>
      <c r="D22" s="10"/>
    </row>
    <row r="23" spans="2:17" ht="14.5">
      <c r="B23" s="10"/>
      <c r="D23" s="10"/>
    </row>
    <row r="24" spans="2:17" ht="14.5">
      <c r="B24" s="10"/>
      <c r="D24" s="10"/>
    </row>
    <row r="25" spans="2:17" ht="14.5">
      <c r="B25" s="10"/>
      <c r="D25" s="10"/>
    </row>
    <row r="26" spans="2:17" ht="14.5">
      <c r="B26" s="10"/>
      <c r="D26" s="10"/>
    </row>
    <row r="27" spans="2:17" ht="14.5">
      <c r="B27" s="10"/>
      <c r="D27" s="10"/>
    </row>
    <row r="28" spans="2:17" ht="14.5">
      <c r="B28" s="10"/>
      <c r="D28" s="10"/>
    </row>
    <row r="29" spans="2:17" ht="14.5">
      <c r="B29" s="10"/>
      <c r="D29" s="10"/>
    </row>
    <row r="30" spans="2:17" ht="14.5">
      <c r="B30" s="10"/>
      <c r="D30" s="10"/>
    </row>
    <row r="31" spans="2:17" ht="14.5">
      <c r="B31" s="10"/>
      <c r="D31" s="10"/>
    </row>
    <row r="32" spans="2:17" ht="14.5">
      <c r="B32" s="10"/>
      <c r="D32" s="10"/>
    </row>
    <row r="33" spans="2:4" ht="14.5">
      <c r="B33" s="10"/>
      <c r="D33" s="10"/>
    </row>
    <row r="34" spans="2:4" ht="14.5">
      <c r="B34" s="10"/>
      <c r="D34" s="10"/>
    </row>
    <row r="35" spans="2:4" ht="14.5">
      <c r="B35" s="10"/>
      <c r="D35" s="10"/>
    </row>
    <row r="36" spans="2:4" ht="14.5">
      <c r="B36" s="10"/>
      <c r="D36" s="10"/>
    </row>
    <row r="37" spans="2:4" ht="14.5">
      <c r="B37" s="10"/>
      <c r="D37" s="10"/>
    </row>
    <row r="38" spans="2:4" ht="14.5">
      <c r="B38" s="10"/>
      <c r="D38" s="10"/>
    </row>
    <row r="39" spans="2:4" ht="14.5">
      <c r="B39" s="10"/>
      <c r="D39" s="10"/>
    </row>
    <row r="40" spans="2:4" ht="14.5">
      <c r="B40" s="10"/>
      <c r="D40" s="10"/>
    </row>
    <row r="41" spans="2:4" ht="14.5">
      <c r="B41" s="10"/>
      <c r="D41" s="10"/>
    </row>
    <row r="42" spans="2:4" ht="14.5">
      <c r="B42" s="10"/>
      <c r="D42" s="10"/>
    </row>
    <row r="43" spans="2:4" ht="14.5">
      <c r="B43" s="10"/>
      <c r="D43" s="10"/>
    </row>
    <row r="44" spans="2:4" ht="14.5">
      <c r="B44" s="10"/>
      <c r="D44" s="10"/>
    </row>
    <row r="45" spans="2:4" ht="14.5">
      <c r="B45" s="10"/>
      <c r="D45" s="10"/>
    </row>
    <row r="46" spans="2:4" ht="14.5">
      <c r="B46" s="10"/>
      <c r="D46" s="10"/>
    </row>
    <row r="47" spans="2:4" ht="14.5">
      <c r="B47" s="10"/>
      <c r="D47" s="10"/>
    </row>
    <row r="48" spans="2:4" ht="14.5">
      <c r="B48" s="10"/>
      <c r="D48" s="10"/>
    </row>
    <row r="49" spans="2:4" ht="14.5">
      <c r="B49" s="10"/>
      <c r="D49" s="10"/>
    </row>
    <row r="50" spans="2:4" ht="14.5">
      <c r="B50" s="10"/>
      <c r="D50" s="10"/>
    </row>
    <row r="51" spans="2:4" ht="14.5">
      <c r="B51" s="10"/>
      <c r="D51" s="10"/>
    </row>
    <row r="52" spans="2:4" ht="14.5">
      <c r="B52" s="10"/>
      <c r="D52" s="10"/>
    </row>
    <row r="53" spans="2:4" ht="14.5">
      <c r="B53" s="10"/>
      <c r="D53" s="10"/>
    </row>
    <row r="54" spans="2:4" ht="14.5">
      <c r="B54" s="10"/>
      <c r="D54" s="10"/>
    </row>
    <row r="55" spans="2:4" ht="14.5">
      <c r="B55" s="10"/>
      <c r="D55" s="10"/>
    </row>
    <row r="56" spans="2:4" ht="14.5">
      <c r="B56" s="10"/>
      <c r="D56" s="10"/>
    </row>
    <row r="57" spans="2:4" ht="14.5">
      <c r="B57" s="10"/>
      <c r="D57" s="10"/>
    </row>
    <row r="58" spans="2:4" ht="14.5">
      <c r="B58" s="10"/>
      <c r="D58" s="10"/>
    </row>
    <row r="59" spans="2:4" ht="14.5">
      <c r="B59" s="10"/>
      <c r="D59" s="10"/>
    </row>
    <row r="60" spans="2:4" ht="14.5">
      <c r="B60" s="10"/>
      <c r="D60" s="10"/>
    </row>
    <row r="61" spans="2:4" ht="14.5">
      <c r="B61" s="10"/>
      <c r="D61" s="10"/>
    </row>
    <row r="62" spans="2:4" ht="14.5">
      <c r="B62" s="10"/>
      <c r="D62" s="10"/>
    </row>
    <row r="63" spans="2:4" ht="14.5">
      <c r="B63" s="10"/>
      <c r="D63" s="10"/>
    </row>
    <row r="64" spans="2:4" ht="14.5">
      <c r="B64" s="10"/>
      <c r="D64" s="10"/>
    </row>
    <row r="65" spans="2:4" ht="14.5">
      <c r="B65" s="10"/>
      <c r="D65" s="10"/>
    </row>
    <row r="66" spans="2:4" ht="14.5">
      <c r="B66" s="10"/>
      <c r="D66" s="10"/>
    </row>
    <row r="67" spans="2:4" ht="14.5">
      <c r="B67" s="10"/>
      <c r="D67" s="10"/>
    </row>
    <row r="68" spans="2:4" ht="14.5">
      <c r="B68" s="10"/>
      <c r="D68" s="10"/>
    </row>
    <row r="69" spans="2:4" ht="14.5">
      <c r="B69" s="10"/>
      <c r="D69" s="10"/>
    </row>
    <row r="70" spans="2:4" ht="14.5">
      <c r="B70" s="10"/>
      <c r="D70" s="10"/>
    </row>
    <row r="71" spans="2:4" ht="14.5">
      <c r="B71" s="10"/>
      <c r="D71" s="10"/>
    </row>
    <row r="72" spans="2:4" ht="14.5">
      <c r="B72" s="10"/>
      <c r="D72" s="10"/>
    </row>
    <row r="73" spans="2:4" ht="14.5">
      <c r="B73" s="10"/>
      <c r="D73" s="10"/>
    </row>
    <row r="74" spans="2:4" ht="14.5">
      <c r="B74" s="10"/>
      <c r="D74" s="10"/>
    </row>
    <row r="75" spans="2:4" ht="14.5">
      <c r="B75" s="10"/>
      <c r="D75" s="10"/>
    </row>
    <row r="76" spans="2:4" ht="14.5">
      <c r="B76" s="10"/>
      <c r="D76" s="10"/>
    </row>
    <row r="77" spans="2:4" ht="14.5">
      <c r="B77" s="10"/>
      <c r="D77" s="10"/>
    </row>
    <row r="78" spans="2:4" ht="14.5">
      <c r="B78" s="10"/>
      <c r="D78" s="10"/>
    </row>
    <row r="79" spans="2:4" ht="14.5">
      <c r="B79" s="10"/>
      <c r="D79" s="10"/>
    </row>
    <row r="80" spans="2:4" ht="14.5">
      <c r="B80" s="10"/>
      <c r="D80" s="10"/>
    </row>
    <row r="81" spans="2:4" ht="14.5">
      <c r="B81" s="10"/>
      <c r="D81" s="10"/>
    </row>
    <row r="82" spans="2:4" ht="14.5">
      <c r="B82" s="10"/>
      <c r="D82" s="10"/>
    </row>
    <row r="83" spans="2:4" ht="14.5">
      <c r="B83" s="10"/>
      <c r="D83" s="10"/>
    </row>
    <row r="84" spans="2:4" ht="14.5">
      <c r="B84" s="10"/>
      <c r="D84" s="10"/>
    </row>
    <row r="85" spans="2:4" ht="14.5">
      <c r="B85" s="10"/>
      <c r="D85" s="10"/>
    </row>
    <row r="86" spans="2:4" ht="14.5">
      <c r="B86" s="10"/>
      <c r="D86" s="10"/>
    </row>
    <row r="87" spans="2:4" ht="14.5">
      <c r="B87" s="10"/>
      <c r="D87" s="10"/>
    </row>
    <row r="88" spans="2:4" ht="14.5">
      <c r="B88" s="10"/>
      <c r="D88" s="10"/>
    </row>
    <row r="89" spans="2:4" ht="14.5">
      <c r="B89" s="10"/>
      <c r="D89" s="10"/>
    </row>
    <row r="90" spans="2:4" ht="14.5">
      <c r="B90" s="10"/>
      <c r="D90" s="10"/>
    </row>
    <row r="91" spans="2:4" ht="14.5">
      <c r="B91" s="10"/>
      <c r="D91" s="10"/>
    </row>
    <row r="92" spans="2:4" ht="14.5">
      <c r="B92" s="10"/>
      <c r="D92" s="10"/>
    </row>
    <row r="93" spans="2:4" ht="14.5">
      <c r="B93" s="10"/>
      <c r="D93" s="10"/>
    </row>
    <row r="94" spans="2:4" ht="14.5">
      <c r="B94" s="10"/>
      <c r="D94" s="10"/>
    </row>
    <row r="95" spans="2:4" ht="14.5">
      <c r="B95" s="10"/>
      <c r="D95" s="10"/>
    </row>
    <row r="96" spans="2:4" ht="14.5">
      <c r="B96" s="10"/>
      <c r="D96" s="10"/>
    </row>
    <row r="97" spans="2:4" ht="14.5">
      <c r="B97" s="10"/>
      <c r="D97" s="10"/>
    </row>
    <row r="98" spans="2:4" ht="14.5">
      <c r="B98" s="10"/>
      <c r="D98" s="10"/>
    </row>
    <row r="99" spans="2:4" ht="14.5">
      <c r="B99" s="10"/>
      <c r="D99" s="10"/>
    </row>
    <row r="100" spans="2:4" ht="14.5">
      <c r="B100" s="10"/>
      <c r="D100" s="10"/>
    </row>
    <row r="101" spans="2:4" ht="14.5">
      <c r="B101" s="10"/>
      <c r="D101" s="10"/>
    </row>
    <row r="102" spans="2:4" ht="14.5">
      <c r="B102" s="10"/>
      <c r="D102" s="10"/>
    </row>
    <row r="103" spans="2:4" ht="14.5">
      <c r="B103" s="10"/>
      <c r="D103" s="10"/>
    </row>
    <row r="104" spans="2:4" ht="14.5">
      <c r="B104" s="10"/>
      <c r="D104" s="10"/>
    </row>
    <row r="105" spans="2:4" ht="14.5">
      <c r="B105" s="10"/>
      <c r="D105" s="10"/>
    </row>
    <row r="106" spans="2:4" ht="14.5">
      <c r="B106" s="10"/>
      <c r="D106" s="10"/>
    </row>
    <row r="107" spans="2:4" ht="14.5">
      <c r="B107" s="10"/>
      <c r="D107" s="10"/>
    </row>
    <row r="108" spans="2:4" ht="14.5">
      <c r="B108" s="10"/>
      <c r="D108" s="10"/>
    </row>
    <row r="109" spans="2:4" ht="14.5">
      <c r="B109" s="10"/>
      <c r="D109" s="10"/>
    </row>
    <row r="110" spans="2:4" ht="14.5">
      <c r="B110" s="10"/>
      <c r="D110" s="10"/>
    </row>
    <row r="111" spans="2:4" ht="14.5">
      <c r="B111" s="10"/>
      <c r="D111" s="10"/>
    </row>
    <row r="112" spans="2:4" ht="14.5">
      <c r="B112" s="10"/>
      <c r="D112" s="10"/>
    </row>
    <row r="113" spans="2:4" ht="14.5">
      <c r="B113" s="10"/>
      <c r="D113" s="10"/>
    </row>
    <row r="114" spans="2:4" ht="14.5">
      <c r="B114" s="10"/>
      <c r="D114" s="10"/>
    </row>
    <row r="115" spans="2:4" ht="14.5">
      <c r="B115" s="10"/>
      <c r="D115" s="10"/>
    </row>
    <row r="116" spans="2:4" ht="14.5">
      <c r="B116" s="10"/>
      <c r="D116" s="10"/>
    </row>
    <row r="117" spans="2:4" ht="14.5">
      <c r="B117" s="10"/>
      <c r="D117" s="10"/>
    </row>
    <row r="118" spans="2:4" ht="14.5">
      <c r="B118" s="10"/>
      <c r="D118" s="10"/>
    </row>
    <row r="119" spans="2:4" ht="14.5">
      <c r="B119" s="10"/>
      <c r="D119" s="10"/>
    </row>
    <row r="120" spans="2:4" ht="14.5">
      <c r="B120" s="10"/>
      <c r="D120" s="10"/>
    </row>
    <row r="121" spans="2:4" ht="14.5">
      <c r="B121" s="10"/>
      <c r="D121" s="10"/>
    </row>
    <row r="122" spans="2:4" ht="14.5">
      <c r="B122" s="10"/>
      <c r="D122" s="10"/>
    </row>
    <row r="123" spans="2:4" ht="14.5">
      <c r="B123" s="10"/>
      <c r="D123" s="10"/>
    </row>
    <row r="124" spans="2:4" ht="14.5">
      <c r="B124" s="10"/>
      <c r="D124" s="10"/>
    </row>
    <row r="125" spans="2:4" ht="14.5">
      <c r="B125" s="10"/>
      <c r="D125" s="10"/>
    </row>
    <row r="126" spans="2:4" ht="14.5">
      <c r="B126" s="10"/>
      <c r="D126" s="10"/>
    </row>
    <row r="127" spans="2:4" ht="14.5">
      <c r="B127" s="10"/>
      <c r="D127" s="10"/>
    </row>
    <row r="128" spans="2:4" ht="14.5">
      <c r="B128" s="10"/>
      <c r="D128" s="10"/>
    </row>
    <row r="129" spans="2:4" ht="14.5">
      <c r="B129" s="10"/>
      <c r="D129" s="10"/>
    </row>
    <row r="130" spans="2:4" ht="14.5">
      <c r="B130" s="10"/>
      <c r="D130" s="10"/>
    </row>
    <row r="131" spans="2:4" ht="14.5">
      <c r="B131" s="10"/>
      <c r="D131" s="10"/>
    </row>
    <row r="132" spans="2:4" ht="14.5">
      <c r="B132" s="10"/>
      <c r="D132" s="10"/>
    </row>
    <row r="133" spans="2:4" ht="14.5">
      <c r="B133" s="10"/>
      <c r="D133" s="10"/>
    </row>
    <row r="134" spans="2:4" ht="14.5">
      <c r="B134" s="10"/>
      <c r="D134" s="10"/>
    </row>
    <row r="135" spans="2:4" ht="14.5">
      <c r="B135" s="10"/>
      <c r="D135" s="10"/>
    </row>
    <row r="136" spans="2:4" ht="14.5">
      <c r="B136" s="10"/>
      <c r="D136" s="10"/>
    </row>
    <row r="137" spans="2:4" ht="14.5">
      <c r="B137" s="10"/>
      <c r="D137" s="10"/>
    </row>
    <row r="138" spans="2:4" ht="14.5">
      <c r="B138" s="10"/>
      <c r="D138" s="10"/>
    </row>
    <row r="139" spans="2:4" ht="14.5">
      <c r="B139" s="10"/>
      <c r="D139" s="10"/>
    </row>
    <row r="140" spans="2:4" ht="14.5">
      <c r="B140" s="10"/>
      <c r="D140" s="10"/>
    </row>
    <row r="141" spans="2:4" ht="14.5">
      <c r="B141" s="10"/>
      <c r="D141" s="10"/>
    </row>
    <row r="142" spans="2:4" ht="14.5">
      <c r="B142" s="10"/>
      <c r="D142" s="10"/>
    </row>
    <row r="143" spans="2:4" ht="14.5">
      <c r="B143" s="10"/>
      <c r="D143" s="10"/>
    </row>
    <row r="144" spans="2:4" ht="14.5">
      <c r="B144" s="10"/>
      <c r="D144" s="10"/>
    </row>
    <row r="145" spans="2:4" ht="14.5">
      <c r="B145" s="10"/>
      <c r="D145" s="10"/>
    </row>
    <row r="146" spans="2:4" ht="14.5">
      <c r="B146" s="10"/>
      <c r="D146" s="10"/>
    </row>
    <row r="147" spans="2:4" ht="14.5">
      <c r="B147" s="10"/>
      <c r="D147" s="10"/>
    </row>
    <row r="148" spans="2:4" ht="14.5">
      <c r="B148" s="10"/>
      <c r="D148" s="10"/>
    </row>
    <row r="149" spans="2:4" ht="14.5">
      <c r="B149" s="10"/>
      <c r="D149" s="10"/>
    </row>
    <row r="150" spans="2:4" ht="14.5">
      <c r="B150" s="10"/>
      <c r="D150" s="10"/>
    </row>
    <row r="151" spans="2:4" ht="14.5">
      <c r="B151" s="10"/>
      <c r="D151" s="10"/>
    </row>
    <row r="152" spans="2:4" ht="14.5">
      <c r="B152" s="10"/>
      <c r="D152" s="10"/>
    </row>
    <row r="153" spans="2:4" ht="14.5">
      <c r="B153" s="10"/>
      <c r="D153" s="10"/>
    </row>
    <row r="154" spans="2:4" ht="14.5">
      <c r="B154" s="10"/>
      <c r="D154" s="10"/>
    </row>
    <row r="155" spans="2:4" ht="14.5">
      <c r="B155" s="10"/>
      <c r="D155" s="10"/>
    </row>
    <row r="156" spans="2:4" ht="14.5">
      <c r="B156" s="10"/>
      <c r="D156" s="10"/>
    </row>
    <row r="157" spans="2:4" ht="14.5">
      <c r="B157" s="10"/>
      <c r="D157" s="10"/>
    </row>
    <row r="158" spans="2:4" ht="14.5">
      <c r="B158" s="10"/>
      <c r="D158" s="10"/>
    </row>
    <row r="159" spans="2:4" ht="14.5">
      <c r="B159" s="10"/>
      <c r="D159" s="10"/>
    </row>
    <row r="160" spans="2:4" ht="14.5">
      <c r="B160" s="10"/>
      <c r="D160" s="10"/>
    </row>
    <row r="161" spans="2:4" ht="14.5">
      <c r="B161" s="10"/>
      <c r="D161" s="10"/>
    </row>
    <row r="162" spans="2:4" ht="14.5">
      <c r="B162" s="10"/>
      <c r="D162" s="10"/>
    </row>
    <row r="163" spans="2:4" ht="14.5">
      <c r="B163" s="10"/>
      <c r="D163" s="10"/>
    </row>
    <row r="164" spans="2:4" ht="14.5">
      <c r="B164" s="10"/>
      <c r="D164" s="10"/>
    </row>
    <row r="165" spans="2:4" ht="14.5">
      <c r="B165" s="10"/>
      <c r="D165" s="10"/>
    </row>
    <row r="166" spans="2:4" ht="14.5">
      <c r="B166" s="10"/>
      <c r="D166" s="10"/>
    </row>
    <row r="167" spans="2:4" ht="14.5">
      <c r="B167" s="10"/>
      <c r="D167" s="10"/>
    </row>
    <row r="168" spans="2:4" ht="14.5">
      <c r="B168" s="10"/>
      <c r="D168" s="10"/>
    </row>
    <row r="169" spans="2:4" ht="14.5">
      <c r="B169" s="10"/>
      <c r="D169" s="10"/>
    </row>
    <row r="170" spans="2:4" ht="14.5">
      <c r="B170" s="10"/>
      <c r="D170" s="10"/>
    </row>
    <row r="171" spans="2:4" ht="14.5">
      <c r="B171" s="10"/>
      <c r="D171" s="10"/>
    </row>
    <row r="172" spans="2:4" ht="14.5">
      <c r="B172" s="10"/>
      <c r="D172" s="10"/>
    </row>
    <row r="173" spans="2:4" ht="14.5">
      <c r="B173" s="10"/>
      <c r="D173" s="10"/>
    </row>
    <row r="174" spans="2:4" ht="14.5">
      <c r="B174" s="10"/>
      <c r="D174" s="10"/>
    </row>
    <row r="175" spans="2:4" ht="14.5">
      <c r="B175" s="10"/>
      <c r="D175" s="10"/>
    </row>
    <row r="176" spans="2:4" ht="14.5">
      <c r="B176" s="10"/>
      <c r="D176" s="10"/>
    </row>
    <row r="177" spans="2:4" ht="14.5">
      <c r="B177" s="10"/>
      <c r="D177" s="10"/>
    </row>
    <row r="178" spans="2:4" ht="14.5">
      <c r="B178" s="10"/>
      <c r="D178" s="10"/>
    </row>
    <row r="179" spans="2:4" ht="14.5">
      <c r="B179" s="10"/>
      <c r="D179" s="10"/>
    </row>
    <row r="180" spans="2:4" ht="14.5">
      <c r="B180" s="10"/>
      <c r="D180" s="10"/>
    </row>
    <row r="181" spans="2:4" ht="14.5">
      <c r="B181" s="10"/>
      <c r="D181" s="10"/>
    </row>
    <row r="182" spans="2:4" ht="14.5">
      <c r="B182" s="10"/>
      <c r="D182" s="10"/>
    </row>
    <row r="183" spans="2:4" ht="14.5">
      <c r="B183" s="10"/>
      <c r="D183" s="10"/>
    </row>
    <row r="184" spans="2:4" ht="14.5">
      <c r="B184" s="10"/>
      <c r="D184" s="10"/>
    </row>
    <row r="185" spans="2:4" ht="14.5">
      <c r="B185" s="10"/>
      <c r="D185" s="10"/>
    </row>
    <row r="186" spans="2:4" ht="14.5">
      <c r="B186" s="10"/>
      <c r="D186" s="10"/>
    </row>
    <row r="187" spans="2:4" ht="14.5">
      <c r="B187" s="10"/>
      <c r="D187" s="10"/>
    </row>
    <row r="188" spans="2:4" ht="14.5">
      <c r="B188" s="10"/>
      <c r="D188" s="10"/>
    </row>
    <row r="189" spans="2:4" ht="14.5">
      <c r="B189" s="10"/>
      <c r="D189" s="10"/>
    </row>
    <row r="190" spans="2:4" ht="14.5">
      <c r="B190" s="10"/>
      <c r="D190" s="10"/>
    </row>
    <row r="191" spans="2:4" ht="14.5">
      <c r="B191" s="10"/>
      <c r="D191" s="10"/>
    </row>
    <row r="192" spans="2:4" ht="14.5">
      <c r="B192" s="10"/>
      <c r="D192" s="10"/>
    </row>
    <row r="193" spans="2:4" ht="14.5">
      <c r="B193" s="10"/>
      <c r="D193" s="10"/>
    </row>
    <row r="194" spans="2:4" ht="14.5">
      <c r="B194" s="10"/>
      <c r="D194" s="10"/>
    </row>
    <row r="195" spans="2:4" ht="14.5">
      <c r="B195" s="10"/>
      <c r="D195" s="10"/>
    </row>
    <row r="196" spans="2:4" ht="14.5">
      <c r="B196" s="10"/>
      <c r="D196" s="10"/>
    </row>
    <row r="197" spans="2:4" ht="14.5">
      <c r="B197" s="10"/>
      <c r="D197" s="10"/>
    </row>
    <row r="198" spans="2:4" ht="14.5">
      <c r="B198" s="10"/>
      <c r="D198" s="10"/>
    </row>
    <row r="199" spans="2:4" ht="14.5">
      <c r="B199" s="10"/>
      <c r="D199" s="10"/>
    </row>
    <row r="200" spans="2:4" ht="14.5">
      <c r="B200" s="10"/>
      <c r="D200" s="10"/>
    </row>
    <row r="201" spans="2:4" ht="14.5">
      <c r="B201" s="10"/>
      <c r="D201" s="10"/>
    </row>
    <row r="202" spans="2:4" ht="14.5">
      <c r="B202" s="10"/>
      <c r="D202" s="10"/>
    </row>
    <row r="203" spans="2:4" ht="14.5">
      <c r="B203" s="10"/>
      <c r="D203" s="10"/>
    </row>
    <row r="204" spans="2:4" ht="14.5">
      <c r="B204" s="10"/>
      <c r="D204" s="10"/>
    </row>
    <row r="205" spans="2:4" ht="14.5">
      <c r="B205" s="10"/>
      <c r="D205" s="10"/>
    </row>
    <row r="206" spans="2:4" ht="14.5">
      <c r="B206" s="10"/>
      <c r="D206" s="10"/>
    </row>
    <row r="207" spans="2:4" ht="14.5">
      <c r="B207" s="10"/>
      <c r="D207" s="10"/>
    </row>
    <row r="208" spans="2:4" ht="14.5">
      <c r="B208" s="10"/>
      <c r="D208" s="10"/>
    </row>
    <row r="209" spans="2:4" ht="14.5">
      <c r="B209" s="10"/>
      <c r="D209" s="10"/>
    </row>
    <row r="210" spans="2:4" ht="14.5">
      <c r="B210" s="10"/>
      <c r="D210" s="10"/>
    </row>
    <row r="211" spans="2:4" ht="14.5">
      <c r="B211" s="10"/>
      <c r="D211" s="10"/>
    </row>
    <row r="212" spans="2:4" ht="14.5">
      <c r="B212" s="10"/>
      <c r="D212" s="10"/>
    </row>
    <row r="213" spans="2:4" ht="14.5">
      <c r="B213" s="10"/>
      <c r="D213" s="10"/>
    </row>
    <row r="214" spans="2:4" ht="14.5">
      <c r="B214" s="10"/>
      <c r="D214" s="10"/>
    </row>
    <row r="215" spans="2:4" ht="14.5">
      <c r="B215" s="10"/>
      <c r="D215" s="10"/>
    </row>
    <row r="216" spans="2:4" ht="14.5">
      <c r="B216" s="10"/>
      <c r="D216" s="10"/>
    </row>
    <row r="217" spans="2:4" ht="14.5">
      <c r="B217" s="10"/>
      <c r="D217" s="10"/>
    </row>
    <row r="218" spans="2:4" ht="14.5">
      <c r="B218" s="10"/>
      <c r="D218" s="10"/>
    </row>
    <row r="219" spans="2:4" ht="14.5">
      <c r="B219" s="10"/>
      <c r="D219" s="10"/>
    </row>
    <row r="220" spans="2:4" ht="14.5">
      <c r="B220" s="10"/>
      <c r="D220" s="10"/>
    </row>
    <row r="221" spans="2:4" ht="14.5">
      <c r="B221" s="10"/>
      <c r="D221" s="10"/>
    </row>
    <row r="222" spans="2:4" ht="14.5">
      <c r="B222" s="10"/>
      <c r="D222" s="10"/>
    </row>
    <row r="223" spans="2:4" ht="14.5">
      <c r="B223" s="10"/>
      <c r="D223" s="10"/>
    </row>
    <row r="224" spans="2:4" ht="14.5">
      <c r="B224" s="10"/>
      <c r="D224" s="10"/>
    </row>
    <row r="225" spans="2:4" ht="14.5">
      <c r="B225" s="10"/>
      <c r="D225" s="10"/>
    </row>
    <row r="226" spans="2:4" ht="14.5">
      <c r="B226" s="10"/>
      <c r="D226" s="10"/>
    </row>
    <row r="227" spans="2:4" ht="14.5">
      <c r="B227" s="10"/>
      <c r="D227" s="10"/>
    </row>
    <row r="228" spans="2:4" ht="14.5">
      <c r="B228" s="10"/>
      <c r="D228" s="10"/>
    </row>
    <row r="229" spans="2:4" ht="14.5">
      <c r="B229" s="10"/>
      <c r="D229" s="10"/>
    </row>
    <row r="230" spans="2:4" ht="14.5">
      <c r="B230" s="10"/>
      <c r="D230" s="10"/>
    </row>
    <row r="231" spans="2:4" ht="14.5">
      <c r="B231" s="10"/>
      <c r="D231" s="10"/>
    </row>
    <row r="232" spans="2:4" ht="14.5">
      <c r="B232" s="10"/>
      <c r="D232" s="10"/>
    </row>
    <row r="233" spans="2:4" ht="14.5">
      <c r="B233" s="10"/>
      <c r="D233" s="10"/>
    </row>
    <row r="234" spans="2:4" ht="14.5">
      <c r="B234" s="10"/>
      <c r="D234" s="10"/>
    </row>
    <row r="235" spans="2:4" ht="14.5">
      <c r="B235" s="10"/>
      <c r="D235" s="10"/>
    </row>
    <row r="236" spans="2:4" ht="14.5">
      <c r="B236" s="10"/>
      <c r="D236" s="10"/>
    </row>
    <row r="237" spans="2:4" ht="14.5">
      <c r="B237" s="10"/>
      <c r="D237" s="10"/>
    </row>
    <row r="238" spans="2:4" ht="14.5">
      <c r="B238" s="10"/>
      <c r="D238" s="10"/>
    </row>
    <row r="239" spans="2:4" ht="14.5">
      <c r="B239" s="10"/>
      <c r="D239" s="10"/>
    </row>
    <row r="240" spans="2:4" ht="14.5">
      <c r="B240" s="10"/>
      <c r="D240" s="10"/>
    </row>
    <row r="241" spans="2:4" ht="14.5">
      <c r="B241" s="10"/>
      <c r="D241" s="10"/>
    </row>
    <row r="242" spans="2:4" ht="14.5">
      <c r="B242" s="10"/>
      <c r="D242" s="10"/>
    </row>
    <row r="243" spans="2:4" ht="14.5">
      <c r="B243" s="10"/>
      <c r="D243" s="10"/>
    </row>
    <row r="244" spans="2:4" ht="14.5">
      <c r="B244" s="10"/>
      <c r="D244" s="10"/>
    </row>
    <row r="245" spans="2:4" ht="14.5">
      <c r="B245" s="10"/>
      <c r="D245" s="10"/>
    </row>
    <row r="246" spans="2:4" ht="14.5">
      <c r="B246" s="10"/>
      <c r="D246" s="10"/>
    </row>
    <row r="247" spans="2:4" ht="14.5">
      <c r="B247" s="10"/>
      <c r="D247" s="10"/>
    </row>
    <row r="248" spans="2:4" ht="14.5">
      <c r="B248" s="10"/>
      <c r="D248" s="10"/>
    </row>
    <row r="249" spans="2:4" ht="14.5">
      <c r="B249" s="10"/>
      <c r="D249" s="10"/>
    </row>
    <row r="250" spans="2:4" ht="14.5">
      <c r="B250" s="10"/>
      <c r="D250" s="10"/>
    </row>
    <row r="251" spans="2:4" ht="14.5">
      <c r="B251" s="10"/>
      <c r="D251" s="10"/>
    </row>
    <row r="252" spans="2:4" ht="14.5">
      <c r="B252" s="10"/>
      <c r="D252" s="10"/>
    </row>
    <row r="253" spans="2:4" ht="14.5">
      <c r="B253" s="10"/>
      <c r="D253" s="10"/>
    </row>
    <row r="254" spans="2:4" ht="14.5">
      <c r="B254" s="10"/>
      <c r="D254" s="10"/>
    </row>
    <row r="255" spans="2:4" ht="14.5">
      <c r="B255" s="10"/>
      <c r="D255" s="10"/>
    </row>
    <row r="256" spans="2:4" ht="14.5">
      <c r="B256" s="10"/>
      <c r="D256" s="10"/>
    </row>
    <row r="257" spans="2:4" ht="14.5">
      <c r="B257" s="10"/>
      <c r="D257" s="10"/>
    </row>
    <row r="258" spans="2:4" ht="14.5">
      <c r="B258" s="10"/>
      <c r="D258" s="10"/>
    </row>
    <row r="259" spans="2:4" ht="14.5">
      <c r="B259" s="10"/>
      <c r="D259" s="10"/>
    </row>
    <row r="260" spans="2:4" ht="14.5">
      <c r="B260" s="10"/>
      <c r="D260" s="10"/>
    </row>
    <row r="261" spans="2:4" ht="14.5">
      <c r="B261" s="10"/>
      <c r="D261" s="10"/>
    </row>
    <row r="262" spans="2:4" ht="14.5">
      <c r="B262" s="10"/>
      <c r="D262" s="10"/>
    </row>
    <row r="263" spans="2:4" ht="14.5">
      <c r="B263" s="10"/>
      <c r="D263" s="10"/>
    </row>
    <row r="264" spans="2:4" ht="14.5">
      <c r="B264" s="10"/>
      <c r="D264" s="10"/>
    </row>
    <row r="265" spans="2:4" ht="14.5">
      <c r="B265" s="10"/>
      <c r="D265" s="10"/>
    </row>
    <row r="266" spans="2:4" ht="14.5">
      <c r="B266" s="10"/>
      <c r="D266" s="10"/>
    </row>
    <row r="267" spans="2:4" ht="14.5">
      <c r="B267" s="10"/>
      <c r="D267" s="10"/>
    </row>
    <row r="268" spans="2:4" ht="14.5">
      <c r="B268" s="10"/>
      <c r="D268" s="10"/>
    </row>
    <row r="269" spans="2:4" ht="14.5">
      <c r="B269" s="10"/>
      <c r="D269" s="10"/>
    </row>
    <row r="270" spans="2:4" ht="14.5">
      <c r="B270" s="10"/>
      <c r="D270" s="10"/>
    </row>
    <row r="271" spans="2:4" ht="14.5">
      <c r="B271" s="10"/>
      <c r="D271" s="10"/>
    </row>
    <row r="272" spans="2:4" ht="14.5">
      <c r="B272" s="10"/>
      <c r="D272" s="10"/>
    </row>
    <row r="273" spans="2:4" ht="14.5">
      <c r="B273" s="10"/>
      <c r="D273" s="10"/>
    </row>
    <row r="274" spans="2:4" ht="14.5">
      <c r="B274" s="10"/>
      <c r="D274" s="10"/>
    </row>
    <row r="275" spans="2:4" ht="14.5">
      <c r="B275" s="10"/>
      <c r="D275" s="10"/>
    </row>
    <row r="276" spans="2:4" ht="14.5">
      <c r="B276" s="10"/>
      <c r="D276" s="10"/>
    </row>
    <row r="277" spans="2:4" ht="14.5">
      <c r="B277" s="10"/>
      <c r="D277" s="10"/>
    </row>
    <row r="278" spans="2:4" ht="14.5">
      <c r="B278" s="10"/>
      <c r="D278" s="10"/>
    </row>
    <row r="279" spans="2:4" ht="14.5">
      <c r="B279" s="10"/>
      <c r="D279" s="10"/>
    </row>
    <row r="280" spans="2:4" ht="14.5">
      <c r="B280" s="10"/>
      <c r="D280" s="10"/>
    </row>
    <row r="281" spans="2:4" ht="14.5">
      <c r="B281" s="10"/>
      <c r="D281" s="10"/>
    </row>
    <row r="282" spans="2:4" ht="14.5">
      <c r="B282" s="10"/>
      <c r="D282" s="10"/>
    </row>
    <row r="283" spans="2:4" ht="14.5">
      <c r="B283" s="10"/>
      <c r="D283" s="10"/>
    </row>
    <row r="284" spans="2:4" ht="14.5">
      <c r="B284" s="10"/>
      <c r="D284" s="10"/>
    </row>
    <row r="285" spans="2:4" ht="14.5">
      <c r="B285" s="10"/>
      <c r="D285" s="10"/>
    </row>
    <row r="286" spans="2:4" ht="14.5">
      <c r="B286" s="10"/>
      <c r="D286" s="10"/>
    </row>
    <row r="287" spans="2:4" ht="14.5">
      <c r="B287" s="10"/>
      <c r="D287" s="10"/>
    </row>
    <row r="288" spans="2:4" ht="14.5">
      <c r="B288" s="10"/>
      <c r="D288" s="10"/>
    </row>
    <row r="289" spans="2:4" ht="14.5">
      <c r="B289" s="10"/>
      <c r="D289" s="10"/>
    </row>
    <row r="290" spans="2:4" ht="14.5">
      <c r="B290" s="10"/>
      <c r="D290" s="10"/>
    </row>
    <row r="291" spans="2:4" ht="14.5">
      <c r="B291" s="10"/>
      <c r="D291" s="10"/>
    </row>
    <row r="292" spans="2:4" ht="14.5">
      <c r="B292" s="10"/>
      <c r="D292" s="10"/>
    </row>
    <row r="293" spans="2:4" ht="14.5">
      <c r="B293" s="10"/>
      <c r="D293" s="10"/>
    </row>
    <row r="294" spans="2:4" ht="14.5">
      <c r="B294" s="10"/>
      <c r="D294" s="10"/>
    </row>
    <row r="295" spans="2:4" ht="14.5">
      <c r="B295" s="10"/>
      <c r="D295" s="10"/>
    </row>
    <row r="296" spans="2:4" ht="14.5">
      <c r="B296" s="10"/>
      <c r="D296" s="10"/>
    </row>
    <row r="297" spans="2:4" ht="14.5">
      <c r="B297" s="10"/>
      <c r="D297" s="10"/>
    </row>
    <row r="298" spans="2:4" ht="14.5">
      <c r="B298" s="10"/>
      <c r="D298" s="10"/>
    </row>
    <row r="299" spans="2:4" ht="14.5">
      <c r="B299" s="10"/>
      <c r="D299" s="10"/>
    </row>
    <row r="300" spans="2:4" ht="14.5">
      <c r="B300" s="10"/>
      <c r="D300" s="10"/>
    </row>
    <row r="301" spans="2:4" ht="14.5">
      <c r="B301" s="10"/>
      <c r="D301" s="10"/>
    </row>
    <row r="302" spans="2:4" ht="14.5">
      <c r="B302" s="10"/>
      <c r="D302" s="10"/>
    </row>
    <row r="303" spans="2:4" ht="14.5">
      <c r="B303" s="10"/>
      <c r="D303" s="10"/>
    </row>
    <row r="304" spans="2:4" ht="14.5">
      <c r="B304" s="10"/>
      <c r="D304" s="10"/>
    </row>
    <row r="305" spans="2:4" ht="14.5">
      <c r="B305" s="10"/>
      <c r="D305" s="10"/>
    </row>
    <row r="306" spans="2:4" ht="14.5">
      <c r="B306" s="10"/>
      <c r="D306" s="10"/>
    </row>
    <row r="307" spans="2:4" ht="14.5">
      <c r="B307" s="10"/>
      <c r="D307" s="10"/>
    </row>
    <row r="308" spans="2:4" ht="14.5">
      <c r="B308" s="10"/>
      <c r="D308" s="10"/>
    </row>
    <row r="309" spans="2:4" ht="14.5">
      <c r="B309" s="10"/>
      <c r="D309" s="10"/>
    </row>
    <row r="310" spans="2:4" ht="14.5">
      <c r="B310" s="10"/>
      <c r="D310" s="10"/>
    </row>
    <row r="311" spans="2:4" ht="14.5">
      <c r="B311" s="10"/>
      <c r="D311" s="10"/>
    </row>
    <row r="312" spans="2:4" ht="14.5">
      <c r="B312" s="10"/>
      <c r="D312" s="10"/>
    </row>
    <row r="313" spans="2:4" ht="14.5">
      <c r="B313" s="10"/>
      <c r="D313" s="10"/>
    </row>
    <row r="314" spans="2:4" ht="14.5">
      <c r="B314" s="10"/>
      <c r="D314" s="10"/>
    </row>
    <row r="315" spans="2:4" ht="14.5">
      <c r="B315" s="10"/>
      <c r="D315" s="10"/>
    </row>
    <row r="316" spans="2:4" ht="14.5">
      <c r="B316" s="10"/>
      <c r="D316" s="10"/>
    </row>
    <row r="317" spans="2:4" ht="14.5">
      <c r="B317" s="10"/>
      <c r="D317" s="10"/>
    </row>
    <row r="318" spans="2:4" ht="14.5">
      <c r="B318" s="10"/>
      <c r="D318" s="10"/>
    </row>
    <row r="319" spans="2:4" ht="14.5">
      <c r="B319" s="10"/>
      <c r="D319" s="10"/>
    </row>
    <row r="320" spans="2:4" ht="14.5">
      <c r="B320" s="10"/>
      <c r="D320" s="10"/>
    </row>
    <row r="321" spans="2:4" ht="14.5">
      <c r="B321" s="10"/>
      <c r="D321" s="10"/>
    </row>
    <row r="322" spans="2:4" ht="14.5">
      <c r="B322" s="10"/>
      <c r="D322" s="10"/>
    </row>
    <row r="323" spans="2:4" ht="14.5">
      <c r="B323" s="10"/>
      <c r="D323" s="10"/>
    </row>
    <row r="324" spans="2:4" ht="14.5">
      <c r="B324" s="10"/>
      <c r="D324" s="10"/>
    </row>
    <row r="325" spans="2:4" ht="14.5">
      <c r="B325" s="10"/>
      <c r="D325" s="10"/>
    </row>
    <row r="326" spans="2:4" ht="14.5">
      <c r="B326" s="10"/>
      <c r="D326" s="10"/>
    </row>
    <row r="327" spans="2:4" ht="14.5">
      <c r="B327" s="10"/>
      <c r="D327" s="10"/>
    </row>
    <row r="328" spans="2:4" ht="14.5">
      <c r="B328" s="10"/>
      <c r="D328" s="10"/>
    </row>
    <row r="329" spans="2:4" ht="14.5">
      <c r="B329" s="10"/>
      <c r="D329" s="10"/>
    </row>
    <row r="330" spans="2:4" ht="14.5">
      <c r="B330" s="10"/>
      <c r="D330" s="10"/>
    </row>
    <row r="331" spans="2:4" ht="14.5">
      <c r="B331" s="10"/>
      <c r="D331" s="10"/>
    </row>
    <row r="332" spans="2:4" ht="14.5">
      <c r="B332" s="10"/>
      <c r="D332" s="10"/>
    </row>
    <row r="333" spans="2:4" ht="14.5">
      <c r="B333" s="10"/>
      <c r="D333" s="10"/>
    </row>
    <row r="334" spans="2:4" ht="14.5">
      <c r="B334" s="10"/>
      <c r="D334" s="10"/>
    </row>
    <row r="335" spans="2:4" ht="14.5">
      <c r="B335" s="10"/>
      <c r="D335" s="10"/>
    </row>
    <row r="336" spans="2:4" ht="14.5">
      <c r="B336" s="10"/>
      <c r="D336" s="10"/>
    </row>
    <row r="337" spans="2:4" ht="14.5">
      <c r="B337" s="10"/>
      <c r="D337" s="10"/>
    </row>
    <row r="338" spans="2:4" ht="14.5">
      <c r="B338" s="10"/>
      <c r="D338" s="10"/>
    </row>
    <row r="339" spans="2:4" ht="14.5">
      <c r="B339" s="10"/>
      <c r="D339" s="10"/>
    </row>
    <row r="340" spans="2:4" ht="14.5">
      <c r="B340" s="10"/>
      <c r="D340" s="10"/>
    </row>
    <row r="341" spans="2:4" ht="14.5">
      <c r="B341" s="10"/>
      <c r="D341" s="10"/>
    </row>
    <row r="342" spans="2:4" ht="14.5">
      <c r="B342" s="10"/>
      <c r="D342" s="10"/>
    </row>
    <row r="343" spans="2:4" ht="14.5">
      <c r="B343" s="10"/>
      <c r="D343" s="10"/>
    </row>
    <row r="344" spans="2:4" ht="14.5">
      <c r="B344" s="10"/>
      <c r="D344" s="10"/>
    </row>
    <row r="345" spans="2:4" ht="14.5">
      <c r="B345" s="10"/>
      <c r="D345" s="10"/>
    </row>
    <row r="346" spans="2:4" ht="14.5">
      <c r="B346" s="10"/>
      <c r="D346" s="10"/>
    </row>
    <row r="347" spans="2:4" ht="14.5">
      <c r="B347" s="10"/>
      <c r="D347" s="10"/>
    </row>
    <row r="348" spans="2:4" ht="14.5">
      <c r="B348" s="10"/>
      <c r="D348" s="10"/>
    </row>
    <row r="349" spans="2:4" ht="14.5">
      <c r="B349" s="10"/>
      <c r="D349" s="10"/>
    </row>
    <row r="350" spans="2:4" ht="14.5">
      <c r="B350" s="10"/>
      <c r="D350" s="10"/>
    </row>
    <row r="351" spans="2:4" ht="14.5">
      <c r="B351" s="10"/>
      <c r="D351" s="10"/>
    </row>
    <row r="352" spans="2:4" ht="14.5">
      <c r="B352" s="10"/>
      <c r="D352" s="10"/>
    </row>
    <row r="353" spans="2:4" ht="14.5">
      <c r="B353" s="10"/>
      <c r="D353" s="10"/>
    </row>
    <row r="354" spans="2:4" ht="14.5">
      <c r="B354" s="10"/>
      <c r="D354" s="10"/>
    </row>
    <row r="355" spans="2:4" ht="14.5">
      <c r="B355" s="10"/>
      <c r="D355" s="10"/>
    </row>
    <row r="356" spans="2:4" ht="14.5">
      <c r="B356" s="10"/>
      <c r="D356" s="10"/>
    </row>
    <row r="357" spans="2:4" ht="14.5">
      <c r="B357" s="10"/>
      <c r="D357" s="10"/>
    </row>
    <row r="358" spans="2:4" ht="14.5">
      <c r="B358" s="10"/>
      <c r="D358" s="10"/>
    </row>
    <row r="359" spans="2:4" ht="14.5">
      <c r="B359" s="10"/>
      <c r="D359" s="10"/>
    </row>
    <row r="360" spans="2:4" ht="14.5">
      <c r="B360" s="10"/>
      <c r="D360" s="10"/>
    </row>
    <row r="361" spans="2:4" ht="14.5">
      <c r="B361" s="10"/>
      <c r="D361" s="10"/>
    </row>
    <row r="362" spans="2:4" ht="14.5">
      <c r="B362" s="10"/>
      <c r="D362" s="10"/>
    </row>
    <row r="363" spans="2:4" ht="14.5">
      <c r="B363" s="10"/>
      <c r="D363" s="10"/>
    </row>
    <row r="364" spans="2:4" ht="14.5">
      <c r="B364" s="10"/>
      <c r="D364" s="10"/>
    </row>
    <row r="365" spans="2:4" ht="14.5">
      <c r="B365" s="10"/>
      <c r="D365" s="10"/>
    </row>
    <row r="366" spans="2:4" ht="14.5">
      <c r="B366" s="10"/>
      <c r="D366" s="10"/>
    </row>
    <row r="367" spans="2:4" ht="14.5">
      <c r="B367" s="10"/>
      <c r="D367" s="10"/>
    </row>
    <row r="368" spans="2:4" ht="14.5">
      <c r="B368" s="10"/>
      <c r="D368" s="10"/>
    </row>
    <row r="369" spans="2:4" ht="14.5">
      <c r="B369" s="10"/>
      <c r="D369" s="10"/>
    </row>
    <row r="370" spans="2:4" ht="14.5">
      <c r="B370" s="10"/>
      <c r="D370" s="10"/>
    </row>
    <row r="371" spans="2:4" ht="14.5">
      <c r="B371" s="10"/>
      <c r="D371" s="10"/>
    </row>
    <row r="372" spans="2:4" ht="14.5">
      <c r="B372" s="10"/>
      <c r="D372" s="10"/>
    </row>
    <row r="373" spans="2:4" ht="14.5">
      <c r="B373" s="10"/>
      <c r="D373" s="10"/>
    </row>
    <row r="374" spans="2:4" ht="14.5">
      <c r="B374" s="10"/>
      <c r="D374" s="10"/>
    </row>
    <row r="375" spans="2:4" ht="14.5">
      <c r="B375" s="10"/>
      <c r="D375" s="10"/>
    </row>
    <row r="376" spans="2:4" ht="14.5">
      <c r="B376" s="10"/>
      <c r="D376" s="10"/>
    </row>
    <row r="377" spans="2:4" ht="14.5">
      <c r="B377" s="10"/>
      <c r="D377" s="10"/>
    </row>
    <row r="378" spans="2:4" ht="14.5">
      <c r="B378" s="10"/>
      <c r="D378" s="10"/>
    </row>
    <row r="379" spans="2:4" ht="14.5">
      <c r="B379" s="10"/>
      <c r="D379" s="10"/>
    </row>
    <row r="380" spans="2:4" ht="14.5">
      <c r="B380" s="10"/>
      <c r="D380" s="10"/>
    </row>
    <row r="381" spans="2:4" ht="14.5">
      <c r="B381" s="10"/>
      <c r="D381" s="10"/>
    </row>
    <row r="382" spans="2:4" ht="14.5">
      <c r="B382" s="10"/>
      <c r="D382" s="10"/>
    </row>
    <row r="383" spans="2:4" ht="14.5">
      <c r="B383" s="10"/>
      <c r="D383" s="10"/>
    </row>
    <row r="384" spans="2:4" ht="14.5">
      <c r="B384" s="10"/>
      <c r="D384" s="10"/>
    </row>
    <row r="385" spans="2:4" ht="14.5">
      <c r="B385" s="10"/>
      <c r="D385" s="10"/>
    </row>
    <row r="386" spans="2:4" ht="14.5">
      <c r="B386" s="10"/>
      <c r="D386" s="10"/>
    </row>
    <row r="387" spans="2:4" ht="14.5">
      <c r="B387" s="10"/>
      <c r="D387" s="10"/>
    </row>
    <row r="388" spans="2:4" ht="14.5">
      <c r="B388" s="10"/>
      <c r="D388" s="10"/>
    </row>
    <row r="389" spans="2:4" ht="14.5">
      <c r="B389" s="10"/>
      <c r="D389" s="10"/>
    </row>
    <row r="390" spans="2:4" ht="14.5">
      <c r="B390" s="10"/>
      <c r="D390" s="10"/>
    </row>
    <row r="391" spans="2:4" ht="14.5">
      <c r="B391" s="10"/>
      <c r="D391" s="10"/>
    </row>
    <row r="392" spans="2:4" ht="14.5">
      <c r="B392" s="10"/>
      <c r="D392" s="10"/>
    </row>
    <row r="393" spans="2:4" ht="14.5">
      <c r="B393" s="10"/>
      <c r="D393" s="10"/>
    </row>
    <row r="394" spans="2:4" ht="14.5">
      <c r="B394" s="10"/>
      <c r="D394" s="10"/>
    </row>
    <row r="395" spans="2:4" ht="14.5">
      <c r="B395" s="10"/>
      <c r="D395" s="10"/>
    </row>
    <row r="396" spans="2:4" ht="14.5">
      <c r="B396" s="10"/>
      <c r="D396" s="10"/>
    </row>
    <row r="397" spans="2:4" ht="14.5">
      <c r="B397" s="10"/>
      <c r="D397" s="10"/>
    </row>
    <row r="398" spans="2:4" ht="14.5">
      <c r="B398" s="10"/>
      <c r="D398" s="10"/>
    </row>
    <row r="399" spans="2:4" ht="14.5">
      <c r="B399" s="10"/>
      <c r="D399" s="10"/>
    </row>
    <row r="400" spans="2:4" ht="14.5">
      <c r="B400" s="10"/>
      <c r="D400" s="10"/>
    </row>
    <row r="401" spans="2:4" ht="14.5">
      <c r="B401" s="10"/>
      <c r="D401" s="10"/>
    </row>
    <row r="402" spans="2:4" ht="14.5">
      <c r="B402" s="10"/>
      <c r="D402" s="10"/>
    </row>
    <row r="403" spans="2:4" ht="14.5">
      <c r="B403" s="10"/>
      <c r="D403" s="10"/>
    </row>
    <row r="404" spans="2:4" ht="14.5">
      <c r="B404" s="10"/>
      <c r="D404" s="10"/>
    </row>
    <row r="405" spans="2:4" ht="14.5">
      <c r="B405" s="10"/>
      <c r="D405" s="10"/>
    </row>
    <row r="406" spans="2:4" ht="14.5">
      <c r="B406" s="10"/>
      <c r="D406" s="10"/>
    </row>
    <row r="407" spans="2:4" ht="14.5">
      <c r="B407" s="10"/>
      <c r="D407" s="10"/>
    </row>
    <row r="408" spans="2:4" ht="14.5">
      <c r="B408" s="10"/>
      <c r="D408" s="10"/>
    </row>
    <row r="409" spans="2:4" ht="14.5">
      <c r="B409" s="10"/>
      <c r="D409" s="10"/>
    </row>
    <row r="410" spans="2:4" ht="14.5">
      <c r="B410" s="10"/>
      <c r="D410" s="10"/>
    </row>
    <row r="411" spans="2:4" ht="14.5">
      <c r="B411" s="10"/>
      <c r="D411" s="10"/>
    </row>
    <row r="412" spans="2:4" ht="14.5">
      <c r="B412" s="10"/>
      <c r="D412" s="10"/>
    </row>
    <row r="413" spans="2:4" ht="14.5">
      <c r="B413" s="10"/>
      <c r="D413" s="10"/>
    </row>
    <row r="414" spans="2:4" ht="14.5">
      <c r="B414" s="10"/>
      <c r="D414" s="10"/>
    </row>
    <row r="415" spans="2:4" ht="14.5">
      <c r="B415" s="10"/>
      <c r="D415" s="10"/>
    </row>
    <row r="416" spans="2:4" ht="14.5">
      <c r="B416" s="10"/>
      <c r="D416" s="10"/>
    </row>
    <row r="417" spans="2:4" ht="14.5">
      <c r="B417" s="10"/>
      <c r="D417" s="10"/>
    </row>
    <row r="418" spans="2:4" ht="14.5">
      <c r="B418" s="10"/>
      <c r="D418" s="10"/>
    </row>
    <row r="419" spans="2:4" ht="14.5">
      <c r="B419" s="10"/>
      <c r="D419" s="10"/>
    </row>
    <row r="420" spans="2:4" ht="14.5">
      <c r="B420" s="10"/>
      <c r="D420" s="10"/>
    </row>
    <row r="421" spans="2:4" ht="14.5">
      <c r="B421" s="10"/>
      <c r="D421" s="10"/>
    </row>
    <row r="422" spans="2:4" ht="14.5">
      <c r="B422" s="10"/>
      <c r="D422" s="10"/>
    </row>
    <row r="423" spans="2:4" ht="14.5">
      <c r="B423" s="10"/>
      <c r="D423" s="10"/>
    </row>
    <row r="424" spans="2:4" ht="14.5">
      <c r="B424" s="10"/>
    </row>
    <row r="425" spans="2:4" ht="14.5">
      <c r="B425" s="10"/>
    </row>
    <row r="426" spans="2:4" ht="14.5">
      <c r="B426" s="10"/>
    </row>
    <row r="427" spans="2:4" ht="14.5">
      <c r="B427" s="10"/>
    </row>
  </sheetData>
  <mergeCells count="3">
    <mergeCell ref="M3:Q3"/>
    <mergeCell ref="S3:W3"/>
    <mergeCell ref="Y3:AC3"/>
  </mergeCells>
  <conditionalFormatting sqref="G5:L15 L6:L16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J26"/>
  <sheetViews>
    <sheetView workbookViewId="0">
      <selection activeCell="B1" sqref="B1"/>
    </sheetView>
  </sheetViews>
  <sheetFormatPr defaultColWidth="9.1796875" defaultRowHeight="11.5"/>
  <cols>
    <col min="1" max="1" width="2" style="48" customWidth="1"/>
    <col min="2" max="2" width="24" style="48" customWidth="1"/>
    <col min="3" max="5" width="9.26953125" style="48" bestFit="1" customWidth="1"/>
    <col min="6" max="16384" width="9.1796875" style="48"/>
  </cols>
  <sheetData>
    <row r="1" spans="2:10" ht="15.5">
      <c r="B1" s="25" t="s">
        <v>120</v>
      </c>
    </row>
    <row r="2" spans="2:10" ht="15.5">
      <c r="B2" s="25"/>
    </row>
    <row r="3" spans="2:10">
      <c r="F3" s="93" t="s">
        <v>122</v>
      </c>
      <c r="G3" s="93"/>
      <c r="H3" s="93"/>
      <c r="I3" s="93"/>
      <c r="J3" s="93"/>
    </row>
    <row r="4" spans="2:10" s="12" customFormat="1" ht="12" thickBot="1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  '!M5/360</f>
        <v>162.08352519575084</v>
      </c>
      <c r="G5" s="59">
        <f>G19*'P&amp;L  '!N5/360</f>
        <v>165.32519569966584</v>
      </c>
      <c r="H5" s="59">
        <f>H19*'P&amp;L  '!O5/360</f>
        <v>168.63169961365915</v>
      </c>
      <c r="I5" s="59">
        <f>I19*'P&amp;L  '!P5/360</f>
        <v>172.00433360593235</v>
      </c>
      <c r="J5" s="59">
        <f>J19*'P&amp;L  '!Q5/360</f>
        <v>175.44442027805098</v>
      </c>
    </row>
    <row r="6" spans="2:10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  '!M$6/360</f>
        <v>105.97919168365949</v>
      </c>
      <c r="G6" s="59">
        <f>-G21*'P&amp;L  '!N$6/360</f>
        <v>118.69669468569866</v>
      </c>
      <c r="H6" s="59">
        <f>-H21*'P&amp;L  '!O$6/360</f>
        <v>132.94029804798251</v>
      </c>
      <c r="I6" s="59">
        <f>-I21*'P&amp;L  '!P$6/360</f>
        <v>148.89313381374041</v>
      </c>
      <c r="J6" s="59">
        <f>-J21*'P&amp;L  '!Q$6/360</f>
        <v>166.7603098713893</v>
      </c>
    </row>
    <row r="7" spans="2:10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>
        <f>E8+'Cash flow'!C19</f>
        <v>244.07732899920154</v>
      </c>
      <c r="G8" s="59">
        <f>F8+'Cash flow'!D19</f>
        <v>-1269.5474130485286</v>
      </c>
      <c r="H8" s="59">
        <f>G8+'Cash flow'!E19</f>
        <v>-10496.256475094278</v>
      </c>
      <c r="I8" s="59">
        <f>H8+'Cash flow'!F19</f>
        <v>-55540.978630805454</v>
      </c>
      <c r="J8" s="59">
        <f>I8+'Cash flow'!G19</f>
        <v>-261923.09958963085</v>
      </c>
    </row>
    <row r="9" spans="2:10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  '!M$5</f>
        <v>55.601476457602764</v>
      </c>
      <c r="G9" s="59">
        <f>G22*'P&amp;L  '!N$5</f>
        <v>56.713505986754825</v>
      </c>
      <c r="H9" s="59">
        <f>H22*'P&amp;L  '!O$5</f>
        <v>57.847776106489917</v>
      </c>
      <c r="I9" s="59">
        <f>I22*'P&amp;L  '!P$5</f>
        <v>59.004731628619716</v>
      </c>
      <c r="J9" s="59">
        <f>J22*'P&amp;L  '!Q$5</f>
        <v>60.184826261192114</v>
      </c>
    </row>
    <row r="10" spans="2:10" s="59" customFormat="1" ht="12" thickBot="1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1241.3178069211949</v>
      </c>
      <c r="G10" s="18">
        <f t="shared" si="0"/>
        <v>-240.85900506866656</v>
      </c>
      <c r="H10" s="18">
        <f t="shared" si="0"/>
        <v>-9434.2001076524684</v>
      </c>
      <c r="I10" s="18">
        <f t="shared" si="0"/>
        <v>-54443.442851499138</v>
      </c>
      <c r="J10" s="18">
        <f t="shared" si="0"/>
        <v>-260787.75937259305</v>
      </c>
    </row>
    <row r="12" spans="2:10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  '!M$6/360</f>
        <v>75.918319844878908</v>
      </c>
      <c r="G12" s="59">
        <f>-G20*'P&amp;L  '!N$6/360</f>
        <v>85.028518226264381</v>
      </c>
      <c r="H12" s="59">
        <f>-H20*'P&amp;L  '!O$6/360</f>
        <v>95.231940413416126</v>
      </c>
      <c r="I12" s="59">
        <f>-I20*'P&amp;L  '!P$6/360</f>
        <v>106.65977326302604</v>
      </c>
      <c r="J12" s="59">
        <f>-J20*'P&amp;L  '!Q$6/360</f>
        <v>119.45894605458919</v>
      </c>
    </row>
    <row r="13" spans="2:10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  '!M$5</f>
        <v>45.309458720293307</v>
      </c>
      <c r="G15" s="59">
        <f>G23*'P&amp;L  '!N$5</f>
        <v>46.215647894699174</v>
      </c>
      <c r="H15" s="59">
        <f>H23*'P&amp;L  '!O$5</f>
        <v>47.139960852593163</v>
      </c>
      <c r="I15" s="59">
        <f>I23*'P&amp;L  '!P$5</f>
        <v>48.082760069645026</v>
      </c>
      <c r="J15" s="59">
        <f>J23*'P&amp;L  '!Q$5</f>
        <v>49.044415271037927</v>
      </c>
    </row>
    <row r="16" spans="2:10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>'Equity schedule'!F9</f>
        <v>1293.2443819999999</v>
      </c>
      <c r="G16" s="59">
        <f>'Equity schedule'!G9</f>
        <v>4881.7293546529991</v>
      </c>
      <c r="H16" s="59">
        <f>'Equity schedule'!H9</f>
        <v>20819.985360691291</v>
      </c>
      <c r="I16" s="59">
        <f>'Equity schedule'!I9</f>
        <v>91609.749411510362</v>
      </c>
      <c r="J16" s="59">
        <f>'Equity schedule'!J9</f>
        <v>406022.4864432232</v>
      </c>
    </row>
    <row r="17" spans="2:10" s="59" customFormat="1" ht="12" thickBot="1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2008.3510061702066</v>
      </c>
      <c r="G17" s="18">
        <f t="shared" si="2"/>
        <v>5563.4473080884845</v>
      </c>
      <c r="H17" s="18">
        <f t="shared" si="2"/>
        <v>21465.519535735166</v>
      </c>
      <c r="I17" s="18">
        <f t="shared" si="2"/>
        <v>92216.084668865937</v>
      </c>
      <c r="J17" s="18">
        <f t="shared" si="2"/>
        <v>406586.37171933881</v>
      </c>
    </row>
    <row r="18" spans="2:10" s="59" customFormat="1"/>
    <row r="19" spans="2:10" s="59" customFormat="1">
      <c r="B19" s="67" t="s">
        <v>123</v>
      </c>
      <c r="C19" s="67">
        <f>C5/'P&amp;L  '!C5*360</f>
        <v>17.728952772073921</v>
      </c>
      <c r="D19" s="67">
        <f>D5/'P&amp;L  '!D5*360</f>
        <v>18.675603217158177</v>
      </c>
      <c r="E19" s="67">
        <f>E5/'P&amp;L  '!E5*360</f>
        <v>20.048684210526318</v>
      </c>
      <c r="F19" s="67">
        <f>AVERAGE($C19:$E19)</f>
        <v>18.817746733252804</v>
      </c>
      <c r="G19" s="67">
        <f t="shared" ref="G19:J23" si="3">AVERAGE($C19:$E19)</f>
        <v>18.817746733252804</v>
      </c>
      <c r="H19" s="67">
        <f t="shared" si="3"/>
        <v>18.817746733252804</v>
      </c>
      <c r="I19" s="67">
        <f t="shared" si="3"/>
        <v>18.817746733252804</v>
      </c>
      <c r="J19" s="67">
        <f t="shared" si="3"/>
        <v>18.817746733252804</v>
      </c>
    </row>
    <row r="20" spans="2:10" s="59" customFormat="1">
      <c r="B20" s="67" t="s">
        <v>124</v>
      </c>
      <c r="C20" s="67">
        <f>-1*C12/'P&amp;L  '!C$6*360</f>
        <v>17.473233404710921</v>
      </c>
      <c r="D20" s="67">
        <f>-1*D12/'P&amp;L  '!D$6*360</f>
        <v>17.934924078091107</v>
      </c>
      <c r="E20" s="67">
        <f>-1*E12/'P&amp;L  '!E$6*360</f>
        <v>18.144842721287493</v>
      </c>
      <c r="F20" s="67">
        <f t="shared" ref="F20:F23" si="4">AVERAGE($C20:$E20)</f>
        <v>17.851000068029837</v>
      </c>
      <c r="G20" s="67">
        <f t="shared" si="3"/>
        <v>17.851000068029837</v>
      </c>
      <c r="H20" s="67">
        <f t="shared" si="3"/>
        <v>17.851000068029837</v>
      </c>
      <c r="I20" s="67">
        <f t="shared" si="3"/>
        <v>17.851000068029837</v>
      </c>
      <c r="J20" s="67">
        <f t="shared" si="3"/>
        <v>17.851000068029837</v>
      </c>
    </row>
    <row r="21" spans="2:10" s="59" customFormat="1">
      <c r="B21" s="67" t="s">
        <v>125</v>
      </c>
      <c r="C21" s="67">
        <f>-1*C6/'P&amp;L  '!C$6*360</f>
        <v>21.841541755888645</v>
      </c>
      <c r="D21" s="67">
        <f>-1*D6/'P&amp;L  '!D$6*360</f>
        <v>23.94793926247289</v>
      </c>
      <c r="E21" s="67">
        <f>-1*E6/'P&amp;L  '!E$6*360</f>
        <v>28.96854425749817</v>
      </c>
      <c r="F21" s="67">
        <f t="shared" si="4"/>
        <v>24.919341758619904</v>
      </c>
      <c r="G21" s="67">
        <f t="shared" si="3"/>
        <v>24.919341758619904</v>
      </c>
      <c r="H21" s="67">
        <f t="shared" si="3"/>
        <v>24.919341758619904</v>
      </c>
      <c r="I21" s="67">
        <f t="shared" si="3"/>
        <v>24.919341758619904</v>
      </c>
      <c r="J21" s="67">
        <f t="shared" si="3"/>
        <v>24.919341758619904</v>
      </c>
    </row>
    <row r="22" spans="2:10" s="59" customFormat="1">
      <c r="B22" s="67" t="s">
        <v>126</v>
      </c>
      <c r="C22" s="68">
        <f>C9/'P&amp;L  '!C$5</f>
        <v>1.5708418891170431E-2</v>
      </c>
      <c r="D22" s="68">
        <f>D9/'P&amp;L  '!D$5</f>
        <v>1.5717158176943698E-2</v>
      </c>
      <c r="E22" s="68">
        <f>E9/'P&amp;L  '!E$5</f>
        <v>2.2368421052631579E-2</v>
      </c>
      <c r="F22" s="68">
        <f t="shared" si="4"/>
        <v>1.7931332706915236E-2</v>
      </c>
      <c r="G22" s="68">
        <f t="shared" si="3"/>
        <v>1.7931332706915236E-2</v>
      </c>
      <c r="H22" s="68">
        <f t="shared" si="3"/>
        <v>1.7931332706915236E-2</v>
      </c>
      <c r="I22" s="68">
        <f t="shared" si="3"/>
        <v>1.7931332706915236E-2</v>
      </c>
      <c r="J22" s="68">
        <f t="shared" si="3"/>
        <v>1.7931332706915236E-2</v>
      </c>
    </row>
    <row r="23" spans="2:10" s="59" customFormat="1">
      <c r="B23" s="67" t="s">
        <v>127</v>
      </c>
      <c r="C23" s="68">
        <f>C15/'P&amp;L  '!C$5</f>
        <v>1.6529774127310062E-2</v>
      </c>
      <c r="D23" s="68">
        <f>D15/'P&amp;L  '!D$5</f>
        <v>1.4510723860589811E-2</v>
      </c>
      <c r="E23" s="68">
        <f>E15/'P&amp;L  '!E$5</f>
        <v>1.2796052631578948E-2</v>
      </c>
      <c r="F23" s="68">
        <f t="shared" si="4"/>
        <v>1.4612183539826273E-2</v>
      </c>
      <c r="G23" s="68">
        <f t="shared" si="3"/>
        <v>1.4612183539826273E-2</v>
      </c>
      <c r="H23" s="68">
        <f t="shared" si="3"/>
        <v>1.4612183539826273E-2</v>
      </c>
      <c r="I23" s="68">
        <f t="shared" si="3"/>
        <v>1.4612183539826273E-2</v>
      </c>
      <c r="J23" s="68">
        <f t="shared" si="3"/>
        <v>1.4612183539826273E-2</v>
      </c>
    </row>
    <row r="24" spans="2:10" s="59" customFormat="1"/>
    <row r="25" spans="2:10" s="59" customFormat="1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-767.03319924901166</v>
      </c>
      <c r="G25" s="61">
        <f t="shared" si="5"/>
        <v>-5804.3063131571507</v>
      </c>
      <c r="H25" s="61">
        <f t="shared" si="5"/>
        <v>-30899.719643387634</v>
      </c>
      <c r="I25" s="61">
        <f t="shared" si="5"/>
        <v>-146659.52752036508</v>
      </c>
      <c r="J25" s="61">
        <f t="shared" si="5"/>
        <v>-667374.13109193183</v>
      </c>
    </row>
    <row r="26" spans="2:10" s="59" customFormat="1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E24" sqref="E24"/>
    </sheetView>
  </sheetViews>
  <sheetFormatPr defaultColWidth="9.1796875" defaultRowHeight="11.5"/>
  <cols>
    <col min="1" max="1" width="2" style="48" customWidth="1"/>
    <col min="2" max="2" width="19.81640625" style="48" customWidth="1"/>
    <col min="3" max="16384" width="9.1796875" style="48"/>
  </cols>
  <sheetData>
    <row r="1" spans="2:10" ht="15.5">
      <c r="B1" s="25" t="s">
        <v>128</v>
      </c>
    </row>
    <row r="3" spans="2:10">
      <c r="F3" s="93" t="s">
        <v>122</v>
      </c>
      <c r="G3" s="93"/>
      <c r="H3" s="93"/>
      <c r="I3" s="93"/>
      <c r="J3" s="93"/>
    </row>
    <row r="4" spans="2:10" ht="12" thickBot="1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>
      <c r="B5" s="59" t="s">
        <v>129</v>
      </c>
      <c r="C5" s="66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>
      <c r="B6" s="59" t="s">
        <v>12</v>
      </c>
      <c r="C6" s="66"/>
      <c r="D6" s="59">
        <f>'P&amp;L  '!D10</f>
        <v>-44</v>
      </c>
      <c r="E6" s="59">
        <f>'P&amp;L  '!E10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>
      <c r="B7" s="59" t="s">
        <v>130</v>
      </c>
      <c r="C7" s="66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2" thickBot="1">
      <c r="B8" s="18" t="s">
        <v>131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>
      <c r="B10" s="68" t="s">
        <v>132</v>
      </c>
      <c r="C10" s="68"/>
      <c r="D10" s="68">
        <f>D6/D5</f>
        <v>-6.9565217391304349E-2</v>
      </c>
      <c r="E10" s="68">
        <f>E6/E5</f>
        <v>-6.4822134387351779E-2</v>
      </c>
      <c r="F10" s="68">
        <f>AVERAGE($D10:$E10)</f>
        <v>-6.7193675889328064E-2</v>
      </c>
      <c r="G10" s="68">
        <f t="shared" ref="G10:J11" si="4">AVERAGE($D10:$E10)</f>
        <v>-6.7193675889328064E-2</v>
      </c>
      <c r="H10" s="68">
        <f t="shared" si="4"/>
        <v>-6.7193675889328064E-2</v>
      </c>
      <c r="I10" s="68">
        <f t="shared" si="4"/>
        <v>-6.7193675889328064E-2</v>
      </c>
      <c r="J10" s="68">
        <f t="shared" si="4"/>
        <v>-6.7193675889328064E-2</v>
      </c>
    </row>
    <row r="11" spans="2:10">
      <c r="B11" s="68" t="s">
        <v>133</v>
      </c>
      <c r="C11" s="68"/>
      <c r="D11" s="68">
        <f>D7/D5</f>
        <v>6.9565217391304349E-2</v>
      </c>
      <c r="E11" s="68">
        <f>E7/E5</f>
        <v>0.10750988142292491</v>
      </c>
      <c r="F11" s="68">
        <f t="shared" ref="F11" si="5">AVERAGE($D11:$E11)</f>
        <v>8.8537549407114627E-2</v>
      </c>
      <c r="G11" s="68">
        <f t="shared" si="4"/>
        <v>8.8537549407114627E-2</v>
      </c>
      <c r="H11" s="68">
        <f t="shared" si="4"/>
        <v>8.8537549407114627E-2</v>
      </c>
      <c r="I11" s="68">
        <f t="shared" si="4"/>
        <v>8.8537549407114627E-2</v>
      </c>
      <c r="J11" s="68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  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john</cp:lastModifiedBy>
  <dcterms:created xsi:type="dcterms:W3CDTF">2016-02-10T00:20:36Z</dcterms:created>
  <dcterms:modified xsi:type="dcterms:W3CDTF">2024-07-16T08:32:25Z</dcterms:modified>
</cp:coreProperties>
</file>