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pcholdings.sharepoint.com/sites/salesmk/Shared Documents/John G/"/>
    </mc:Choice>
  </mc:AlternateContent>
  <xr:revisionPtr revIDLastSave="1344" documentId="13_ncr:1_{7E33DE11-FD18-4738-84E0-BD6947A93B4A}" xr6:coauthVersionLast="47" xr6:coauthVersionMax="47" xr10:uidLastSave="{49F80F8A-F268-46A0-AE82-8CAA71E97E7D}"/>
  <bookViews>
    <workbookView xWindow="-120" yWindow="-120" windowWidth="29040" windowHeight="15840" activeTab="1" xr2:uid="{00000000-000D-0000-FFFF-FFFF00000000}"/>
  </bookViews>
  <sheets>
    <sheet name="Hours Workings" sheetId="2" r:id="rId1"/>
    <sheet name="Values" sheetId="3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3" l="1"/>
  <c r="C74" i="3"/>
  <c r="B74" i="3"/>
  <c r="K987" i="2"/>
  <c r="E979" i="2"/>
  <c r="E960" i="2"/>
  <c r="E948" i="2"/>
  <c r="E967" i="2"/>
  <c r="E999" i="2"/>
  <c r="E989" i="2"/>
  <c r="E987" i="2"/>
  <c r="S999" i="2"/>
  <c r="S997" i="2"/>
  <c r="S995" i="2"/>
  <c r="S993" i="2"/>
  <c r="S991" i="2"/>
  <c r="S989" i="2"/>
  <c r="S987" i="2"/>
  <c r="S985" i="2"/>
  <c r="E991" i="2" l="1"/>
  <c r="C999" i="2"/>
  <c r="C997" i="2"/>
  <c r="C995" i="2"/>
  <c r="C993" i="2"/>
  <c r="C991" i="2"/>
  <c r="C989" i="2"/>
  <c r="C987" i="2"/>
  <c r="C985" i="2"/>
  <c r="F1001" i="2" l="1"/>
  <c r="H1001" i="2" s="1"/>
  <c r="R997" i="2"/>
  <c r="E997" i="2"/>
  <c r="F997" i="2"/>
  <c r="R995" i="2"/>
  <c r="E995" i="2"/>
  <c r="F995" i="2"/>
  <c r="H995" i="2" s="1"/>
  <c r="R993" i="2"/>
  <c r="E993" i="2"/>
  <c r="F993" i="2"/>
  <c r="H993" i="2" s="1"/>
  <c r="R991" i="2"/>
  <c r="R989" i="2"/>
  <c r="R987" i="2"/>
  <c r="D985" i="2"/>
  <c r="R985" i="2" s="1"/>
  <c r="K62" i="3"/>
  <c r="E62" i="3"/>
  <c r="F987" i="2" l="1"/>
  <c r="G987" i="2" s="1"/>
  <c r="F989" i="2"/>
  <c r="G989" i="2" s="1"/>
  <c r="F991" i="2"/>
  <c r="H991" i="2" s="1"/>
  <c r="F985" i="2"/>
  <c r="H997" i="2"/>
  <c r="G997" i="2"/>
  <c r="G995" i="2"/>
  <c r="G993" i="2"/>
  <c r="F888" i="2"/>
  <c r="S977" i="2"/>
  <c r="R977" i="2" s="1"/>
  <c r="S975" i="2"/>
  <c r="R975" i="2" s="1"/>
  <c r="S973" i="2"/>
  <c r="R973" i="2" s="1"/>
  <c r="S971" i="2"/>
  <c r="R971" i="2" s="1"/>
  <c r="S969" i="2"/>
  <c r="R969" i="2" s="1"/>
  <c r="S967" i="2"/>
  <c r="R967" i="2" s="1"/>
  <c r="C977" i="2"/>
  <c r="F977" i="2" s="1"/>
  <c r="C975" i="2"/>
  <c r="F975" i="2" s="1"/>
  <c r="C973" i="2"/>
  <c r="F973" i="2" s="1"/>
  <c r="C971" i="2"/>
  <c r="C969" i="2"/>
  <c r="C967" i="2"/>
  <c r="S965" i="2"/>
  <c r="C965" i="2"/>
  <c r="F981" i="2"/>
  <c r="H981" i="2" s="1"/>
  <c r="E977" i="2"/>
  <c r="E975" i="2"/>
  <c r="E973" i="2"/>
  <c r="E971" i="2"/>
  <c r="E969" i="2"/>
  <c r="F962" i="2"/>
  <c r="H962" i="2" s="1"/>
  <c r="C952" i="2"/>
  <c r="S954" i="2"/>
  <c r="R954" i="2" s="1"/>
  <c r="S950" i="2"/>
  <c r="R950" i="2" s="1"/>
  <c r="C954" i="2"/>
  <c r="F954" i="2" s="1"/>
  <c r="H954" i="2" s="1"/>
  <c r="C950" i="2"/>
  <c r="E958" i="2"/>
  <c r="E956" i="2"/>
  <c r="E954" i="2"/>
  <c r="E950" i="2"/>
  <c r="E933" i="2"/>
  <c r="G991" i="2" l="1"/>
  <c r="H989" i="2"/>
  <c r="H987" i="2"/>
  <c r="H985" i="2"/>
  <c r="G985" i="2"/>
  <c r="D965" i="2"/>
  <c r="F971" i="2"/>
  <c r="H971" i="2" s="1"/>
  <c r="F967" i="2"/>
  <c r="H967" i="2" s="1"/>
  <c r="F969" i="2"/>
  <c r="H969" i="2" s="1"/>
  <c r="G975" i="2"/>
  <c r="H975" i="2"/>
  <c r="G973" i="2"/>
  <c r="H973" i="2"/>
  <c r="H977" i="2"/>
  <c r="G977" i="2"/>
  <c r="R965" i="2"/>
  <c r="F965" i="2" s="1"/>
  <c r="F950" i="2"/>
  <c r="G950" i="2" s="1"/>
  <c r="G954" i="2"/>
  <c r="S939" i="2"/>
  <c r="R939" i="2" s="1"/>
  <c r="S931" i="2"/>
  <c r="R931" i="2" s="1"/>
  <c r="G971" i="2" l="1"/>
  <c r="G967" i="2"/>
  <c r="G969" i="2"/>
  <c r="H950" i="2"/>
  <c r="S941" i="2"/>
  <c r="R941" i="2" s="1"/>
  <c r="S935" i="2"/>
  <c r="R935" i="2" s="1"/>
  <c r="S929" i="2"/>
  <c r="R929" i="2" s="1"/>
  <c r="S933" i="2"/>
  <c r="R933" i="2" s="1"/>
  <c r="S927" i="2"/>
  <c r="S937" i="2"/>
  <c r="R937" i="2" s="1"/>
  <c r="C941" i="2"/>
  <c r="C935" i="2"/>
  <c r="F935" i="2" s="1"/>
  <c r="H965" i="2" l="1"/>
  <c r="G965" i="2"/>
  <c r="C929" i="2"/>
  <c r="C933" i="2"/>
  <c r="C931" i="2"/>
  <c r="G935" i="2"/>
  <c r="H935" i="2"/>
  <c r="C927" i="2"/>
  <c r="D927" i="2" s="1"/>
  <c r="C939" i="2"/>
  <c r="F939" i="2" s="1"/>
  <c r="C937" i="2"/>
  <c r="F937" i="2" s="1"/>
  <c r="S943" i="2"/>
  <c r="R927" i="2" l="1"/>
  <c r="F927" i="2" s="1"/>
  <c r="I929" i="2"/>
  <c r="H937" i="2"/>
  <c r="G937" i="2"/>
  <c r="H939" i="2"/>
  <c r="G939" i="2"/>
  <c r="R943" i="2" l="1"/>
  <c r="E71" i="3" s="1"/>
  <c r="H927" i="2" l="1"/>
  <c r="G927" i="2"/>
  <c r="F933" i="2" l="1"/>
  <c r="H933" i="2" l="1"/>
  <c r="G933" i="2"/>
  <c r="E927" i="2" l="1"/>
  <c r="E941" i="2" l="1"/>
  <c r="F941" i="2" s="1"/>
  <c r="H941" i="2" l="1"/>
  <c r="G941" i="2"/>
  <c r="E937" i="2"/>
  <c r="E929" i="2"/>
  <c r="F929" i="2" s="1"/>
  <c r="E939" i="2" l="1"/>
  <c r="H929" i="2"/>
  <c r="G929" i="2"/>
  <c r="E931" i="2"/>
  <c r="F931" i="2" s="1"/>
  <c r="E935" i="2"/>
  <c r="H931" i="2" l="1"/>
  <c r="G931" i="2"/>
  <c r="J929" i="2" s="1"/>
  <c r="C71" i="3" l="1"/>
  <c r="P928" i="2"/>
  <c r="M929" i="2"/>
  <c r="E68" i="3" l="1"/>
  <c r="E67" i="3"/>
  <c r="C68" i="3" l="1"/>
  <c r="C67" i="3"/>
  <c r="E66" i="3" l="1"/>
  <c r="F77" i="3"/>
  <c r="H77" i="3" s="1"/>
  <c r="D77" i="3"/>
  <c r="I77" i="3"/>
  <c r="F76" i="3"/>
  <c r="H76" i="3" s="1"/>
  <c r="I76" i="3"/>
  <c r="F75" i="3"/>
  <c r="H75" i="3" s="1"/>
  <c r="D75" i="3"/>
  <c r="I75" i="3"/>
  <c r="F74" i="3"/>
  <c r="I74" i="3"/>
  <c r="F73" i="3"/>
  <c r="F72" i="3"/>
  <c r="F71" i="3"/>
  <c r="F70" i="3"/>
  <c r="F69" i="3"/>
  <c r="F68" i="3"/>
  <c r="F67" i="3"/>
  <c r="F66" i="3"/>
  <c r="J77" i="3" l="1"/>
  <c r="F78" i="3"/>
  <c r="J75" i="3"/>
  <c r="C66" i="3"/>
  <c r="D74" i="3"/>
  <c r="D76" i="3"/>
  <c r="J76" i="3" s="1"/>
  <c r="F61" i="3" l="1"/>
  <c r="F60" i="3"/>
  <c r="F59" i="3" l="1"/>
  <c r="U658" i="2" l="1"/>
  <c r="W658" i="2" s="1"/>
  <c r="U656" i="2"/>
  <c r="W656" i="2" s="1"/>
  <c r="U654" i="2"/>
  <c r="W654" i="2" s="1"/>
  <c r="U650" i="2"/>
  <c r="W650" i="2" s="1"/>
  <c r="U648" i="2"/>
  <c r="W648" i="2" s="1"/>
  <c r="U646" i="2"/>
  <c r="W646" i="2" s="1"/>
  <c r="F62" i="3" l="1"/>
  <c r="E60" i="3" l="1"/>
  <c r="E61" i="3" l="1"/>
  <c r="C60" i="3" l="1"/>
  <c r="C61" i="3"/>
  <c r="E59" i="3" l="1"/>
  <c r="C59" i="3" l="1"/>
  <c r="C62" i="3" l="1"/>
  <c r="H60" i="3" l="1"/>
  <c r="H59" i="3" l="1"/>
  <c r="I60" i="3" l="1"/>
  <c r="D60" i="3"/>
  <c r="J60" i="3" s="1"/>
  <c r="I59" i="3"/>
  <c r="D59" i="3"/>
  <c r="J59" i="3" s="1"/>
  <c r="N59" i="3" s="1"/>
  <c r="N60" i="3" l="1"/>
  <c r="K59" i="3" l="1"/>
  <c r="K60" i="3" s="1"/>
  <c r="H61" i="3" l="1"/>
  <c r="H62" i="3" l="1"/>
  <c r="D61" i="3" l="1"/>
  <c r="I61" i="3"/>
  <c r="B62" i="3"/>
  <c r="I62" i="3" s="1"/>
  <c r="D62" i="3" l="1"/>
  <c r="J61" i="3"/>
  <c r="J62" i="3" l="1"/>
  <c r="N61" i="3"/>
  <c r="K61" i="3"/>
  <c r="E69" i="3" l="1"/>
  <c r="C69" i="3" l="1"/>
  <c r="E70" i="3" l="1"/>
  <c r="C70" i="3" l="1"/>
  <c r="S952" i="2" l="1"/>
  <c r="R952" i="2" s="1"/>
  <c r="S960" i="2"/>
  <c r="R960" i="2" s="1"/>
  <c r="S958" i="2"/>
  <c r="R958" i="2" s="1"/>
  <c r="S956" i="2"/>
  <c r="R956" i="2" s="1"/>
  <c r="S948" i="2"/>
  <c r="S946" i="2"/>
  <c r="R948" i="2" l="1"/>
  <c r="S962" i="2"/>
  <c r="C948" i="2"/>
  <c r="C956" i="2"/>
  <c r="F956" i="2" s="1"/>
  <c r="C960" i="2"/>
  <c r="F960" i="2" s="1"/>
  <c r="C958" i="2"/>
  <c r="F958" i="2" s="1"/>
  <c r="C946" i="2"/>
  <c r="D946" i="2" s="1"/>
  <c r="R946" i="2" l="1"/>
  <c r="I948" i="2"/>
  <c r="H958" i="2"/>
  <c r="G958" i="2"/>
  <c r="R962" i="2"/>
  <c r="H960" i="2"/>
  <c r="G960" i="2"/>
  <c r="G956" i="2"/>
  <c r="H956" i="2"/>
  <c r="F948" i="2"/>
  <c r="E952" i="2"/>
  <c r="F952" i="2" s="1"/>
  <c r="F946" i="2" l="1"/>
  <c r="H946" i="2" s="1"/>
  <c r="E72" i="3"/>
  <c r="G962" i="2"/>
  <c r="H952" i="2"/>
  <c r="G952" i="2"/>
  <c r="H948" i="2"/>
  <c r="G948" i="2"/>
  <c r="G946" i="2" l="1"/>
  <c r="J948" i="2" s="1"/>
  <c r="C72" i="3" s="1"/>
  <c r="P947" i="2" l="1"/>
  <c r="M948" i="2"/>
  <c r="S979" i="2" l="1"/>
  <c r="C979" i="2" l="1"/>
  <c r="R979" i="2"/>
  <c r="R981" i="2" s="1"/>
  <c r="S981" i="2"/>
  <c r="R999" i="2"/>
  <c r="R1001" i="2" s="1"/>
  <c r="G1001" i="2" s="1"/>
  <c r="S1001" i="2"/>
  <c r="E73" i="3" l="1"/>
  <c r="E78" i="3" s="1"/>
  <c r="G981" i="2"/>
  <c r="I967" i="2"/>
  <c r="F979" i="2"/>
  <c r="F999" i="2"/>
  <c r="I987" i="2"/>
  <c r="G979" i="2" l="1"/>
  <c r="H979" i="2"/>
  <c r="H999" i="2"/>
  <c r="G999" i="2"/>
  <c r="J987" i="2" l="1"/>
  <c r="P986" i="2" s="1"/>
  <c r="J967" i="2"/>
  <c r="C73" i="3" s="1"/>
  <c r="P966" i="2" l="1"/>
  <c r="M987" i="2"/>
  <c r="M967" i="2"/>
  <c r="C78" i="3"/>
  <c r="K929" i="2" l="1"/>
  <c r="L929" i="2" l="1"/>
  <c r="N929" i="2"/>
  <c r="P929" i="2"/>
  <c r="K948" i="2"/>
  <c r="P948" i="2" l="1"/>
  <c r="N948" i="2"/>
  <c r="L948" i="2"/>
  <c r="K967" i="2" l="1"/>
  <c r="P967" i="2" l="1"/>
  <c r="N967" i="2"/>
  <c r="L967" i="2"/>
  <c r="P987" i="2"/>
  <c r="N987" i="2"/>
  <c r="L987" i="2"/>
  <c r="B72" i="3" l="1"/>
  <c r="B73" i="3"/>
  <c r="I73" i="3" l="1"/>
  <c r="D73" i="3"/>
  <c r="I72" i="3"/>
  <c r="D72" i="3"/>
  <c r="B66" i="3" l="1"/>
  <c r="B67" i="3"/>
  <c r="B68" i="3"/>
  <c r="B69" i="3"/>
  <c r="B70" i="3"/>
  <c r="B71" i="3"/>
  <c r="I69" i="3" l="1"/>
  <c r="D69" i="3"/>
  <c r="D68" i="3"/>
  <c r="I68" i="3"/>
  <c r="D71" i="3"/>
  <c r="I71" i="3"/>
  <c r="I67" i="3"/>
  <c r="D67" i="3"/>
  <c r="I70" i="3"/>
  <c r="D70" i="3"/>
  <c r="B78" i="3"/>
  <c r="I66" i="3"/>
  <c r="D66" i="3"/>
  <c r="I78" i="3" l="1"/>
  <c r="D78" i="3"/>
  <c r="G69" i="3" l="1"/>
  <c r="H69" i="3" l="1"/>
  <c r="J69" i="3"/>
  <c r="G68" i="3"/>
  <c r="G70" i="3"/>
  <c r="H70" i="3" l="1"/>
  <c r="J70" i="3"/>
  <c r="H68" i="3"/>
  <c r="J68" i="3"/>
  <c r="G71" i="3"/>
  <c r="H71" i="3" l="1"/>
  <c r="J71" i="3"/>
  <c r="G72" i="3"/>
  <c r="H72" i="3" l="1"/>
  <c r="J72" i="3"/>
  <c r="G73" i="3"/>
  <c r="H73" i="3" l="1"/>
  <c r="J73" i="3"/>
  <c r="G74" i="3" l="1"/>
  <c r="H74" i="3" l="1"/>
  <c r="J74" i="3"/>
  <c r="G67" i="3" l="1"/>
  <c r="H67" i="3" l="1"/>
  <c r="J67" i="3"/>
  <c r="G66" i="3" l="1"/>
  <c r="G78" i="3" l="1"/>
  <c r="H66" i="3"/>
  <c r="J66" i="3"/>
  <c r="K66" i="3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J78" i="3" l="1"/>
  <c r="N66" i="3"/>
  <c r="N67" i="3" s="1"/>
  <c r="N68" i="3" s="1"/>
  <c r="N69" i="3" s="1"/>
  <c r="N70" i="3" s="1"/>
  <c r="N71" i="3" s="1"/>
  <c r="N72" i="3" s="1"/>
  <c r="N73" i="3" s="1"/>
  <c r="N74" i="3" s="1"/>
  <c r="H78" i="3"/>
  <c r="K78" i="3"/>
</calcChain>
</file>

<file path=xl/sharedStrings.xml><?xml version="1.0" encoding="utf-8"?>
<sst xmlns="http://schemas.openxmlformats.org/spreadsheetml/2006/main" count="1585" uniqueCount="72">
  <si>
    <t>Month</t>
  </si>
  <si>
    <t>Name</t>
  </si>
  <si>
    <t>Hrs</t>
  </si>
  <si>
    <t>Cost per Hr</t>
  </si>
  <si>
    <t>Monthly Cost</t>
  </si>
  <si>
    <t>Total Team Hrs</t>
  </si>
  <si>
    <t>Monthly Labour Cost</t>
  </si>
  <si>
    <t>Monthly embs</t>
  </si>
  <si>
    <t>emb/man hr</t>
  </si>
  <si>
    <t>labour cost average / hr</t>
  </si>
  <si>
    <t>Labour cost / emb</t>
  </si>
  <si>
    <t>Labour Cost including Holiday pay</t>
  </si>
  <si>
    <t>Holiday Pay</t>
  </si>
  <si>
    <t>Holiday Hours</t>
  </si>
  <si>
    <t>January</t>
  </si>
  <si>
    <t>John</t>
  </si>
  <si>
    <t>Diana</t>
  </si>
  <si>
    <t>Lisa</t>
  </si>
  <si>
    <t>Hayley</t>
  </si>
  <si>
    <t>Sally</t>
  </si>
  <si>
    <t>Val</t>
  </si>
  <si>
    <t>Andrea</t>
  </si>
  <si>
    <t>Sofia</t>
  </si>
  <si>
    <t>Total</t>
  </si>
  <si>
    <t>February</t>
  </si>
  <si>
    <t>Overtime</t>
  </si>
  <si>
    <t>March</t>
  </si>
  <si>
    <t>Paternity</t>
  </si>
  <si>
    <t>April</t>
  </si>
  <si>
    <t>May</t>
  </si>
  <si>
    <t>June</t>
  </si>
  <si>
    <t>July</t>
  </si>
  <si>
    <t>August</t>
  </si>
  <si>
    <t>September</t>
  </si>
  <si>
    <t>October</t>
  </si>
  <si>
    <t>Zita</t>
  </si>
  <si>
    <t>Gill</t>
  </si>
  <si>
    <t>Louise</t>
  </si>
  <si>
    <t>Jas</t>
  </si>
  <si>
    <t>Mujeeba</t>
  </si>
  <si>
    <t>Gillian</t>
  </si>
  <si>
    <t>Louise T</t>
  </si>
  <si>
    <t>Jacqline</t>
  </si>
  <si>
    <t>Louise A</t>
  </si>
  <si>
    <t>Lien</t>
  </si>
  <si>
    <t>Radu</t>
  </si>
  <si>
    <t>Jodie</t>
  </si>
  <si>
    <t>Chelsea</t>
  </si>
  <si>
    <t>Jacob</t>
  </si>
  <si>
    <t>1827 for AFC</t>
  </si>
  <si>
    <t>Pension</t>
  </si>
  <si>
    <t>National Insurance</t>
  </si>
  <si>
    <t>Predicted</t>
  </si>
  <si>
    <t>Actual</t>
  </si>
  <si>
    <t>Monthly pm embs</t>
  </si>
  <si>
    <t>Georgia</t>
  </si>
  <si>
    <t>Steve</t>
  </si>
  <si>
    <t>Abbie</t>
  </si>
  <si>
    <t>EMB Value</t>
  </si>
  <si>
    <t>Labour</t>
  </si>
  <si>
    <t>After Labour</t>
  </si>
  <si>
    <t>Holiday</t>
  </si>
  <si>
    <t>Machine cost approx</t>
  </si>
  <si>
    <t>Misc.</t>
  </si>
  <si>
    <t>Expense</t>
  </si>
  <si>
    <t>Income</t>
  </si>
  <si>
    <t>Approx Left Over</t>
  </si>
  <si>
    <t>15p per PM Emb +POs</t>
  </si>
  <si>
    <t>Justyna</t>
  </si>
  <si>
    <t>POs</t>
  </si>
  <si>
    <t>Jul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</si>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</sst>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  <numFmt numFmtId="165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5C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565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20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46" fontId="2" fillId="0" borderId="0" xfId="1" applyNumberFormat="1" applyAlignment="1">
      <alignment horizontal="center"/>
    </xf>
    <xf numFmtId="0" fontId="1" fillId="0" borderId="3" xfId="0" applyFont="1" applyBorder="1"/>
    <xf numFmtId="17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7" fontId="0" fillId="0" borderId="10" xfId="0" applyNumberFormat="1" applyBorder="1"/>
    <xf numFmtId="17" fontId="0" fillId="0" borderId="5" xfId="0" applyNumberFormat="1" applyBorder="1"/>
    <xf numFmtId="0" fontId="0" fillId="0" borderId="2" xfId="0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0" fillId="2" borderId="14" xfId="0" applyNumberFormat="1" applyFill="1" applyBorder="1"/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vertical="center" wrapText="1"/>
    </xf>
    <xf numFmtId="0" fontId="0" fillId="0" borderId="19" xfId="0" applyBorder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0" fillId="0" borderId="20" xfId="0" applyNumberFormat="1" applyBorder="1"/>
    <xf numFmtId="164" fontId="0" fillId="3" borderId="3" xfId="0" applyNumberFormat="1" applyFill="1" applyBorder="1" applyAlignment="1">
      <alignment horizontal="center"/>
    </xf>
    <xf numFmtId="17" fontId="0" fillId="0" borderId="13" xfId="0" applyNumberFormat="1" applyBorder="1"/>
    <xf numFmtId="17" fontId="0" fillId="0" borderId="14" xfId="0" applyNumberFormat="1" applyBorder="1"/>
    <xf numFmtId="17" fontId="0" fillId="0" borderId="15" xfId="0" applyNumberFormat="1" applyBorder="1"/>
    <xf numFmtId="164" fontId="0" fillId="3" borderId="16" xfId="0" applyNumberFormat="1" applyFill="1" applyBorder="1" applyAlignment="1">
      <alignment horizontal="center"/>
    </xf>
    <xf numFmtId="164" fontId="0" fillId="2" borderId="17" xfId="0" applyNumberFormat="1" applyFill="1" applyBorder="1"/>
    <xf numFmtId="164" fontId="0" fillId="2" borderId="18" xfId="0" applyNumberFormat="1" applyFill="1" applyBorder="1"/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6" xfId="0" applyBorder="1"/>
    <xf numFmtId="164" fontId="0" fillId="5" borderId="0" xfId="2" applyNumberFormat="1" applyFont="1" applyFill="1"/>
    <xf numFmtId="164" fontId="0" fillId="0" borderId="7" xfId="0" applyNumberFormat="1" applyBorder="1"/>
    <xf numFmtId="164" fontId="0" fillId="4" borderId="25" xfId="0" applyNumberFormat="1" applyFill="1" applyBorder="1" applyAlignment="1">
      <alignment horizontal="center"/>
    </xf>
    <xf numFmtId="164" fontId="0" fillId="0" borderId="0" xfId="2" applyNumberFormat="1" applyFont="1" applyFill="1"/>
    <xf numFmtId="164" fontId="0" fillId="4" borderId="26" xfId="0" applyNumberFormat="1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2" borderId="28" xfId="0" applyNumberFormat="1" applyFill="1" applyBorder="1"/>
    <xf numFmtId="164" fontId="0" fillId="0" borderId="2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1" xfId="2" applyNumberFormat="1" applyFont="1" applyBorder="1"/>
    <xf numFmtId="164" fontId="0" fillId="0" borderId="2" xfId="0" applyNumberFormat="1" applyBorder="1"/>
    <xf numFmtId="164" fontId="0" fillId="3" borderId="30" xfId="0" applyNumberFormat="1" applyFill="1" applyBorder="1" applyAlignment="1">
      <alignment horizontal="center"/>
    </xf>
    <xf numFmtId="164" fontId="0" fillId="2" borderId="30" xfId="0" applyNumberFormat="1" applyFill="1" applyBorder="1"/>
    <xf numFmtId="164" fontId="0" fillId="0" borderId="29" xfId="0" applyNumberFormat="1" applyBorder="1"/>
    <xf numFmtId="164" fontId="0" fillId="6" borderId="31" xfId="0" applyNumberFormat="1" applyFill="1" applyBorder="1"/>
    <xf numFmtId="164" fontId="0" fillId="6" borderId="10" xfId="0" applyNumberFormat="1" applyFill="1" applyBorder="1"/>
    <xf numFmtId="164" fontId="0" fillId="6" borderId="7" xfId="0" applyNumberFormat="1" applyFill="1" applyBorder="1"/>
    <xf numFmtId="164" fontId="0" fillId="4" borderId="23" xfId="0" applyNumberFormat="1" applyFill="1" applyBorder="1"/>
    <xf numFmtId="164" fontId="0" fillId="4" borderId="24" xfId="0" applyNumberFormat="1" applyFill="1" applyBorder="1"/>
    <xf numFmtId="164" fontId="0" fillId="4" borderId="2" xfId="0" applyNumberFormat="1" applyFill="1" applyBorder="1"/>
    <xf numFmtId="8" fontId="0" fillId="0" borderId="0" xfId="0" applyNumberFormat="1"/>
    <xf numFmtId="0" fontId="0" fillId="0" borderId="29" xfId="0" applyBorder="1"/>
    <xf numFmtId="164" fontId="0" fillId="0" borderId="1" xfId="0" applyNumberFormat="1" applyBorder="1"/>
    <xf numFmtId="165" fontId="0" fillId="0" borderId="2" xfId="0" applyNumberFormat="1" applyBorder="1"/>
    <xf numFmtId="0" fontId="0" fillId="0" borderId="29" xfId="0" applyBorder="1" applyAlignment="1">
      <alignment horizontal="center"/>
    </xf>
    <xf numFmtId="164" fontId="0" fillId="4" borderId="32" xfId="0" applyNumberFormat="1" applyFill="1" applyBorder="1" applyAlignment="1">
      <alignment horizontal="center"/>
    </xf>
    <xf numFmtId="164" fontId="0" fillId="4" borderId="33" xfId="0" applyNumberFormat="1" applyFill="1" applyBorder="1" applyAlignment="1">
      <alignment horizontal="center"/>
    </xf>
    <xf numFmtId="164" fontId="0" fillId="4" borderId="34" xfId="0" applyNumberFormat="1" applyFill="1" applyBorder="1" applyAlignment="1">
      <alignment horizontal="center"/>
    </xf>
    <xf numFmtId="164" fontId="0" fillId="2" borderId="35" xfId="0" applyNumberFormat="1" applyFill="1" applyBorder="1"/>
    <xf numFmtId="0" fontId="0" fillId="0" borderId="31" xfId="0" applyBorder="1"/>
    <xf numFmtId="0" fontId="0" fillId="0" borderId="10" xfId="0" applyBorder="1"/>
    <xf numFmtId="164" fontId="0" fillId="0" borderId="10" xfId="0" applyNumberFormat="1" applyBorder="1"/>
    <xf numFmtId="164" fontId="0" fillId="0" borderId="5" xfId="0" applyNumberFormat="1" applyBorder="1"/>
    <xf numFmtId="164" fontId="0" fillId="0" borderId="31" xfId="0" applyNumberFormat="1" applyBorder="1"/>
    <xf numFmtId="164" fontId="0" fillId="0" borderId="0" xfId="2" applyNumberFormat="1" applyFont="1"/>
    <xf numFmtId="2" fontId="0" fillId="0" borderId="0" xfId="0" applyNumberFormat="1"/>
    <xf numFmtId="0" fontId="0" fillId="0" borderId="0" xfId="0" applyNumberFormat="1"/>
    <xf numFmtId="0" fontId="0" fillId="0" borderId="3" xfId="0" applyBorder="1"/>
    <xf numFmtId="2" fontId="0" fillId="0" borderId="3" xfId="0" applyNumberFormat="1" applyBorder="1"/>
    <xf numFmtId="0" fontId="0" fillId="0" borderId="3" xfId="0" applyNumberFormat="1" applyBorder="1"/>
    <xf numFmtId="0" fontId="0" fillId="0" borderId="32" xfId="0" applyBorder="1"/>
    <xf numFmtId="0" fontId="0" fillId="0" borderId="16" xfId="0" applyBorder="1"/>
    <xf numFmtId="0" fontId="0" fillId="0" borderId="17" xfId="0" applyBorder="1"/>
    <xf numFmtId="17" fontId="0" fillId="0" borderId="33" xfId="0" applyNumberFormat="1" applyBorder="1"/>
    <xf numFmtId="0" fontId="0" fillId="0" borderId="18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7" fontId="0" fillId="0" borderId="39" xfId="0" applyNumberFormat="1" applyBorder="1"/>
    <xf numFmtId="0" fontId="0" fillId="0" borderId="40" xfId="0" applyBorder="1"/>
    <xf numFmtId="2" fontId="0" fillId="0" borderId="40" xfId="0" applyNumberFormat="1" applyBorder="1"/>
    <xf numFmtId="0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0" xfId="0" applyBorder="1"/>
    <xf numFmtId="0" fontId="0" fillId="0" borderId="35" xfId="0" applyBorder="1"/>
    <xf numFmtId="0" fontId="0" fillId="0" borderId="12" xfId="0" applyBorder="1"/>
    <xf numFmtId="0" fontId="0" fillId="0" borderId="9" xfId="0" applyBorder="1"/>
    <xf numFmtId="0" fontId="0" fillId="0" borderId="46" xfId="0" applyBorder="1"/>
    <xf numFmtId="2" fontId="0" fillId="0" borderId="36" xfId="0" applyNumberFormat="1" applyBorder="1"/>
  </cellXfs>
  <cellStyles count="3">
    <cellStyle name="Currency" xfId="2" builtinId="4"/>
    <cellStyle name="Normal" xfId="0" builtinId="0"/>
    <cellStyle name="Normal 2" xfId="1" xr:uid="{00000000-0005-0000-0000-000001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565"/>
      <color rgb="FFFFC5C6"/>
      <color rgb="FFFF65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PCEmbroidery/Shared/Milton%20Keynes/Timesheets/2022-2023%20Milton%20Keynes%20Time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PCEmbroidery/Shared/Milton%20Keynes/Admin/Production%20M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2"/>
      <sheetName val="April 22"/>
      <sheetName val="May 22"/>
      <sheetName val="June 22"/>
      <sheetName val="July 22"/>
      <sheetName val="August 22"/>
      <sheetName val="September 22"/>
      <sheetName val="October 22"/>
      <sheetName val="November 22"/>
      <sheetName val="December 22"/>
      <sheetName val="January 23"/>
      <sheetName val="February 23"/>
      <sheetName val="March 23"/>
    </sheetNames>
    <sheetDataSet>
      <sheetData sheetId="0"/>
      <sheetData sheetId="1">
        <row r="12">
          <cell r="BO12">
            <v>0</v>
          </cell>
        </row>
        <row r="18">
          <cell r="BO18">
            <v>0</v>
          </cell>
        </row>
        <row r="24">
          <cell r="BO24">
            <v>0</v>
          </cell>
        </row>
        <row r="30">
          <cell r="BO30">
            <v>0</v>
          </cell>
        </row>
        <row r="36">
          <cell r="BO36">
            <v>0</v>
          </cell>
        </row>
        <row r="42">
          <cell r="BO42">
            <v>0</v>
          </cell>
        </row>
      </sheetData>
      <sheetData sheetId="2">
        <row r="12">
          <cell r="BM12" t="str">
            <v/>
          </cell>
        </row>
        <row r="18">
          <cell r="BM18" t="str">
            <v/>
          </cell>
        </row>
        <row r="24">
          <cell r="BM24" t="str">
            <v/>
          </cell>
        </row>
        <row r="30">
          <cell r="BM30" t="str">
            <v/>
          </cell>
        </row>
        <row r="36">
          <cell r="BM36" t="str">
            <v/>
          </cell>
        </row>
        <row r="42">
          <cell r="BM42" t="str">
            <v/>
          </cell>
        </row>
      </sheetData>
      <sheetData sheetId="3">
        <row r="4">
          <cell r="BN4">
            <v>137.75</v>
          </cell>
        </row>
        <row r="6">
          <cell r="BM6" t="str">
            <v/>
          </cell>
          <cell r="BO6">
            <v>0</v>
          </cell>
          <cell r="BS6">
            <v>21.75</v>
          </cell>
        </row>
        <row r="10">
          <cell r="BN10">
            <v>116</v>
          </cell>
        </row>
        <row r="12">
          <cell r="BS12">
            <v>43.5</v>
          </cell>
        </row>
        <row r="16">
          <cell r="BN16">
            <v>0</v>
          </cell>
        </row>
        <row r="18">
          <cell r="BS18">
            <v>0</v>
          </cell>
        </row>
        <row r="22">
          <cell r="BN22">
            <v>137.75</v>
          </cell>
        </row>
        <row r="24">
          <cell r="BS24">
            <v>21.75</v>
          </cell>
        </row>
        <row r="28">
          <cell r="BN28">
            <v>137.75</v>
          </cell>
        </row>
        <row r="30">
          <cell r="BS30">
            <v>21.75</v>
          </cell>
        </row>
        <row r="34">
          <cell r="BN34">
            <v>96</v>
          </cell>
        </row>
        <row r="36">
          <cell r="BS36">
            <v>16</v>
          </cell>
        </row>
        <row r="40">
          <cell r="BN40">
            <v>72.5</v>
          </cell>
        </row>
        <row r="42">
          <cell r="BS42">
            <v>87</v>
          </cell>
        </row>
        <row r="46">
          <cell r="BN46">
            <v>123.25</v>
          </cell>
        </row>
        <row r="48">
          <cell r="BM48">
            <v>9.6666666666666625</v>
          </cell>
          <cell r="BS48">
            <v>36.25</v>
          </cell>
        </row>
      </sheetData>
      <sheetData sheetId="4">
        <row r="4">
          <cell r="BN4">
            <v>152.25</v>
          </cell>
        </row>
        <row r="6">
          <cell r="BS6">
            <v>0</v>
          </cell>
        </row>
        <row r="10">
          <cell r="BN10">
            <v>108.75</v>
          </cell>
        </row>
        <row r="12">
          <cell r="BM12">
            <v>10.999999999999989</v>
          </cell>
          <cell r="BS12">
            <v>43.5</v>
          </cell>
        </row>
        <row r="16">
          <cell r="BN16">
            <v>0</v>
          </cell>
        </row>
        <row r="18">
          <cell r="BS18">
            <v>0</v>
          </cell>
        </row>
        <row r="22">
          <cell r="BN22">
            <v>101.5</v>
          </cell>
        </row>
        <row r="24">
          <cell r="BS24">
            <v>7.25</v>
          </cell>
        </row>
        <row r="28">
          <cell r="BN28">
            <v>145</v>
          </cell>
        </row>
        <row r="30">
          <cell r="BS30">
            <v>7.25</v>
          </cell>
        </row>
        <row r="34">
          <cell r="BN34">
            <v>119.25</v>
          </cell>
        </row>
        <row r="36">
          <cell r="BS36">
            <v>0</v>
          </cell>
        </row>
        <row r="40">
          <cell r="BN40">
            <v>152.25</v>
          </cell>
        </row>
        <row r="42">
          <cell r="BM42">
            <v>7.25</v>
          </cell>
          <cell r="BS42">
            <v>0</v>
          </cell>
        </row>
        <row r="46">
          <cell r="BN46">
            <v>152.25</v>
          </cell>
        </row>
        <row r="48">
          <cell r="BM48">
            <v>18.083333333333336</v>
          </cell>
          <cell r="BS48">
            <v>0</v>
          </cell>
        </row>
      </sheetData>
      <sheetData sheetId="5">
        <row r="4">
          <cell r="BN4">
            <v>101.5</v>
          </cell>
        </row>
        <row r="6">
          <cell r="BS6">
            <v>65.25</v>
          </cell>
        </row>
        <row r="10">
          <cell r="BN10">
            <v>79.75</v>
          </cell>
        </row>
        <row r="12">
          <cell r="BM12">
            <v>1.4999999999999929</v>
          </cell>
          <cell r="BS12">
            <v>87</v>
          </cell>
        </row>
        <row r="16">
          <cell r="BN16">
            <v>0</v>
          </cell>
        </row>
        <row r="18">
          <cell r="BS18">
            <v>0</v>
          </cell>
        </row>
        <row r="22">
          <cell r="BN22">
            <v>159.5</v>
          </cell>
        </row>
        <row r="24">
          <cell r="BS24">
            <v>7.25</v>
          </cell>
        </row>
        <row r="28">
          <cell r="BN28">
            <v>87</v>
          </cell>
        </row>
        <row r="30">
          <cell r="BS30">
            <v>79.75</v>
          </cell>
        </row>
        <row r="34">
          <cell r="BN34">
            <v>64</v>
          </cell>
        </row>
        <row r="36">
          <cell r="BS36">
            <v>40</v>
          </cell>
        </row>
        <row r="40">
          <cell r="BN40">
            <v>159.5</v>
          </cell>
        </row>
        <row r="42">
          <cell r="BM42">
            <v>12.200000000000003</v>
          </cell>
          <cell r="BS42">
            <v>7.25</v>
          </cell>
        </row>
        <row r="46">
          <cell r="BN46">
            <v>159.5</v>
          </cell>
        </row>
        <row r="48">
          <cell r="BS48">
            <v>7.25</v>
          </cell>
        </row>
      </sheetData>
      <sheetData sheetId="6">
        <row r="4">
          <cell r="BN4">
            <v>145</v>
          </cell>
        </row>
        <row r="6">
          <cell r="BS6">
            <v>14.5</v>
          </cell>
        </row>
        <row r="10">
          <cell r="BN10">
            <v>159.5</v>
          </cell>
        </row>
        <row r="12">
          <cell r="BM12">
            <v>10.916666666666668</v>
          </cell>
          <cell r="BS12">
            <v>0</v>
          </cell>
        </row>
        <row r="16">
          <cell r="BN16">
            <v>0</v>
          </cell>
        </row>
        <row r="18">
          <cell r="BM18" t="str">
            <v/>
          </cell>
          <cell r="BS18">
            <v>43.5</v>
          </cell>
        </row>
        <row r="22">
          <cell r="BN22">
            <v>159.5</v>
          </cell>
        </row>
        <row r="24">
          <cell r="BS24">
            <v>0</v>
          </cell>
        </row>
        <row r="28">
          <cell r="BN28">
            <v>159.5</v>
          </cell>
        </row>
        <row r="30">
          <cell r="BS30">
            <v>0</v>
          </cell>
        </row>
        <row r="34">
          <cell r="BN34">
            <v>96</v>
          </cell>
        </row>
        <row r="36">
          <cell r="BS36">
            <v>16</v>
          </cell>
        </row>
        <row r="40">
          <cell r="BN40">
            <v>159.5</v>
          </cell>
        </row>
        <row r="42">
          <cell r="BM42">
            <v>12.500000000000002</v>
          </cell>
          <cell r="BS42">
            <v>0</v>
          </cell>
        </row>
        <row r="46">
          <cell r="BN46">
            <v>108.75</v>
          </cell>
        </row>
        <row r="48">
          <cell r="BM48">
            <v>7.0833333333333366</v>
          </cell>
          <cell r="BS48">
            <v>50.75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er Millar"/>
      <sheetName val="PM Yearly Analysis"/>
      <sheetName val="Commission"/>
      <sheetName val="Direct Sales"/>
      <sheetName val="Purchase Orders"/>
      <sheetName val="Stock"/>
      <sheetName val="££"/>
      <sheetName val="PETE REFS"/>
    </sheetNames>
    <sheetDataSet>
      <sheetData sheetId="0">
        <row r="2">
          <cell r="V2">
            <v>12826</v>
          </cell>
          <cell r="W2">
            <v>12422</v>
          </cell>
          <cell r="X2">
            <v>11324</v>
          </cell>
          <cell r="Y2">
            <v>3293</v>
          </cell>
        </row>
      </sheetData>
      <sheetData sheetId="1"/>
      <sheetData sheetId="2"/>
      <sheetData sheetId="3"/>
      <sheetData sheetId="4">
        <row r="2">
          <cell r="M2">
            <v>5686.5399999999991</v>
          </cell>
          <cell r="N2">
            <v>2065.6</v>
          </cell>
          <cell r="O2">
            <v>3405.26</v>
          </cell>
          <cell r="P2">
            <v>889.86999999999989</v>
          </cell>
          <cell r="Q2">
            <v>2284.3200000000002</v>
          </cell>
          <cell r="R2">
            <v>3486.0099999999998</v>
          </cell>
          <cell r="S2">
            <v>2231.6400000000003</v>
          </cell>
          <cell r="T2">
            <v>4717.57</v>
          </cell>
          <cell r="U2">
            <v>1220.0800000000002</v>
          </cell>
        </row>
      </sheetData>
      <sheetData sheetId="5"/>
      <sheetData sheetId="6">
        <row r="6">
          <cell r="N6">
            <v>29432.832000000017</v>
          </cell>
          <cell r="O6">
            <v>20736.096000000016</v>
          </cell>
          <cell r="P6">
            <v>40392.286000000022</v>
          </cell>
          <cell r="Q6">
            <v>32871.114000000001</v>
          </cell>
          <cell r="R6">
            <v>36568.311999999976</v>
          </cell>
          <cell r="S6">
            <v>41754.176000000007</v>
          </cell>
          <cell r="T6">
            <v>43074.259999999995</v>
          </cell>
          <cell r="U6">
            <v>39777.329999999994</v>
          </cell>
          <cell r="V6">
            <v>13220.719999999998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9D1E-A6CD-4C51-BAB1-78A179B1EEB2}">
  <sheetPr codeName="Sheet2"/>
  <dimension ref="A1:W1001"/>
  <sheetViews>
    <sheetView topLeftCell="A952" zoomScale="70" zoomScaleNormal="70" workbookViewId="0">
      <selection activeCell="K987" sqref="K987"/>
    </sheetView>
  </sheetViews>
  <sheetFormatPr defaultRowHeight="15" x14ac:dyDescent="0.25"/>
  <cols>
    <col min="1" max="1" width="10.42578125" bestFit="1" customWidth="1"/>
    <col min="3" max="3" width="10" bestFit="1" customWidth="1"/>
    <col min="4" max="4" width="10.7109375" bestFit="1" customWidth="1"/>
    <col min="5" max="5" width="10.7109375" customWidth="1"/>
    <col min="6" max="6" width="12.7109375" bestFit="1" customWidth="1"/>
    <col min="7" max="8" width="12.7109375" customWidth="1"/>
    <col min="9" max="9" width="14.140625" bestFit="1" customWidth="1"/>
    <col min="10" max="10" width="19.42578125" bestFit="1" customWidth="1"/>
    <col min="11" max="11" width="13.85546875" bestFit="1" customWidth="1"/>
    <col min="12" max="12" width="12" bestFit="1" customWidth="1"/>
    <col min="13" max="13" width="22.140625" bestFit="1" customWidth="1"/>
    <col min="14" max="14" width="16.85546875" bestFit="1" customWidth="1"/>
    <col min="15" max="15" width="16.85546875" customWidth="1"/>
    <col min="16" max="16" width="21.28515625" customWidth="1"/>
    <col min="18" max="18" width="11.28515625" bestFit="1" customWidth="1"/>
    <col min="19" max="19" width="13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20" x14ac:dyDescent="0.25">
      <c r="A2" t="s">
        <v>14</v>
      </c>
      <c r="B2" t="s">
        <v>15</v>
      </c>
      <c r="C2" s="1">
        <v>176</v>
      </c>
      <c r="D2">
        <v>11.684782608695652</v>
      </c>
      <c r="F2">
        <v>2150</v>
      </c>
      <c r="R2">
        <v>93.478260869565219</v>
      </c>
      <c r="S2">
        <v>8</v>
      </c>
    </row>
    <row r="3" spans="1:20" x14ac:dyDescent="0.25">
      <c r="A3" t="s">
        <v>14</v>
      </c>
      <c r="B3" t="s">
        <v>16</v>
      </c>
      <c r="C3" s="7">
        <v>96.75</v>
      </c>
      <c r="D3">
        <v>12.4</v>
      </c>
      <c r="F3">
        <v>1199.7</v>
      </c>
      <c r="R3">
        <v>0</v>
      </c>
    </row>
    <row r="4" spans="1:20" x14ac:dyDescent="0.25">
      <c r="A4" t="s">
        <v>14</v>
      </c>
      <c r="B4" t="s">
        <v>17</v>
      </c>
      <c r="C4" s="1">
        <v>176</v>
      </c>
      <c r="D4">
        <v>8.5</v>
      </c>
      <c r="E4">
        <v>12.75</v>
      </c>
      <c r="F4">
        <v>1508.75</v>
      </c>
      <c r="R4">
        <v>0</v>
      </c>
      <c r="S4">
        <v>0</v>
      </c>
    </row>
    <row r="5" spans="1:20" x14ac:dyDescent="0.25">
      <c r="A5" t="s">
        <v>14</v>
      </c>
      <c r="B5" t="s">
        <v>18</v>
      </c>
      <c r="C5">
        <v>176</v>
      </c>
      <c r="D5">
        <v>8.75</v>
      </c>
      <c r="E5">
        <v>19.6875</v>
      </c>
      <c r="F5">
        <v>1540</v>
      </c>
      <c r="R5">
        <v>0</v>
      </c>
    </row>
    <row r="6" spans="1:20" x14ac:dyDescent="0.25">
      <c r="A6" t="s">
        <v>14</v>
      </c>
      <c r="B6" t="s">
        <v>19</v>
      </c>
      <c r="C6">
        <v>176</v>
      </c>
      <c r="D6">
        <v>8.75</v>
      </c>
      <c r="E6">
        <v>26.25</v>
      </c>
      <c r="F6">
        <v>1540</v>
      </c>
      <c r="R6">
        <v>70</v>
      </c>
      <c r="S6">
        <v>8</v>
      </c>
    </row>
    <row r="7" spans="1:20" x14ac:dyDescent="0.25">
      <c r="A7" t="s">
        <v>14</v>
      </c>
      <c r="B7" t="s">
        <v>20</v>
      </c>
      <c r="C7">
        <v>90</v>
      </c>
      <c r="D7">
        <v>8.75</v>
      </c>
      <c r="F7">
        <v>787.5</v>
      </c>
      <c r="I7">
        <v>895.25</v>
      </c>
      <c r="J7">
        <v>8645.2217391304348</v>
      </c>
      <c r="K7">
        <v>6516</v>
      </c>
      <c r="L7">
        <v>7.2784138508796428</v>
      </c>
      <c r="M7">
        <v>9.6567682090258984</v>
      </c>
      <c r="N7">
        <v>1.3267682227026449</v>
      </c>
      <c r="P7">
        <v>1.3518569674647023</v>
      </c>
      <c r="R7">
        <v>0</v>
      </c>
      <c r="S7">
        <v>0</v>
      </c>
    </row>
    <row r="8" spans="1:20" ht="15.75" thickBot="1" x14ac:dyDescent="0.3">
      <c r="A8" t="s">
        <v>14</v>
      </c>
      <c r="B8" t="s">
        <v>21</v>
      </c>
      <c r="C8">
        <v>0</v>
      </c>
      <c r="D8">
        <v>8.5</v>
      </c>
      <c r="F8">
        <v>0</v>
      </c>
      <c r="R8">
        <v>0</v>
      </c>
    </row>
    <row r="9" spans="1:20" ht="15.75" thickBot="1" x14ac:dyDescent="0.3">
      <c r="A9" t="s">
        <v>14</v>
      </c>
      <c r="B9" t="s">
        <v>22</v>
      </c>
      <c r="C9">
        <v>0</v>
      </c>
      <c r="D9">
        <v>7.83</v>
      </c>
      <c r="F9">
        <v>0</v>
      </c>
      <c r="R9" s="2">
        <v>163.47826086956522</v>
      </c>
      <c r="S9" s="2">
        <v>16</v>
      </c>
      <c r="T9" s="3" t="s">
        <v>23</v>
      </c>
    </row>
    <row r="11" spans="1:20" x14ac:dyDescent="0.25">
      <c r="A11" t="s">
        <v>0</v>
      </c>
      <c r="B11" t="s">
        <v>1</v>
      </c>
      <c r="C11" t="s">
        <v>2</v>
      </c>
      <c r="D11" t="s">
        <v>3</v>
      </c>
      <c r="F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P11" t="s">
        <v>11</v>
      </c>
      <c r="R11" t="s">
        <v>12</v>
      </c>
      <c r="S11" t="s">
        <v>13</v>
      </c>
    </row>
    <row r="12" spans="1:20" x14ac:dyDescent="0.25">
      <c r="A12" t="s">
        <v>24</v>
      </c>
      <c r="B12" t="s">
        <v>15</v>
      </c>
      <c r="C12" s="1">
        <v>160</v>
      </c>
      <c r="D12">
        <v>13.4375</v>
      </c>
      <c r="F12">
        <v>2150</v>
      </c>
      <c r="R12">
        <v>0</v>
      </c>
      <c r="S12">
        <v>0</v>
      </c>
    </row>
    <row r="13" spans="1:20" x14ac:dyDescent="0.25">
      <c r="A13" t="s">
        <v>24</v>
      </c>
      <c r="B13" t="s">
        <v>16</v>
      </c>
      <c r="C13" s="7">
        <v>148.25</v>
      </c>
      <c r="D13">
        <v>12.4</v>
      </c>
      <c r="F13">
        <v>1838.3</v>
      </c>
      <c r="R13">
        <v>0</v>
      </c>
    </row>
    <row r="14" spans="1:20" x14ac:dyDescent="0.25">
      <c r="A14" t="s">
        <v>24</v>
      </c>
      <c r="B14" t="s">
        <v>17</v>
      </c>
      <c r="C14" s="1">
        <v>152</v>
      </c>
      <c r="D14">
        <v>8.5</v>
      </c>
      <c r="E14">
        <v>102</v>
      </c>
      <c r="F14">
        <v>1394</v>
      </c>
      <c r="R14">
        <v>68</v>
      </c>
      <c r="S14">
        <v>8</v>
      </c>
    </row>
    <row r="15" spans="1:20" x14ac:dyDescent="0.25">
      <c r="A15" t="s">
        <v>24</v>
      </c>
      <c r="B15" t="s">
        <v>18</v>
      </c>
      <c r="C15">
        <v>160</v>
      </c>
      <c r="D15">
        <v>8.75</v>
      </c>
      <c r="E15">
        <v>39.375</v>
      </c>
      <c r="F15">
        <v>1400</v>
      </c>
      <c r="R15">
        <v>0</v>
      </c>
    </row>
    <row r="16" spans="1:20" x14ac:dyDescent="0.25">
      <c r="A16" t="s">
        <v>24</v>
      </c>
      <c r="B16" t="s">
        <v>19</v>
      </c>
      <c r="C16">
        <v>160</v>
      </c>
      <c r="D16">
        <v>8.75</v>
      </c>
      <c r="E16">
        <v>144.375</v>
      </c>
      <c r="F16">
        <v>1400</v>
      </c>
      <c r="R16">
        <v>0</v>
      </c>
    </row>
    <row r="17" spans="1:20" x14ac:dyDescent="0.25">
      <c r="A17" t="s">
        <v>24</v>
      </c>
      <c r="B17" t="s">
        <v>20</v>
      </c>
      <c r="C17">
        <v>145.5</v>
      </c>
      <c r="D17">
        <v>8.75</v>
      </c>
      <c r="F17">
        <v>1273.125</v>
      </c>
      <c r="I17">
        <v>947.75</v>
      </c>
      <c r="J17">
        <v>9557.4249999999993</v>
      </c>
      <c r="K17">
        <v>8942</v>
      </c>
      <c r="L17">
        <v>9.4349775784753369</v>
      </c>
      <c r="M17">
        <v>10.084331310999735</v>
      </c>
      <c r="N17">
        <v>1.0688240885707894</v>
      </c>
      <c r="P17">
        <v>1.076428651308432</v>
      </c>
      <c r="R17">
        <v>0</v>
      </c>
      <c r="S17">
        <v>0</v>
      </c>
    </row>
    <row r="18" spans="1:20" ht="15.75" thickBot="1" x14ac:dyDescent="0.3">
      <c r="A18" t="s">
        <v>24</v>
      </c>
      <c r="B18" t="s">
        <v>21</v>
      </c>
      <c r="C18">
        <v>0</v>
      </c>
      <c r="D18">
        <v>8.5</v>
      </c>
      <c r="F18">
        <v>0</v>
      </c>
      <c r="R18">
        <v>0</v>
      </c>
    </row>
    <row r="19" spans="1:20" ht="15.75" thickBot="1" x14ac:dyDescent="0.3">
      <c r="A19" t="s">
        <v>24</v>
      </c>
      <c r="B19" t="s">
        <v>22</v>
      </c>
      <c r="C19">
        <v>0</v>
      </c>
      <c r="D19">
        <v>7.83</v>
      </c>
      <c r="F19">
        <v>0</v>
      </c>
      <c r="R19" s="2">
        <v>68</v>
      </c>
      <c r="S19" s="2">
        <v>8</v>
      </c>
      <c r="T19" s="3" t="s">
        <v>23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25</v>
      </c>
      <c r="F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P23" t="s">
        <v>11</v>
      </c>
      <c r="R23" t="s">
        <v>12</v>
      </c>
      <c r="S23" t="s">
        <v>13</v>
      </c>
    </row>
    <row r="24" spans="1:20" x14ac:dyDescent="0.25">
      <c r="A24" t="s">
        <v>26</v>
      </c>
      <c r="B24" t="s">
        <v>15</v>
      </c>
      <c r="C24">
        <v>103</v>
      </c>
      <c r="D24">
        <v>11.256544502617801</v>
      </c>
      <c r="E24">
        <v>0</v>
      </c>
      <c r="F24">
        <v>2150</v>
      </c>
      <c r="R24">
        <v>990.57591623036649</v>
      </c>
      <c r="S24">
        <v>88</v>
      </c>
      <c r="T24" t="s">
        <v>27</v>
      </c>
    </row>
    <row r="25" spans="1:20" x14ac:dyDescent="0.25">
      <c r="A25" t="s">
        <v>26</v>
      </c>
      <c r="B25" t="s">
        <v>17</v>
      </c>
      <c r="C25" s="1">
        <v>154</v>
      </c>
      <c r="D25">
        <v>8.5</v>
      </c>
      <c r="E25">
        <v>140.25</v>
      </c>
      <c r="F25">
        <v>1449.25</v>
      </c>
      <c r="R25">
        <v>204</v>
      </c>
      <c r="S25">
        <v>24</v>
      </c>
    </row>
    <row r="26" spans="1:20" x14ac:dyDescent="0.25">
      <c r="A26" t="s">
        <v>26</v>
      </c>
      <c r="B26" t="s">
        <v>18</v>
      </c>
      <c r="C26">
        <v>168</v>
      </c>
      <c r="D26">
        <v>8.75</v>
      </c>
      <c r="E26">
        <v>52.5</v>
      </c>
      <c r="F26">
        <v>1522.5</v>
      </c>
      <c r="R26">
        <v>70</v>
      </c>
      <c r="S26">
        <v>8</v>
      </c>
    </row>
    <row r="27" spans="1:20" x14ac:dyDescent="0.25">
      <c r="A27" t="s">
        <v>26</v>
      </c>
      <c r="B27" t="s">
        <v>19</v>
      </c>
      <c r="C27">
        <v>160</v>
      </c>
      <c r="D27">
        <v>8.75</v>
      </c>
      <c r="E27">
        <v>333.59375</v>
      </c>
      <c r="F27">
        <v>1733.59375</v>
      </c>
      <c r="R27">
        <v>70</v>
      </c>
      <c r="S27">
        <v>8</v>
      </c>
    </row>
    <row r="28" spans="1:20" x14ac:dyDescent="0.25">
      <c r="A28" t="s">
        <v>26</v>
      </c>
      <c r="B28" t="s">
        <v>16</v>
      </c>
      <c r="C28">
        <v>156.75</v>
      </c>
      <c r="D28">
        <v>12.4</v>
      </c>
      <c r="E28">
        <v>0</v>
      </c>
      <c r="F28">
        <v>1943.7</v>
      </c>
      <c r="R28">
        <v>0</v>
      </c>
      <c r="S28">
        <v>0</v>
      </c>
    </row>
    <row r="29" spans="1:20" ht="15.75" thickBot="1" x14ac:dyDescent="0.3">
      <c r="A29" t="s">
        <v>26</v>
      </c>
      <c r="B29" t="s">
        <v>20</v>
      </c>
      <c r="C29">
        <v>141.5</v>
      </c>
      <c r="D29">
        <v>8.75</v>
      </c>
      <c r="E29">
        <v>0</v>
      </c>
      <c r="F29">
        <v>1238.125</v>
      </c>
      <c r="I29">
        <v>883.25</v>
      </c>
      <c r="J29">
        <v>9046.5928337696332</v>
      </c>
      <c r="K29">
        <v>10433</v>
      </c>
      <c r="L29">
        <v>11.812057741296348</v>
      </c>
      <c r="M29">
        <v>10.242392112957411</v>
      </c>
      <c r="N29">
        <v>0.86711327842132013</v>
      </c>
      <c r="P29">
        <v>0.99503198983993102</v>
      </c>
      <c r="R29">
        <v>0</v>
      </c>
      <c r="S29">
        <v>0</v>
      </c>
    </row>
    <row r="30" spans="1:20" ht="15.75" thickBot="1" x14ac:dyDescent="0.3">
      <c r="R30" s="2">
        <v>1334.5759162303666</v>
      </c>
      <c r="S30" s="2">
        <v>128</v>
      </c>
      <c r="T30" s="3" t="s">
        <v>23</v>
      </c>
    </row>
    <row r="32" spans="1:20" x14ac:dyDescent="0.25">
      <c r="A32" t="s">
        <v>0</v>
      </c>
      <c r="B32" t="s">
        <v>1</v>
      </c>
      <c r="C32" t="s">
        <v>2</v>
      </c>
      <c r="D32" t="s">
        <v>3</v>
      </c>
      <c r="E32" t="s">
        <v>25</v>
      </c>
      <c r="F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P32" t="s">
        <v>11</v>
      </c>
      <c r="R32" t="s">
        <v>12</v>
      </c>
      <c r="S32" t="s">
        <v>13</v>
      </c>
    </row>
    <row r="33" spans="1:20" x14ac:dyDescent="0.25">
      <c r="A33" t="s">
        <v>28</v>
      </c>
      <c r="B33" t="s">
        <v>15</v>
      </c>
      <c r="C33">
        <v>168</v>
      </c>
      <c r="D33">
        <v>12.215909090909092</v>
      </c>
      <c r="E33">
        <v>0</v>
      </c>
      <c r="F33">
        <v>2150</v>
      </c>
      <c r="R33">
        <v>97.727272727272734</v>
      </c>
      <c r="S33">
        <v>8</v>
      </c>
    </row>
    <row r="34" spans="1:20" x14ac:dyDescent="0.25">
      <c r="A34" t="s">
        <v>28</v>
      </c>
      <c r="B34" t="s">
        <v>17</v>
      </c>
      <c r="C34" s="1">
        <v>160</v>
      </c>
      <c r="D34">
        <v>8.5</v>
      </c>
      <c r="E34">
        <v>22.3125</v>
      </c>
      <c r="F34">
        <v>1382.3125</v>
      </c>
      <c r="R34">
        <v>68</v>
      </c>
      <c r="S34">
        <v>8</v>
      </c>
    </row>
    <row r="35" spans="1:20" x14ac:dyDescent="0.25">
      <c r="A35" t="s">
        <v>28</v>
      </c>
      <c r="B35" t="s">
        <v>18</v>
      </c>
      <c r="C35">
        <v>160</v>
      </c>
      <c r="D35">
        <v>8.75</v>
      </c>
      <c r="E35">
        <v>0</v>
      </c>
      <c r="F35">
        <v>1400</v>
      </c>
      <c r="R35">
        <v>70</v>
      </c>
      <c r="S35">
        <v>8</v>
      </c>
    </row>
    <row r="36" spans="1:20" x14ac:dyDescent="0.25">
      <c r="A36" t="s">
        <v>28</v>
      </c>
      <c r="B36" t="s">
        <v>19</v>
      </c>
      <c r="C36">
        <v>160</v>
      </c>
      <c r="D36">
        <v>8.75</v>
      </c>
      <c r="E36">
        <v>0</v>
      </c>
      <c r="F36">
        <v>1400</v>
      </c>
      <c r="R36">
        <v>70</v>
      </c>
      <c r="S36">
        <v>8</v>
      </c>
    </row>
    <row r="37" spans="1:20" x14ac:dyDescent="0.25">
      <c r="A37" t="s">
        <v>28</v>
      </c>
      <c r="B37" t="s">
        <v>16</v>
      </c>
      <c r="C37">
        <v>131.75</v>
      </c>
      <c r="D37">
        <v>12.4</v>
      </c>
      <c r="E37">
        <v>0</v>
      </c>
      <c r="F37">
        <v>1633.7</v>
      </c>
      <c r="R37">
        <v>0</v>
      </c>
      <c r="S37">
        <v>0</v>
      </c>
    </row>
    <row r="38" spans="1:20" ht="15.75" thickBot="1" x14ac:dyDescent="0.3">
      <c r="A38" t="s">
        <v>28</v>
      </c>
      <c r="B38" t="s">
        <v>20</v>
      </c>
      <c r="C38">
        <v>136</v>
      </c>
      <c r="D38">
        <v>8.75</v>
      </c>
      <c r="E38">
        <v>0</v>
      </c>
      <c r="F38">
        <v>1190</v>
      </c>
      <c r="I38">
        <v>915.75</v>
      </c>
      <c r="J38">
        <v>9058.2852272727268</v>
      </c>
      <c r="K38">
        <v>9312</v>
      </c>
      <c r="L38">
        <v>10.168714168714169</v>
      </c>
      <c r="M38">
        <v>9.8916573598391775</v>
      </c>
      <c r="N38">
        <v>0.97275399777413307</v>
      </c>
      <c r="P38">
        <v>1.0055855347938143</v>
      </c>
      <c r="R38">
        <v>0</v>
      </c>
      <c r="S38">
        <v>0</v>
      </c>
    </row>
    <row r="39" spans="1:20" ht="15.75" thickBot="1" x14ac:dyDescent="0.3">
      <c r="R39" s="2">
        <v>305.72727272727275</v>
      </c>
      <c r="S39" s="2">
        <v>32</v>
      </c>
      <c r="T39" s="3" t="s">
        <v>23</v>
      </c>
    </row>
    <row r="40" spans="1:20" x14ac:dyDescent="0.25">
      <c r="A40" t="s">
        <v>0</v>
      </c>
      <c r="B40" t="s">
        <v>1</v>
      </c>
      <c r="C40" t="s">
        <v>2</v>
      </c>
      <c r="D40" t="s">
        <v>3</v>
      </c>
      <c r="F40" t="s">
        <v>4</v>
      </c>
      <c r="I40" t="s">
        <v>5</v>
      </c>
      <c r="J40" t="s">
        <v>6</v>
      </c>
      <c r="K40" t="s">
        <v>7</v>
      </c>
      <c r="L40" t="s">
        <v>8</v>
      </c>
      <c r="M40" t="s">
        <v>9</v>
      </c>
      <c r="N40" t="s">
        <v>10</v>
      </c>
      <c r="P40" t="s">
        <v>11</v>
      </c>
      <c r="R40" t="s">
        <v>12</v>
      </c>
      <c r="S40" t="s">
        <v>13</v>
      </c>
    </row>
    <row r="41" spans="1:20" x14ac:dyDescent="0.25">
      <c r="A41" t="s">
        <v>29</v>
      </c>
      <c r="B41" t="s">
        <v>15</v>
      </c>
      <c r="C41" s="1">
        <v>136</v>
      </c>
      <c r="D41">
        <v>11.65</v>
      </c>
      <c r="F41">
        <v>2150</v>
      </c>
      <c r="R41">
        <v>559.20000000000005</v>
      </c>
      <c r="S41">
        <v>48</v>
      </c>
    </row>
    <row r="42" spans="1:20" x14ac:dyDescent="0.25">
      <c r="A42" t="s">
        <v>29</v>
      </c>
      <c r="B42" t="s">
        <v>16</v>
      </c>
      <c r="C42" s="1">
        <v>133</v>
      </c>
      <c r="D42">
        <v>12.4</v>
      </c>
      <c r="F42">
        <v>1649.2</v>
      </c>
      <c r="R42">
        <v>0</v>
      </c>
      <c r="S42">
        <v>0</v>
      </c>
    </row>
    <row r="43" spans="1:20" x14ac:dyDescent="0.25">
      <c r="A43" t="s">
        <v>29</v>
      </c>
      <c r="B43" t="s">
        <v>17</v>
      </c>
      <c r="C43" s="1">
        <v>168</v>
      </c>
      <c r="D43">
        <v>8.5</v>
      </c>
      <c r="F43">
        <v>1428</v>
      </c>
      <c r="R43">
        <v>136</v>
      </c>
      <c r="S43">
        <v>16</v>
      </c>
    </row>
    <row r="44" spans="1:20" x14ac:dyDescent="0.25">
      <c r="A44" t="s">
        <v>29</v>
      </c>
      <c r="B44" t="s">
        <v>18</v>
      </c>
      <c r="C44">
        <v>115</v>
      </c>
      <c r="D44">
        <v>8.75</v>
      </c>
      <c r="F44">
        <v>1006.25</v>
      </c>
      <c r="R44">
        <v>560</v>
      </c>
      <c r="S44">
        <v>64</v>
      </c>
    </row>
    <row r="45" spans="1:20" x14ac:dyDescent="0.25">
      <c r="A45" t="s">
        <v>29</v>
      </c>
      <c r="B45" t="s">
        <v>19</v>
      </c>
      <c r="C45">
        <v>144</v>
      </c>
      <c r="D45">
        <v>8.75</v>
      </c>
      <c r="F45">
        <v>1260</v>
      </c>
      <c r="R45">
        <v>350</v>
      </c>
      <c r="S45">
        <v>40</v>
      </c>
    </row>
    <row r="46" spans="1:20" ht="15.75" thickBot="1" x14ac:dyDescent="0.3">
      <c r="A46" t="s">
        <v>29</v>
      </c>
      <c r="B46" t="s">
        <v>20</v>
      </c>
      <c r="C46">
        <v>120</v>
      </c>
      <c r="D46">
        <v>8.75</v>
      </c>
      <c r="F46">
        <v>1050</v>
      </c>
      <c r="I46">
        <v>816</v>
      </c>
      <c r="J46">
        <v>7977.85</v>
      </c>
      <c r="K46">
        <v>7896</v>
      </c>
      <c r="L46">
        <v>9.6764705882352935</v>
      </c>
      <c r="M46">
        <v>9.7767769607843142</v>
      </c>
      <c r="N46">
        <v>1.0103660081053698</v>
      </c>
      <c r="P46">
        <v>1.2491198074974672</v>
      </c>
      <c r="R46">
        <v>280</v>
      </c>
      <c r="S46">
        <v>32</v>
      </c>
    </row>
    <row r="47" spans="1:20" ht="15.75" thickBot="1" x14ac:dyDescent="0.3">
      <c r="R47" s="2">
        <v>1885.2</v>
      </c>
      <c r="S47" s="2">
        <v>200</v>
      </c>
      <c r="T47" s="3" t="s">
        <v>23</v>
      </c>
    </row>
    <row r="49" spans="1:20" x14ac:dyDescent="0.25">
      <c r="A49" t="s">
        <v>0</v>
      </c>
      <c r="B49" t="s">
        <v>1</v>
      </c>
      <c r="C49" t="s">
        <v>2</v>
      </c>
      <c r="D49" t="s">
        <v>3</v>
      </c>
      <c r="F49" t="s">
        <v>4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 t="s">
        <v>10</v>
      </c>
      <c r="P49" t="s">
        <v>11</v>
      </c>
      <c r="R49" t="s">
        <v>12</v>
      </c>
      <c r="S49" t="s">
        <v>13</v>
      </c>
    </row>
    <row r="50" spans="1:20" x14ac:dyDescent="0.25">
      <c r="A50" t="s">
        <v>30</v>
      </c>
      <c r="B50" t="s">
        <v>15</v>
      </c>
      <c r="C50" s="1">
        <v>160</v>
      </c>
      <c r="D50">
        <v>12.797619047619047</v>
      </c>
      <c r="F50">
        <v>2150</v>
      </c>
      <c r="R50">
        <v>102.38095238095238</v>
      </c>
      <c r="S50">
        <v>8</v>
      </c>
    </row>
    <row r="51" spans="1:20" x14ac:dyDescent="0.25">
      <c r="A51" t="s">
        <v>30</v>
      </c>
      <c r="B51" t="s">
        <v>16</v>
      </c>
      <c r="C51" s="1">
        <v>116.25</v>
      </c>
      <c r="D51">
        <v>12.4</v>
      </c>
      <c r="F51">
        <v>1441.5</v>
      </c>
      <c r="R51">
        <v>0</v>
      </c>
      <c r="S51">
        <v>0</v>
      </c>
    </row>
    <row r="52" spans="1:20" x14ac:dyDescent="0.25">
      <c r="A52" t="s">
        <v>30</v>
      </c>
      <c r="B52" t="s">
        <v>17</v>
      </c>
      <c r="C52" s="1">
        <v>160</v>
      </c>
      <c r="D52">
        <v>8.5</v>
      </c>
      <c r="E52">
        <v>51</v>
      </c>
      <c r="F52">
        <v>1411</v>
      </c>
      <c r="R52">
        <v>68</v>
      </c>
      <c r="S52">
        <v>8</v>
      </c>
    </row>
    <row r="53" spans="1:20" x14ac:dyDescent="0.25">
      <c r="A53" t="s">
        <v>30</v>
      </c>
      <c r="B53" t="s">
        <v>18</v>
      </c>
      <c r="C53">
        <v>136</v>
      </c>
      <c r="D53">
        <v>8.75</v>
      </c>
      <c r="F53">
        <v>1190</v>
      </c>
      <c r="R53">
        <v>280</v>
      </c>
      <c r="S53">
        <v>32</v>
      </c>
    </row>
    <row r="54" spans="1:20" x14ac:dyDescent="0.25">
      <c r="A54" t="s">
        <v>30</v>
      </c>
      <c r="B54" t="s">
        <v>19</v>
      </c>
      <c r="C54">
        <v>168</v>
      </c>
      <c r="D54">
        <v>8.75</v>
      </c>
      <c r="F54">
        <v>1470</v>
      </c>
      <c r="R54">
        <v>0</v>
      </c>
      <c r="S54">
        <v>0</v>
      </c>
    </row>
    <row r="55" spans="1:20" ht="15.75" thickBot="1" x14ac:dyDescent="0.3">
      <c r="A55" t="s">
        <v>30</v>
      </c>
      <c r="B55" t="s">
        <v>20</v>
      </c>
      <c r="C55">
        <v>126.5</v>
      </c>
      <c r="D55">
        <v>8.75</v>
      </c>
      <c r="F55">
        <v>1106.875</v>
      </c>
      <c r="I55">
        <v>931.75</v>
      </c>
      <c r="J55">
        <v>9219.4940476190477</v>
      </c>
      <c r="K55">
        <v>8493</v>
      </c>
      <c r="L55">
        <v>9.1151059833646357</v>
      </c>
      <c r="M55">
        <v>9.894815183921704</v>
      </c>
      <c r="N55">
        <v>1.0855403329352464</v>
      </c>
      <c r="P55">
        <v>1.1385699988225597</v>
      </c>
      <c r="R55">
        <v>0</v>
      </c>
      <c r="S55">
        <v>0</v>
      </c>
    </row>
    <row r="56" spans="1:20" ht="15.75" thickBot="1" x14ac:dyDescent="0.3">
      <c r="A56" t="s">
        <v>30</v>
      </c>
      <c r="B56" t="s">
        <v>21</v>
      </c>
      <c r="C56">
        <v>65</v>
      </c>
      <c r="D56">
        <v>8.5</v>
      </c>
      <c r="F56">
        <v>552.5</v>
      </c>
      <c r="R56" s="2">
        <v>450.38095238095241</v>
      </c>
      <c r="S56" s="2">
        <v>48</v>
      </c>
      <c r="T56" s="3" t="s">
        <v>23</v>
      </c>
    </row>
    <row r="59" spans="1:20" x14ac:dyDescent="0.25">
      <c r="A59" t="s">
        <v>0</v>
      </c>
      <c r="B59" t="s">
        <v>1</v>
      </c>
      <c r="C59" t="s">
        <v>2</v>
      </c>
      <c r="D59" t="s">
        <v>3</v>
      </c>
      <c r="F59" t="s">
        <v>4</v>
      </c>
      <c r="I59" t="s">
        <v>5</v>
      </c>
      <c r="J59" t="s">
        <v>6</v>
      </c>
      <c r="K59" t="s">
        <v>7</v>
      </c>
      <c r="L59" t="s">
        <v>8</v>
      </c>
      <c r="M59" t="s">
        <v>9</v>
      </c>
      <c r="N59" t="s">
        <v>10</v>
      </c>
      <c r="P59" t="s">
        <v>11</v>
      </c>
      <c r="R59" t="s">
        <v>12</v>
      </c>
      <c r="S59" t="s">
        <v>13</v>
      </c>
    </row>
    <row r="60" spans="1:20" x14ac:dyDescent="0.25">
      <c r="A60" t="s">
        <v>31</v>
      </c>
      <c r="B60" t="s">
        <v>15</v>
      </c>
      <c r="C60" s="1">
        <v>176</v>
      </c>
      <c r="D60">
        <v>12.215909090909092</v>
      </c>
      <c r="F60">
        <v>2150</v>
      </c>
      <c r="R60">
        <v>0</v>
      </c>
      <c r="S60">
        <v>0</v>
      </c>
    </row>
    <row r="61" spans="1:20" x14ac:dyDescent="0.25">
      <c r="A61" t="s">
        <v>31</v>
      </c>
      <c r="B61" t="s">
        <v>16</v>
      </c>
      <c r="C61" s="1">
        <v>131.75</v>
      </c>
      <c r="D61">
        <v>12.4</v>
      </c>
      <c r="F61">
        <v>1633.7</v>
      </c>
      <c r="R61">
        <v>0</v>
      </c>
      <c r="S61">
        <v>0</v>
      </c>
    </row>
    <row r="62" spans="1:20" x14ac:dyDescent="0.25">
      <c r="A62" t="s">
        <v>31</v>
      </c>
      <c r="B62" t="s">
        <v>17</v>
      </c>
      <c r="C62" s="1">
        <v>160</v>
      </c>
      <c r="D62">
        <v>8.5</v>
      </c>
      <c r="F62">
        <v>1360</v>
      </c>
      <c r="R62">
        <v>136</v>
      </c>
      <c r="S62">
        <v>16</v>
      </c>
    </row>
    <row r="63" spans="1:20" x14ac:dyDescent="0.25">
      <c r="A63" t="s">
        <v>31</v>
      </c>
      <c r="B63" t="s">
        <v>18</v>
      </c>
      <c r="C63">
        <v>176</v>
      </c>
      <c r="D63">
        <v>8.75</v>
      </c>
      <c r="F63">
        <v>1540</v>
      </c>
      <c r="R63">
        <v>0</v>
      </c>
      <c r="S63">
        <v>0</v>
      </c>
    </row>
    <row r="64" spans="1:20" x14ac:dyDescent="0.25">
      <c r="A64" t="s">
        <v>31</v>
      </c>
      <c r="B64" t="s">
        <v>19</v>
      </c>
      <c r="C64">
        <v>168</v>
      </c>
      <c r="D64">
        <v>8.75</v>
      </c>
      <c r="F64">
        <v>1470</v>
      </c>
      <c r="R64">
        <v>70</v>
      </c>
      <c r="S64">
        <v>8</v>
      </c>
    </row>
    <row r="65" spans="1:20" x14ac:dyDescent="0.25">
      <c r="A65" t="s">
        <v>31</v>
      </c>
      <c r="B65" t="s">
        <v>20</v>
      </c>
      <c r="C65">
        <v>133.5</v>
      </c>
      <c r="D65">
        <v>8.75</v>
      </c>
      <c r="F65">
        <v>1168.125</v>
      </c>
      <c r="I65">
        <v>1045.25</v>
      </c>
      <c r="J65">
        <v>10171.825000000001</v>
      </c>
      <c r="K65">
        <v>9022</v>
      </c>
      <c r="L65">
        <v>8.6314278880650566</v>
      </c>
      <c r="M65">
        <v>9.7314757235111227</v>
      </c>
      <c r="N65">
        <v>1.1274467967191311</v>
      </c>
      <c r="P65">
        <v>1.1653541343382843</v>
      </c>
      <c r="R65">
        <v>0</v>
      </c>
      <c r="S65">
        <v>0</v>
      </c>
    </row>
    <row r="66" spans="1:20" ht="15.75" thickBot="1" x14ac:dyDescent="0.3">
      <c r="A66" t="s">
        <v>31</v>
      </c>
      <c r="B66" t="s">
        <v>21</v>
      </c>
      <c r="C66">
        <v>100</v>
      </c>
      <c r="D66">
        <v>8.5</v>
      </c>
      <c r="F66">
        <v>850</v>
      </c>
      <c r="R66">
        <v>136</v>
      </c>
      <c r="S66">
        <v>16</v>
      </c>
    </row>
    <row r="67" spans="1:20" ht="15.75" thickBot="1" x14ac:dyDescent="0.3">
      <c r="R67" s="2">
        <v>342</v>
      </c>
      <c r="S67" s="2">
        <v>40</v>
      </c>
      <c r="T67" s="3" t="s">
        <v>23</v>
      </c>
    </row>
    <row r="68" spans="1:20" x14ac:dyDescent="0.25">
      <c r="I68" s="1"/>
      <c r="J68" s="1"/>
      <c r="K68" s="1"/>
      <c r="L68" s="1"/>
      <c r="M68" s="1"/>
    </row>
    <row r="69" spans="1:20" x14ac:dyDescent="0.25">
      <c r="J69" s="1"/>
      <c r="K69" s="1"/>
      <c r="L69" s="1"/>
      <c r="M69" s="1"/>
    </row>
    <row r="70" spans="1:20" x14ac:dyDescent="0.25">
      <c r="A70" t="s">
        <v>0</v>
      </c>
      <c r="B70" t="s">
        <v>1</v>
      </c>
      <c r="C70" t="s">
        <v>2</v>
      </c>
      <c r="D70" t="s">
        <v>3</v>
      </c>
      <c r="F70" t="s">
        <v>4</v>
      </c>
      <c r="I70" t="s">
        <v>5</v>
      </c>
      <c r="J70" t="s">
        <v>6</v>
      </c>
      <c r="K70" t="s">
        <v>7</v>
      </c>
      <c r="L70" t="s">
        <v>8</v>
      </c>
      <c r="M70" t="s">
        <v>9</v>
      </c>
      <c r="N70" t="s">
        <v>10</v>
      </c>
      <c r="P70" t="s">
        <v>11</v>
      </c>
      <c r="R70" t="s">
        <v>12</v>
      </c>
      <c r="S70" t="s">
        <v>13</v>
      </c>
    </row>
    <row r="71" spans="1:20" x14ac:dyDescent="0.25">
      <c r="A71" t="s">
        <v>32</v>
      </c>
      <c r="B71" t="s">
        <v>15</v>
      </c>
      <c r="C71" s="1">
        <v>176</v>
      </c>
      <c r="D71">
        <v>11.684782608695652</v>
      </c>
      <c r="F71">
        <v>2150</v>
      </c>
      <c r="R71">
        <v>93.478260869565219</v>
      </c>
      <c r="S71">
        <v>8</v>
      </c>
    </row>
    <row r="72" spans="1:20" x14ac:dyDescent="0.25">
      <c r="A72" t="s">
        <v>32</v>
      </c>
      <c r="B72" t="s">
        <v>16</v>
      </c>
      <c r="C72" s="7">
        <v>139.5</v>
      </c>
      <c r="D72">
        <v>12.4</v>
      </c>
      <c r="F72">
        <v>1729.8</v>
      </c>
      <c r="R72">
        <v>0</v>
      </c>
      <c r="S72">
        <v>0</v>
      </c>
    </row>
    <row r="73" spans="1:20" x14ac:dyDescent="0.25">
      <c r="A73" t="s">
        <v>32</v>
      </c>
      <c r="B73" t="s">
        <v>17</v>
      </c>
      <c r="C73" s="1">
        <v>120</v>
      </c>
      <c r="D73">
        <v>8.5</v>
      </c>
      <c r="E73">
        <v>70.125</v>
      </c>
      <c r="F73">
        <v>1090.125</v>
      </c>
      <c r="R73">
        <v>544</v>
      </c>
      <c r="S73">
        <v>64</v>
      </c>
    </row>
    <row r="74" spans="1:20" x14ac:dyDescent="0.25">
      <c r="A74" t="s">
        <v>32</v>
      </c>
      <c r="B74" t="s">
        <v>18</v>
      </c>
      <c r="C74">
        <v>96</v>
      </c>
      <c r="D74">
        <v>8.75</v>
      </c>
      <c r="F74">
        <v>840</v>
      </c>
      <c r="R74">
        <v>70</v>
      </c>
      <c r="S74">
        <v>8</v>
      </c>
    </row>
    <row r="75" spans="1:20" x14ac:dyDescent="0.25">
      <c r="A75" t="s">
        <v>32</v>
      </c>
      <c r="B75" t="s">
        <v>19</v>
      </c>
      <c r="C75">
        <v>152</v>
      </c>
      <c r="D75">
        <v>8.75</v>
      </c>
      <c r="F75">
        <v>1330</v>
      </c>
      <c r="R75">
        <v>280</v>
      </c>
      <c r="S75">
        <v>32</v>
      </c>
    </row>
    <row r="76" spans="1:20" x14ac:dyDescent="0.25">
      <c r="A76" t="s">
        <v>32</v>
      </c>
      <c r="B76" t="s">
        <v>20</v>
      </c>
      <c r="C76">
        <v>140</v>
      </c>
      <c r="D76">
        <v>8.75</v>
      </c>
      <c r="F76">
        <v>1225</v>
      </c>
      <c r="I76">
        <v>952.25</v>
      </c>
      <c r="J76">
        <v>9849.2092391304359</v>
      </c>
      <c r="K76">
        <v>10392</v>
      </c>
      <c r="L76">
        <v>10.913100551325808</v>
      </c>
      <c r="M76">
        <v>10.343091876219939</v>
      </c>
      <c r="N76">
        <v>0.94776840253372174</v>
      </c>
      <c r="P76">
        <v>1.0628067263279448</v>
      </c>
      <c r="R76">
        <v>140</v>
      </c>
      <c r="S76">
        <v>16</v>
      </c>
    </row>
    <row r="77" spans="1:20" ht="15.75" thickBot="1" x14ac:dyDescent="0.3">
      <c r="A77" t="s">
        <v>32</v>
      </c>
      <c r="B77" t="s">
        <v>21</v>
      </c>
      <c r="C77">
        <v>123.25</v>
      </c>
      <c r="D77">
        <v>8.5</v>
      </c>
      <c r="F77">
        <v>1047.625</v>
      </c>
      <c r="R77">
        <v>68</v>
      </c>
      <c r="S77">
        <v>8</v>
      </c>
    </row>
    <row r="78" spans="1:20" ht="15.75" thickBot="1" x14ac:dyDescent="0.3">
      <c r="A78" t="s">
        <v>32</v>
      </c>
      <c r="B78" t="s">
        <v>22</v>
      </c>
      <c r="C78">
        <v>58.75</v>
      </c>
      <c r="D78">
        <v>7.83</v>
      </c>
      <c r="F78">
        <v>460.01249999999999</v>
      </c>
      <c r="R78" s="2">
        <v>1195.4782608695652</v>
      </c>
      <c r="S78" s="2">
        <v>136</v>
      </c>
      <c r="T78" s="3" t="s">
        <v>23</v>
      </c>
    </row>
    <row r="79" spans="1:20" x14ac:dyDescent="0.25">
      <c r="C79" s="1"/>
      <c r="D79" s="1"/>
      <c r="E79" s="1"/>
      <c r="F79" s="1"/>
      <c r="G79" s="1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6"/>
    </row>
    <row r="80" spans="1:20" x14ac:dyDescent="0.25">
      <c r="D80" s="1"/>
      <c r="E80" s="1"/>
      <c r="F80" s="1"/>
      <c r="G80" s="1"/>
      <c r="H80" s="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t="s">
        <v>0</v>
      </c>
      <c r="B81" t="s">
        <v>1</v>
      </c>
      <c r="C81" t="s">
        <v>2</v>
      </c>
      <c r="D81" t="s">
        <v>3</v>
      </c>
      <c r="F81" t="s">
        <v>4</v>
      </c>
      <c r="I81" t="s">
        <v>5</v>
      </c>
      <c r="J81" t="s">
        <v>6</v>
      </c>
      <c r="K81" t="s">
        <v>7</v>
      </c>
      <c r="L81" t="s">
        <v>8</v>
      </c>
      <c r="M81" t="s">
        <v>9</v>
      </c>
      <c r="N81" t="s">
        <v>10</v>
      </c>
      <c r="P81" t="s">
        <v>11</v>
      </c>
      <c r="R81" t="s">
        <v>12</v>
      </c>
      <c r="S81" t="s">
        <v>13</v>
      </c>
    </row>
    <row r="82" spans="1:20" x14ac:dyDescent="0.25">
      <c r="A82" t="s">
        <v>33</v>
      </c>
      <c r="B82" t="s">
        <v>15</v>
      </c>
      <c r="C82" s="1">
        <v>160</v>
      </c>
      <c r="D82">
        <v>12.797619047619047</v>
      </c>
      <c r="F82">
        <v>2150</v>
      </c>
      <c r="R82">
        <v>102.38095238095238</v>
      </c>
      <c r="S82">
        <v>8</v>
      </c>
    </row>
    <row r="83" spans="1:20" x14ac:dyDescent="0.25">
      <c r="A83" t="s">
        <v>33</v>
      </c>
      <c r="B83" t="s">
        <v>16</v>
      </c>
      <c r="C83" s="7">
        <v>108.5</v>
      </c>
      <c r="D83">
        <v>12.4</v>
      </c>
      <c r="F83">
        <v>1345.4</v>
      </c>
      <c r="R83">
        <v>0</v>
      </c>
      <c r="S83">
        <v>0</v>
      </c>
    </row>
    <row r="84" spans="1:20" x14ac:dyDescent="0.25">
      <c r="A84" t="s">
        <v>33</v>
      </c>
      <c r="B84" t="s">
        <v>17</v>
      </c>
      <c r="C84" s="1">
        <v>160</v>
      </c>
      <c r="D84">
        <v>8.5</v>
      </c>
      <c r="E84">
        <v>95.625</v>
      </c>
      <c r="F84">
        <v>1455.625</v>
      </c>
      <c r="R84">
        <v>544</v>
      </c>
      <c r="S84">
        <v>64</v>
      </c>
    </row>
    <row r="85" spans="1:20" x14ac:dyDescent="0.25">
      <c r="A85" t="s">
        <v>33</v>
      </c>
      <c r="B85" t="s">
        <v>18</v>
      </c>
      <c r="C85">
        <v>0</v>
      </c>
      <c r="D85">
        <v>8.75</v>
      </c>
      <c r="F85">
        <v>0</v>
      </c>
      <c r="R85">
        <v>70</v>
      </c>
      <c r="S85">
        <v>8</v>
      </c>
    </row>
    <row r="86" spans="1:20" x14ac:dyDescent="0.25">
      <c r="A86" t="s">
        <v>33</v>
      </c>
      <c r="B86" t="s">
        <v>19</v>
      </c>
      <c r="C86">
        <v>104</v>
      </c>
      <c r="D86">
        <v>8.75</v>
      </c>
      <c r="E86">
        <v>3.28125</v>
      </c>
      <c r="F86">
        <v>910</v>
      </c>
      <c r="R86">
        <v>490</v>
      </c>
      <c r="S86">
        <v>56</v>
      </c>
    </row>
    <row r="87" spans="1:20" x14ac:dyDescent="0.25">
      <c r="A87" t="s">
        <v>33</v>
      </c>
      <c r="B87" t="s">
        <v>20</v>
      </c>
      <c r="C87">
        <v>136.5</v>
      </c>
      <c r="D87">
        <v>8.75</v>
      </c>
      <c r="F87">
        <v>1194.375</v>
      </c>
      <c r="I87">
        <v>821.75</v>
      </c>
      <c r="J87">
        <v>9249.4727976190479</v>
      </c>
      <c r="K87">
        <v>8898</v>
      </c>
      <c r="L87">
        <v>10.828110739275935</v>
      </c>
      <c r="M87">
        <v>11.255823301027135</v>
      </c>
      <c r="N87">
        <v>1.0395002020250672</v>
      </c>
      <c r="P87">
        <v>1.1984551303663744</v>
      </c>
      <c r="R87">
        <v>140</v>
      </c>
      <c r="S87">
        <v>16</v>
      </c>
    </row>
    <row r="88" spans="1:20" ht="15.75" thickBot="1" x14ac:dyDescent="0.3">
      <c r="A88" t="s">
        <v>33</v>
      </c>
      <c r="B88" t="s">
        <v>21</v>
      </c>
      <c r="C88">
        <v>145</v>
      </c>
      <c r="D88">
        <v>8.5</v>
      </c>
      <c r="F88">
        <v>1232.5</v>
      </c>
      <c r="R88">
        <v>68</v>
      </c>
      <c r="S88">
        <v>8</v>
      </c>
    </row>
    <row r="89" spans="1:20" ht="15.75" thickBot="1" x14ac:dyDescent="0.3">
      <c r="A89" t="s">
        <v>33</v>
      </c>
      <c r="B89" t="s">
        <v>22</v>
      </c>
      <c r="C89">
        <v>123.25</v>
      </c>
      <c r="D89">
        <v>7.83</v>
      </c>
      <c r="F89">
        <v>965.04750000000001</v>
      </c>
      <c r="R89" s="2">
        <v>1414.3809523809523</v>
      </c>
      <c r="S89" s="2">
        <v>160</v>
      </c>
      <c r="T89" s="3" t="s">
        <v>23</v>
      </c>
    </row>
    <row r="96" spans="1:20" x14ac:dyDescent="0.25">
      <c r="A96" t="s">
        <v>0</v>
      </c>
      <c r="B96" t="s">
        <v>1</v>
      </c>
      <c r="C96" t="s">
        <v>2</v>
      </c>
      <c r="D96" t="s">
        <v>3</v>
      </c>
      <c r="F96" t="s">
        <v>4</v>
      </c>
      <c r="I96" t="s">
        <v>5</v>
      </c>
      <c r="J96" t="s">
        <v>6</v>
      </c>
      <c r="K96" t="s">
        <v>7</v>
      </c>
      <c r="L96" t="s">
        <v>8</v>
      </c>
      <c r="M96" t="s">
        <v>9</v>
      </c>
      <c r="N96" t="s">
        <v>10</v>
      </c>
      <c r="P96" t="s">
        <v>11</v>
      </c>
      <c r="R96" t="s">
        <v>12</v>
      </c>
      <c r="S96" t="s">
        <v>13</v>
      </c>
    </row>
    <row r="97" spans="1:20" x14ac:dyDescent="0.25">
      <c r="A97" t="s">
        <v>34</v>
      </c>
      <c r="B97" t="s">
        <v>15</v>
      </c>
      <c r="C97" s="1">
        <v>144</v>
      </c>
      <c r="D97">
        <v>11.684782608695652</v>
      </c>
      <c r="F97">
        <v>2150</v>
      </c>
      <c r="R97">
        <v>467.39130434782612</v>
      </c>
      <c r="S97">
        <v>40</v>
      </c>
    </row>
    <row r="98" spans="1:20" x14ac:dyDescent="0.25">
      <c r="A98" t="s">
        <v>34</v>
      </c>
      <c r="B98" t="s">
        <v>16</v>
      </c>
      <c r="C98" s="7">
        <v>12.5</v>
      </c>
      <c r="D98">
        <v>12.4</v>
      </c>
      <c r="F98">
        <v>155</v>
      </c>
      <c r="R98">
        <v>0</v>
      </c>
    </row>
    <row r="99" spans="1:20" x14ac:dyDescent="0.25">
      <c r="A99" t="s">
        <v>34</v>
      </c>
      <c r="B99" t="s">
        <v>17</v>
      </c>
      <c r="C99" s="1">
        <v>176</v>
      </c>
      <c r="D99">
        <v>8.5</v>
      </c>
      <c r="E99">
        <v>25.5</v>
      </c>
      <c r="F99">
        <v>1521.5</v>
      </c>
      <c r="R99">
        <v>68</v>
      </c>
      <c r="S99">
        <v>8</v>
      </c>
    </row>
    <row r="100" spans="1:20" x14ac:dyDescent="0.25">
      <c r="A100" t="s">
        <v>34</v>
      </c>
      <c r="B100" t="s">
        <v>18</v>
      </c>
      <c r="C100">
        <v>0</v>
      </c>
      <c r="D100">
        <v>8.75</v>
      </c>
      <c r="F100">
        <v>0</v>
      </c>
      <c r="R100">
        <v>0</v>
      </c>
    </row>
    <row r="101" spans="1:20" x14ac:dyDescent="0.25">
      <c r="A101" t="s">
        <v>34</v>
      </c>
      <c r="B101" t="s">
        <v>19</v>
      </c>
      <c r="C101">
        <v>184</v>
      </c>
      <c r="D101">
        <v>8.75</v>
      </c>
      <c r="F101">
        <v>1610</v>
      </c>
      <c r="R101">
        <v>0</v>
      </c>
    </row>
    <row r="102" spans="1:20" x14ac:dyDescent="0.25">
      <c r="A102" t="s">
        <v>34</v>
      </c>
      <c r="B102" t="s">
        <v>20</v>
      </c>
      <c r="C102">
        <v>54.75</v>
      </c>
      <c r="D102">
        <v>8.75</v>
      </c>
      <c r="F102">
        <v>479.0625</v>
      </c>
      <c r="I102">
        <v>757.25</v>
      </c>
      <c r="J102">
        <v>7321.5086956521736</v>
      </c>
      <c r="K102">
        <v>5943</v>
      </c>
      <c r="L102">
        <v>7.8481346979201057</v>
      </c>
      <c r="M102">
        <v>9.6685489543112233</v>
      </c>
      <c r="N102">
        <v>1.2319550219842124</v>
      </c>
      <c r="P102">
        <v>1.3573784284031634</v>
      </c>
      <c r="R102">
        <v>210</v>
      </c>
      <c r="S102">
        <v>24</v>
      </c>
    </row>
    <row r="103" spans="1:20" ht="15.75" thickBot="1" x14ac:dyDescent="0.3">
      <c r="A103" t="s">
        <v>34</v>
      </c>
      <c r="B103" t="s">
        <v>21</v>
      </c>
      <c r="C103">
        <v>184</v>
      </c>
      <c r="D103">
        <v>8.5</v>
      </c>
      <c r="F103">
        <v>1564</v>
      </c>
      <c r="R103">
        <v>0</v>
      </c>
    </row>
    <row r="104" spans="1:20" ht="15.75" thickBot="1" x14ac:dyDescent="0.3">
      <c r="A104" t="s">
        <v>34</v>
      </c>
      <c r="B104" t="s">
        <v>22</v>
      </c>
      <c r="C104">
        <v>36.25</v>
      </c>
      <c r="D104">
        <v>7.83</v>
      </c>
      <c r="F104">
        <v>283.83749999999998</v>
      </c>
      <c r="R104" s="2">
        <v>745.39130434782612</v>
      </c>
      <c r="S104" s="2">
        <v>72</v>
      </c>
      <c r="T104" s="3" t="s">
        <v>23</v>
      </c>
    </row>
    <row r="111" spans="1:20" x14ac:dyDescent="0.25">
      <c r="A111" t="s">
        <v>0</v>
      </c>
      <c r="B111" t="s">
        <v>1</v>
      </c>
      <c r="C111" t="s">
        <v>2</v>
      </c>
      <c r="D111" t="s">
        <v>3</v>
      </c>
      <c r="F111" t="s">
        <v>4</v>
      </c>
      <c r="I111" t="s">
        <v>5</v>
      </c>
      <c r="J111" t="s">
        <v>6</v>
      </c>
      <c r="K111" t="s">
        <v>7</v>
      </c>
      <c r="L111" t="s">
        <v>8</v>
      </c>
      <c r="M111" t="s">
        <v>9</v>
      </c>
      <c r="N111" t="s">
        <v>10</v>
      </c>
      <c r="P111" t="s">
        <v>11</v>
      </c>
      <c r="R111" t="s">
        <v>12</v>
      </c>
      <c r="S111" t="s">
        <v>13</v>
      </c>
    </row>
    <row r="112" spans="1:20" x14ac:dyDescent="0.25">
      <c r="A112" s="8">
        <v>43405</v>
      </c>
      <c r="B112" t="s">
        <v>15</v>
      </c>
      <c r="C112" s="1">
        <v>176</v>
      </c>
      <c r="D112">
        <v>12.215909090909092</v>
      </c>
      <c r="F112">
        <v>2150</v>
      </c>
      <c r="R112">
        <v>0</v>
      </c>
      <c r="S112">
        <v>0</v>
      </c>
    </row>
    <row r="113" spans="1:20" x14ac:dyDescent="0.25">
      <c r="A113" s="8">
        <v>43405</v>
      </c>
      <c r="B113" t="s">
        <v>16</v>
      </c>
      <c r="C113" s="7">
        <v>0</v>
      </c>
      <c r="D113">
        <v>12.4</v>
      </c>
      <c r="F113">
        <v>0</v>
      </c>
      <c r="R113">
        <v>0</v>
      </c>
    </row>
    <row r="114" spans="1:20" x14ac:dyDescent="0.25">
      <c r="A114" s="8">
        <v>43405</v>
      </c>
      <c r="B114" t="s">
        <v>17</v>
      </c>
      <c r="C114" s="1">
        <v>168</v>
      </c>
      <c r="D114">
        <v>8.5</v>
      </c>
      <c r="E114">
        <v>0</v>
      </c>
      <c r="F114">
        <v>1428</v>
      </c>
      <c r="R114">
        <v>68</v>
      </c>
      <c r="S114">
        <v>8</v>
      </c>
    </row>
    <row r="115" spans="1:20" x14ac:dyDescent="0.25">
      <c r="A115" s="8">
        <v>43405</v>
      </c>
      <c r="B115" t="s">
        <v>18</v>
      </c>
      <c r="C115">
        <v>0</v>
      </c>
      <c r="D115">
        <v>8.75</v>
      </c>
      <c r="E115">
        <v>0</v>
      </c>
      <c r="F115">
        <v>0</v>
      </c>
      <c r="R115">
        <v>0</v>
      </c>
    </row>
    <row r="116" spans="1:20" x14ac:dyDescent="0.25">
      <c r="A116" s="8">
        <v>43405</v>
      </c>
      <c r="B116" t="s">
        <v>19</v>
      </c>
      <c r="C116">
        <v>176</v>
      </c>
      <c r="D116">
        <v>8.75</v>
      </c>
      <c r="E116">
        <v>0</v>
      </c>
      <c r="F116">
        <v>1540</v>
      </c>
      <c r="R116">
        <v>0</v>
      </c>
      <c r="S116">
        <v>0</v>
      </c>
    </row>
    <row r="117" spans="1:20" x14ac:dyDescent="0.25">
      <c r="A117" s="8">
        <v>43405</v>
      </c>
      <c r="B117" t="s">
        <v>20</v>
      </c>
      <c r="C117">
        <v>5.5</v>
      </c>
      <c r="D117">
        <v>8.75</v>
      </c>
      <c r="F117">
        <v>48.125</v>
      </c>
      <c r="I117">
        <v>691</v>
      </c>
      <c r="J117">
        <v>6582.8924999999999</v>
      </c>
      <c r="K117">
        <v>3165</v>
      </c>
      <c r="L117">
        <v>4.5803183791606363</v>
      </c>
      <c r="M117">
        <v>9.5266172214182347</v>
      </c>
      <c r="N117">
        <v>2.0799028436018956</v>
      </c>
      <c r="P117">
        <v>2.310234597156398</v>
      </c>
      <c r="R117">
        <v>525</v>
      </c>
      <c r="S117">
        <v>60</v>
      </c>
    </row>
    <row r="118" spans="1:20" ht="15.75" thickBot="1" x14ac:dyDescent="0.3">
      <c r="A118" s="8">
        <v>43405</v>
      </c>
      <c r="B118" t="s">
        <v>21</v>
      </c>
      <c r="C118">
        <v>160</v>
      </c>
      <c r="D118">
        <v>8.5</v>
      </c>
      <c r="F118">
        <v>1360</v>
      </c>
      <c r="R118">
        <v>136</v>
      </c>
      <c r="S118">
        <v>16</v>
      </c>
    </row>
    <row r="119" spans="1:20" ht="15.75" thickBot="1" x14ac:dyDescent="0.3">
      <c r="A119" s="8">
        <v>43405</v>
      </c>
      <c r="B119" t="s">
        <v>22</v>
      </c>
      <c r="C119">
        <v>7.25</v>
      </c>
      <c r="D119">
        <v>7.83</v>
      </c>
      <c r="F119">
        <v>56.767499999999998</v>
      </c>
      <c r="R119" s="2">
        <v>729</v>
      </c>
      <c r="S119" s="2">
        <v>84</v>
      </c>
      <c r="T119" s="3" t="s">
        <v>23</v>
      </c>
    </row>
    <row r="120" spans="1:20" ht="15.75" thickBo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5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t="s">
        <v>0</v>
      </c>
      <c r="B121" t="s">
        <v>1</v>
      </c>
      <c r="C121" t="s">
        <v>2</v>
      </c>
      <c r="D121" t="s">
        <v>3</v>
      </c>
      <c r="F121" t="s">
        <v>4</v>
      </c>
      <c r="I121" t="s">
        <v>5</v>
      </c>
      <c r="J121" t="s">
        <v>6</v>
      </c>
      <c r="K121" t="s">
        <v>7</v>
      </c>
      <c r="L121" t="s">
        <v>8</v>
      </c>
      <c r="M121" t="s">
        <v>9</v>
      </c>
      <c r="N121" t="s">
        <v>10</v>
      </c>
      <c r="P121" t="s">
        <v>11</v>
      </c>
      <c r="R121" t="s">
        <v>12</v>
      </c>
      <c r="S121" t="s">
        <v>13</v>
      </c>
    </row>
    <row r="122" spans="1:20" x14ac:dyDescent="0.25">
      <c r="A122" s="8">
        <v>43435</v>
      </c>
      <c r="B122" t="s">
        <v>15</v>
      </c>
      <c r="C122" s="1">
        <v>76</v>
      </c>
      <c r="D122">
        <v>12.797619047619047</v>
      </c>
      <c r="F122">
        <v>2150</v>
      </c>
      <c r="R122">
        <v>1177.3809523809523</v>
      </c>
      <c r="S122">
        <v>92</v>
      </c>
    </row>
    <row r="123" spans="1:20" x14ac:dyDescent="0.25">
      <c r="A123" s="8">
        <v>43435</v>
      </c>
      <c r="B123" t="s">
        <v>16</v>
      </c>
      <c r="C123" s="7">
        <v>49.5</v>
      </c>
      <c r="D123">
        <v>12.4</v>
      </c>
      <c r="F123">
        <v>613.80000000000007</v>
      </c>
      <c r="R123">
        <v>0</v>
      </c>
    </row>
    <row r="124" spans="1:20" x14ac:dyDescent="0.25">
      <c r="A124" s="8">
        <v>43435</v>
      </c>
      <c r="B124" t="s">
        <v>17</v>
      </c>
      <c r="C124" s="1">
        <v>104</v>
      </c>
      <c r="D124">
        <v>8.5</v>
      </c>
      <c r="E124">
        <v>0</v>
      </c>
      <c r="F124">
        <v>884</v>
      </c>
      <c r="R124">
        <v>544</v>
      </c>
      <c r="S124">
        <v>64</v>
      </c>
    </row>
    <row r="125" spans="1:20" x14ac:dyDescent="0.25">
      <c r="A125" s="8">
        <v>43435</v>
      </c>
      <c r="B125" t="s">
        <v>18</v>
      </c>
      <c r="C125">
        <v>0</v>
      </c>
      <c r="D125">
        <v>8.75</v>
      </c>
      <c r="E125">
        <v>0</v>
      </c>
      <c r="F125">
        <v>0</v>
      </c>
      <c r="R125">
        <v>0</v>
      </c>
    </row>
    <row r="126" spans="1:20" x14ac:dyDescent="0.25">
      <c r="A126" s="8">
        <v>43435</v>
      </c>
      <c r="B126" t="s">
        <v>19</v>
      </c>
      <c r="C126">
        <v>101</v>
      </c>
      <c r="D126">
        <v>8.75</v>
      </c>
      <c r="E126">
        <v>0</v>
      </c>
      <c r="F126">
        <v>883.75</v>
      </c>
      <c r="R126">
        <v>560</v>
      </c>
      <c r="S126">
        <v>64</v>
      </c>
    </row>
    <row r="127" spans="1:20" x14ac:dyDescent="0.25">
      <c r="A127" s="8">
        <v>43435</v>
      </c>
      <c r="B127" t="s">
        <v>20</v>
      </c>
      <c r="C127">
        <v>44</v>
      </c>
      <c r="D127">
        <v>8.75</v>
      </c>
      <c r="F127">
        <v>385</v>
      </c>
      <c r="I127">
        <v>484</v>
      </c>
      <c r="J127">
        <v>4623.1690476190479</v>
      </c>
      <c r="K127" s="26">
        <v>2959</v>
      </c>
      <c r="L127">
        <v>6.1136363636363633</v>
      </c>
      <c r="M127">
        <v>9.5520021645021647</v>
      </c>
      <c r="N127">
        <v>1.5624092759780492</v>
      </c>
      <c r="P127">
        <v>2.556792835417371</v>
      </c>
      <c r="R127">
        <v>525</v>
      </c>
      <c r="S127">
        <v>60</v>
      </c>
    </row>
    <row r="128" spans="1:20" ht="15.75" thickBot="1" x14ac:dyDescent="0.3">
      <c r="A128" s="8">
        <v>43435</v>
      </c>
      <c r="B128" t="s">
        <v>21</v>
      </c>
      <c r="C128">
        <v>104</v>
      </c>
      <c r="D128">
        <v>8.5</v>
      </c>
      <c r="F128">
        <v>884</v>
      </c>
      <c r="R128">
        <v>136</v>
      </c>
      <c r="S128">
        <v>16</v>
      </c>
    </row>
    <row r="129" spans="1:20" ht="15.75" thickBot="1" x14ac:dyDescent="0.3">
      <c r="A129" s="8">
        <v>43435</v>
      </c>
      <c r="B129" t="s">
        <v>22</v>
      </c>
      <c r="C129">
        <v>0</v>
      </c>
      <c r="D129">
        <v>7.83</v>
      </c>
      <c r="F129">
        <v>0</v>
      </c>
      <c r="R129" s="2">
        <v>2942.3809523809523</v>
      </c>
      <c r="S129" s="2">
        <v>296</v>
      </c>
      <c r="T129" s="3" t="s">
        <v>23</v>
      </c>
    </row>
    <row r="132" spans="1:20" ht="15.75" thickBo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t="s">
        <v>0</v>
      </c>
      <c r="B133" t="s">
        <v>1</v>
      </c>
      <c r="C133" t="s">
        <v>2</v>
      </c>
      <c r="D133" t="s">
        <v>3</v>
      </c>
      <c r="F133" t="s">
        <v>4</v>
      </c>
      <c r="I133" t="s">
        <v>5</v>
      </c>
      <c r="J133" t="s">
        <v>6</v>
      </c>
      <c r="K133" t="s">
        <v>7</v>
      </c>
      <c r="L133" t="s">
        <v>8</v>
      </c>
      <c r="M133" t="s">
        <v>9</v>
      </c>
      <c r="N133" t="s">
        <v>10</v>
      </c>
      <c r="P133" t="s">
        <v>11</v>
      </c>
      <c r="R133" t="s">
        <v>12</v>
      </c>
      <c r="S133" t="s">
        <v>13</v>
      </c>
    </row>
    <row r="134" spans="1:20" x14ac:dyDescent="0.25">
      <c r="A134" s="8">
        <v>43466</v>
      </c>
      <c r="B134" t="s">
        <v>15</v>
      </c>
      <c r="C134" s="1">
        <v>176</v>
      </c>
      <c r="D134">
        <v>12.951086956521738</v>
      </c>
      <c r="F134">
        <v>2383</v>
      </c>
      <c r="R134">
        <v>103.60869565217391</v>
      </c>
      <c r="S134">
        <v>8</v>
      </c>
    </row>
    <row r="135" spans="1:20" x14ac:dyDescent="0.25">
      <c r="A135" s="8">
        <v>43466</v>
      </c>
      <c r="B135" t="s">
        <v>16</v>
      </c>
      <c r="C135" s="7">
        <v>135.5</v>
      </c>
      <c r="D135">
        <v>12.4</v>
      </c>
      <c r="F135">
        <v>1680.2</v>
      </c>
      <c r="R135">
        <v>0</v>
      </c>
      <c r="S135">
        <v>0</v>
      </c>
    </row>
    <row r="136" spans="1:20" x14ac:dyDescent="0.25">
      <c r="A136" s="8">
        <v>43466</v>
      </c>
      <c r="B136" t="s">
        <v>17</v>
      </c>
      <c r="C136" s="1">
        <v>152</v>
      </c>
      <c r="D136">
        <v>8.5</v>
      </c>
      <c r="E136">
        <v>0</v>
      </c>
      <c r="F136">
        <v>1292</v>
      </c>
      <c r="R136">
        <v>272</v>
      </c>
      <c r="S136">
        <v>32</v>
      </c>
    </row>
    <row r="137" spans="1:20" x14ac:dyDescent="0.25">
      <c r="A137" s="8">
        <v>43466</v>
      </c>
      <c r="B137" t="s">
        <v>18</v>
      </c>
      <c r="C137">
        <v>0</v>
      </c>
      <c r="D137">
        <v>8.75</v>
      </c>
      <c r="E137">
        <v>0</v>
      </c>
      <c r="F137">
        <v>0</v>
      </c>
      <c r="R137">
        <v>0</v>
      </c>
      <c r="S137">
        <v>0</v>
      </c>
    </row>
    <row r="138" spans="1:20" x14ac:dyDescent="0.25">
      <c r="A138" s="8">
        <v>43466</v>
      </c>
      <c r="B138" t="s">
        <v>19</v>
      </c>
      <c r="C138">
        <v>172</v>
      </c>
      <c r="D138">
        <v>8.75</v>
      </c>
      <c r="E138">
        <v>0</v>
      </c>
      <c r="F138">
        <v>1505</v>
      </c>
      <c r="R138">
        <v>70</v>
      </c>
      <c r="S138">
        <v>8</v>
      </c>
    </row>
    <row r="139" spans="1:20" x14ac:dyDescent="0.25">
      <c r="A139" s="8">
        <v>43466</v>
      </c>
      <c r="B139" t="s">
        <v>20</v>
      </c>
      <c r="C139">
        <v>128</v>
      </c>
      <c r="D139">
        <v>8.75</v>
      </c>
      <c r="F139">
        <v>1120</v>
      </c>
      <c r="R139">
        <v>0</v>
      </c>
      <c r="S139">
        <v>0</v>
      </c>
    </row>
    <row r="140" spans="1:20" x14ac:dyDescent="0.25">
      <c r="A140" s="8">
        <v>43466</v>
      </c>
      <c r="B140" t="s">
        <v>21</v>
      </c>
      <c r="C140">
        <v>104</v>
      </c>
      <c r="D140">
        <v>8.5</v>
      </c>
      <c r="F140">
        <v>884</v>
      </c>
      <c r="R140">
        <v>136</v>
      </c>
      <c r="S140">
        <v>16</v>
      </c>
    </row>
    <row r="141" spans="1:20" ht="15.75" thickBot="1" x14ac:dyDescent="0.3">
      <c r="A141" s="8">
        <v>43466</v>
      </c>
      <c r="B141" t="s">
        <v>35</v>
      </c>
      <c r="C141">
        <v>176</v>
      </c>
      <c r="D141">
        <v>8.5</v>
      </c>
      <c r="F141">
        <v>1496</v>
      </c>
      <c r="R141">
        <v>0</v>
      </c>
      <c r="S141">
        <v>0</v>
      </c>
    </row>
    <row r="142" spans="1:20" ht="15.75" thickBot="1" x14ac:dyDescent="0.3">
      <c r="A142" s="8"/>
      <c r="I142">
        <v>873</v>
      </c>
      <c r="J142">
        <v>10256.591304347825</v>
      </c>
      <c r="K142" s="26">
        <v>9160</v>
      </c>
      <c r="L142">
        <v>10.492554410080183</v>
      </c>
      <c r="M142">
        <v>11.748672742666466</v>
      </c>
      <c r="N142">
        <v>1.1197152078982342</v>
      </c>
      <c r="P142">
        <v>1.1832096069868994</v>
      </c>
      <c r="R142" s="2">
        <v>581.60869565217388</v>
      </c>
      <c r="S142" s="2">
        <v>64</v>
      </c>
      <c r="T142" s="3" t="s">
        <v>23</v>
      </c>
    </row>
    <row r="144" spans="1:20" x14ac:dyDescent="0.25">
      <c r="B144" s="27"/>
      <c r="C144" s="1"/>
      <c r="D144" s="1"/>
      <c r="E144" s="28"/>
    </row>
    <row r="145" spans="1:20" ht="15.75" thickBot="1" x14ac:dyDescent="0.3">
      <c r="A145" s="37"/>
      <c r="B145" s="37"/>
      <c r="C145" s="37"/>
      <c r="D145" s="37"/>
      <c r="E145" s="38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t="s">
        <v>0</v>
      </c>
      <c r="B146" t="s">
        <v>1</v>
      </c>
      <c r="C146" t="s">
        <v>2</v>
      </c>
      <c r="D146" t="s">
        <v>3</v>
      </c>
      <c r="F146" t="s">
        <v>4</v>
      </c>
      <c r="I146" t="s">
        <v>5</v>
      </c>
      <c r="J146" t="s">
        <v>6</v>
      </c>
      <c r="K146" t="s">
        <v>7</v>
      </c>
      <c r="L146" t="s">
        <v>8</v>
      </c>
      <c r="M146" t="s">
        <v>9</v>
      </c>
      <c r="N146" t="s">
        <v>10</v>
      </c>
      <c r="P146" t="s">
        <v>11</v>
      </c>
      <c r="R146" t="s">
        <v>12</v>
      </c>
      <c r="S146" t="s">
        <v>13</v>
      </c>
    </row>
    <row r="147" spans="1:20" x14ac:dyDescent="0.25">
      <c r="A147" s="8">
        <v>43497</v>
      </c>
      <c r="B147" t="s">
        <v>15</v>
      </c>
      <c r="C147" s="1">
        <v>160</v>
      </c>
      <c r="D147">
        <v>14.895833333333334</v>
      </c>
      <c r="F147">
        <v>2383.3333333333335</v>
      </c>
      <c r="R147">
        <v>0</v>
      </c>
      <c r="S147">
        <v>0</v>
      </c>
    </row>
    <row r="148" spans="1:20" x14ac:dyDescent="0.25">
      <c r="A148" s="8">
        <v>43497</v>
      </c>
      <c r="B148" t="s">
        <v>16</v>
      </c>
      <c r="C148" s="7">
        <v>123.25</v>
      </c>
      <c r="D148">
        <v>12.4</v>
      </c>
      <c r="F148">
        <v>1528.3</v>
      </c>
      <c r="R148">
        <v>0</v>
      </c>
    </row>
    <row r="149" spans="1:20" x14ac:dyDescent="0.25">
      <c r="A149" s="8">
        <v>43497</v>
      </c>
      <c r="B149" t="s">
        <v>17</v>
      </c>
      <c r="C149" s="1">
        <v>148</v>
      </c>
      <c r="D149">
        <v>8.5</v>
      </c>
      <c r="E149">
        <v>70.125</v>
      </c>
      <c r="F149">
        <v>1328.125</v>
      </c>
      <c r="R149">
        <v>102</v>
      </c>
      <c r="S149">
        <v>12</v>
      </c>
    </row>
    <row r="150" spans="1:20" x14ac:dyDescent="0.25">
      <c r="A150" s="8">
        <v>43497</v>
      </c>
      <c r="B150" t="s">
        <v>18</v>
      </c>
      <c r="C150">
        <v>0</v>
      </c>
      <c r="D150">
        <v>0</v>
      </c>
      <c r="E150">
        <v>0</v>
      </c>
      <c r="F150">
        <v>0</v>
      </c>
      <c r="R150">
        <v>0</v>
      </c>
    </row>
    <row r="151" spans="1:20" x14ac:dyDescent="0.25">
      <c r="A151" s="8">
        <v>43497</v>
      </c>
      <c r="B151" t="s">
        <v>19</v>
      </c>
      <c r="C151">
        <v>152</v>
      </c>
      <c r="D151">
        <v>8.75</v>
      </c>
      <c r="F151">
        <v>1330</v>
      </c>
      <c r="R151">
        <v>0</v>
      </c>
      <c r="S151">
        <v>0</v>
      </c>
    </row>
    <row r="152" spans="1:20" x14ac:dyDescent="0.25">
      <c r="A152" s="8">
        <v>43497</v>
      </c>
      <c r="B152" t="s">
        <v>20</v>
      </c>
      <c r="C152">
        <v>127.5</v>
      </c>
      <c r="D152">
        <v>8.75</v>
      </c>
      <c r="F152">
        <v>1115.625</v>
      </c>
      <c r="P152">
        <v>1.1405458735871692</v>
      </c>
      <c r="R152">
        <v>70</v>
      </c>
      <c r="S152">
        <v>8</v>
      </c>
    </row>
    <row r="153" spans="1:20" ht="15.75" thickBot="1" x14ac:dyDescent="0.3">
      <c r="A153" s="8">
        <v>43497</v>
      </c>
      <c r="B153" t="s">
        <v>21</v>
      </c>
      <c r="C153">
        <v>160</v>
      </c>
      <c r="D153">
        <v>8.5</v>
      </c>
      <c r="E153">
        <v>153</v>
      </c>
      <c r="F153">
        <v>1513</v>
      </c>
      <c r="R153">
        <v>0</v>
      </c>
    </row>
    <row r="154" spans="1:20" ht="15.75" thickBot="1" x14ac:dyDescent="0.3">
      <c r="A154" s="8">
        <v>43497</v>
      </c>
      <c r="B154" t="s">
        <v>36</v>
      </c>
      <c r="C154">
        <v>60</v>
      </c>
      <c r="D154">
        <v>8.5</v>
      </c>
      <c r="F154">
        <v>510</v>
      </c>
      <c r="R154" s="2">
        <v>172</v>
      </c>
      <c r="S154" s="2">
        <v>20</v>
      </c>
      <c r="T154" s="3" t="s">
        <v>23</v>
      </c>
    </row>
    <row r="155" spans="1:20" x14ac:dyDescent="0.25">
      <c r="A155" s="8">
        <v>43497</v>
      </c>
      <c r="B155" t="s">
        <v>35</v>
      </c>
      <c r="C155">
        <v>160</v>
      </c>
      <c r="D155">
        <v>8.5</v>
      </c>
      <c r="E155">
        <v>83.125</v>
      </c>
      <c r="F155">
        <v>1443.125</v>
      </c>
    </row>
    <row r="156" spans="1:20" x14ac:dyDescent="0.25">
      <c r="A156" s="8">
        <v>43497</v>
      </c>
      <c r="B156" t="s">
        <v>37</v>
      </c>
      <c r="C156">
        <v>32.25</v>
      </c>
      <c r="D156">
        <v>9.5</v>
      </c>
      <c r="F156">
        <v>306.375</v>
      </c>
    </row>
    <row r="157" spans="1:20" x14ac:dyDescent="0.25">
      <c r="A157" s="8">
        <v>43497</v>
      </c>
      <c r="B157" t="s">
        <v>38</v>
      </c>
      <c r="C157">
        <v>22</v>
      </c>
      <c r="D157">
        <v>8</v>
      </c>
      <c r="F157">
        <v>176</v>
      </c>
    </row>
    <row r="158" spans="1:20" x14ac:dyDescent="0.25">
      <c r="A158" s="8">
        <v>43497</v>
      </c>
      <c r="B158" t="s">
        <v>39</v>
      </c>
      <c r="C158">
        <v>29.5</v>
      </c>
      <c r="D158">
        <v>8</v>
      </c>
      <c r="F158">
        <v>236</v>
      </c>
      <c r="I158">
        <v>1180</v>
      </c>
      <c r="J158">
        <v>11869.883333333333</v>
      </c>
      <c r="K158">
        <v>10558</v>
      </c>
      <c r="L158">
        <v>8.9474576271186432</v>
      </c>
      <c r="M158">
        <v>10.059223163841807</v>
      </c>
      <c r="N158">
        <v>1.1242549093894045</v>
      </c>
    </row>
    <row r="161" spans="1:20" x14ac:dyDescent="0.25">
      <c r="A161" t="s">
        <v>0</v>
      </c>
      <c r="B161" t="s">
        <v>1</v>
      </c>
      <c r="C161" t="s">
        <v>2</v>
      </c>
      <c r="D161" t="s">
        <v>3</v>
      </c>
      <c r="F161" t="s">
        <v>4</v>
      </c>
      <c r="I161" t="s">
        <v>5</v>
      </c>
      <c r="J161" t="s">
        <v>6</v>
      </c>
      <c r="K161" t="s">
        <v>7</v>
      </c>
      <c r="L161" t="s">
        <v>8</v>
      </c>
      <c r="M161" t="s">
        <v>9</v>
      </c>
      <c r="N161" t="s">
        <v>10</v>
      </c>
      <c r="P161" t="s">
        <v>11</v>
      </c>
      <c r="R161" t="s">
        <v>12</v>
      </c>
      <c r="S161" t="s">
        <v>13</v>
      </c>
    </row>
    <row r="162" spans="1:20" x14ac:dyDescent="0.25">
      <c r="A162" s="8">
        <v>43525</v>
      </c>
      <c r="B162" t="s">
        <v>15</v>
      </c>
      <c r="C162" s="1">
        <v>168</v>
      </c>
      <c r="D162">
        <v>14.186507936507937</v>
      </c>
      <c r="F162">
        <v>2383.3333333333335</v>
      </c>
      <c r="R162">
        <v>0</v>
      </c>
      <c r="S162">
        <v>0</v>
      </c>
    </row>
    <row r="163" spans="1:20" x14ac:dyDescent="0.25">
      <c r="A163" s="8">
        <v>43525</v>
      </c>
      <c r="B163" t="s">
        <v>16</v>
      </c>
      <c r="C163" s="7">
        <v>132.5</v>
      </c>
      <c r="D163">
        <v>12.4</v>
      </c>
      <c r="F163">
        <v>1643</v>
      </c>
      <c r="R163">
        <v>0</v>
      </c>
    </row>
    <row r="164" spans="1:20" x14ac:dyDescent="0.25">
      <c r="A164" s="8">
        <v>43525</v>
      </c>
      <c r="B164" t="s">
        <v>17</v>
      </c>
      <c r="C164" s="1">
        <v>168</v>
      </c>
      <c r="D164">
        <v>8.5</v>
      </c>
      <c r="E164">
        <v>172.125</v>
      </c>
      <c r="F164">
        <v>1600.125</v>
      </c>
      <c r="R164">
        <v>0</v>
      </c>
      <c r="S164">
        <v>0</v>
      </c>
    </row>
    <row r="165" spans="1:20" x14ac:dyDescent="0.25">
      <c r="A165" s="8">
        <v>43525</v>
      </c>
      <c r="B165" t="s">
        <v>18</v>
      </c>
      <c r="C165">
        <v>0</v>
      </c>
      <c r="D165">
        <v>0</v>
      </c>
      <c r="E165">
        <v>0</v>
      </c>
      <c r="F165">
        <v>0</v>
      </c>
      <c r="R165">
        <v>0</v>
      </c>
    </row>
    <row r="166" spans="1:20" x14ac:dyDescent="0.25">
      <c r="A166" s="8">
        <v>43525</v>
      </c>
      <c r="B166" t="s">
        <v>19</v>
      </c>
      <c r="C166">
        <v>144</v>
      </c>
      <c r="D166">
        <v>8.75</v>
      </c>
      <c r="F166">
        <v>1260</v>
      </c>
      <c r="R166">
        <v>0</v>
      </c>
      <c r="S166">
        <v>0</v>
      </c>
    </row>
    <row r="167" spans="1:20" x14ac:dyDescent="0.25">
      <c r="A167" s="8">
        <v>43525</v>
      </c>
      <c r="B167" t="s">
        <v>20</v>
      </c>
      <c r="C167">
        <v>121.5</v>
      </c>
      <c r="D167">
        <v>8.75</v>
      </c>
      <c r="F167">
        <v>1063.125</v>
      </c>
      <c r="P167">
        <v>0.98605719247019274</v>
      </c>
      <c r="R167">
        <v>70</v>
      </c>
      <c r="S167">
        <v>8</v>
      </c>
    </row>
    <row r="168" spans="1:20" ht="15.75" thickBot="1" x14ac:dyDescent="0.3">
      <c r="A168" s="8">
        <v>43525</v>
      </c>
      <c r="B168" t="s">
        <v>21</v>
      </c>
      <c r="C168">
        <v>168</v>
      </c>
      <c r="D168">
        <v>8.5</v>
      </c>
      <c r="F168">
        <v>1428</v>
      </c>
      <c r="R168">
        <v>0</v>
      </c>
    </row>
    <row r="169" spans="1:20" ht="15.75" thickBot="1" x14ac:dyDescent="0.3">
      <c r="A169" s="8">
        <v>43525</v>
      </c>
      <c r="B169" t="s">
        <v>36</v>
      </c>
      <c r="C169">
        <v>67.5</v>
      </c>
      <c r="D169">
        <v>8.5</v>
      </c>
      <c r="F169">
        <v>573.75</v>
      </c>
      <c r="R169" s="2">
        <v>70</v>
      </c>
      <c r="S169" s="2">
        <v>8</v>
      </c>
      <c r="T169" s="3" t="s">
        <v>23</v>
      </c>
    </row>
    <row r="170" spans="1:20" x14ac:dyDescent="0.25">
      <c r="B170" t="s">
        <v>35</v>
      </c>
      <c r="C170">
        <v>168</v>
      </c>
      <c r="D170">
        <v>8.5</v>
      </c>
      <c r="E170">
        <v>111.5625</v>
      </c>
      <c r="F170">
        <v>1539.5625</v>
      </c>
    </row>
    <row r="171" spans="1:20" x14ac:dyDescent="0.25">
      <c r="B171" t="s">
        <v>37</v>
      </c>
      <c r="C171">
        <v>168</v>
      </c>
      <c r="D171">
        <v>9.5</v>
      </c>
      <c r="F171">
        <v>1596</v>
      </c>
    </row>
    <row r="172" spans="1:20" x14ac:dyDescent="0.25">
      <c r="B172" t="s">
        <v>38</v>
      </c>
      <c r="C172">
        <v>105.5</v>
      </c>
      <c r="D172">
        <v>8</v>
      </c>
      <c r="F172">
        <v>844</v>
      </c>
    </row>
    <row r="173" spans="1:20" x14ac:dyDescent="0.25">
      <c r="B173" t="s">
        <v>39</v>
      </c>
      <c r="C173">
        <v>107.25</v>
      </c>
      <c r="D173">
        <v>8</v>
      </c>
      <c r="F173">
        <v>858</v>
      </c>
      <c r="I173">
        <v>1544.5</v>
      </c>
      <c r="J173">
        <v>14788.895833333334</v>
      </c>
      <c r="K173">
        <v>15069</v>
      </c>
      <c r="L173">
        <v>9.7565555195856266</v>
      </c>
      <c r="M173">
        <v>9.575199633106724</v>
      </c>
      <c r="N173">
        <v>0.98141189417568075</v>
      </c>
    </row>
    <row r="175" spans="1:20" ht="15.75" thickBo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7" spans="1:20" x14ac:dyDescent="0.25">
      <c r="A177" t="s">
        <v>0</v>
      </c>
      <c r="B177" t="s">
        <v>1</v>
      </c>
      <c r="C177" t="s">
        <v>2</v>
      </c>
      <c r="D177" t="s">
        <v>3</v>
      </c>
      <c r="F177" t="s">
        <v>4</v>
      </c>
      <c r="I177" t="s">
        <v>5</v>
      </c>
      <c r="J177" t="s">
        <v>6</v>
      </c>
      <c r="K177" t="s">
        <v>7</v>
      </c>
      <c r="L177" t="s">
        <v>8</v>
      </c>
      <c r="M177" t="s">
        <v>9</v>
      </c>
      <c r="N177" t="s">
        <v>10</v>
      </c>
      <c r="P177" t="s">
        <v>11</v>
      </c>
      <c r="R177" t="s">
        <v>12</v>
      </c>
      <c r="S177" t="s">
        <v>13</v>
      </c>
    </row>
    <row r="178" spans="1:20" x14ac:dyDescent="0.25">
      <c r="A178" s="8">
        <v>43556</v>
      </c>
      <c r="B178" t="s">
        <v>15</v>
      </c>
      <c r="C178" s="1">
        <v>128</v>
      </c>
      <c r="D178">
        <v>13.541666666666668</v>
      </c>
      <c r="F178">
        <v>2383.3333333333335</v>
      </c>
      <c r="R178">
        <v>650</v>
      </c>
      <c r="S178">
        <v>48</v>
      </c>
    </row>
    <row r="179" spans="1:20" x14ac:dyDescent="0.25">
      <c r="A179" s="8">
        <v>43556</v>
      </c>
      <c r="B179" t="s">
        <v>16</v>
      </c>
      <c r="C179" s="7">
        <v>90.25</v>
      </c>
      <c r="D179">
        <v>12.4</v>
      </c>
      <c r="F179">
        <v>1119.1000000000001</v>
      </c>
      <c r="R179">
        <v>0</v>
      </c>
      <c r="S179">
        <v>0</v>
      </c>
    </row>
    <row r="180" spans="1:20" x14ac:dyDescent="0.25">
      <c r="A180" s="8">
        <v>43556</v>
      </c>
      <c r="B180" t="s">
        <v>17</v>
      </c>
      <c r="C180" s="1">
        <v>160</v>
      </c>
      <c r="D180">
        <v>8.5</v>
      </c>
      <c r="E180">
        <v>25.5</v>
      </c>
      <c r="F180">
        <v>1385.5</v>
      </c>
      <c r="R180">
        <v>136</v>
      </c>
      <c r="S180">
        <v>16</v>
      </c>
    </row>
    <row r="181" spans="1:20" x14ac:dyDescent="0.25">
      <c r="A181" s="8">
        <v>43556</v>
      </c>
      <c r="B181" t="s">
        <v>18</v>
      </c>
      <c r="C181">
        <v>0</v>
      </c>
      <c r="D181">
        <v>0</v>
      </c>
      <c r="E181">
        <v>0</v>
      </c>
      <c r="F181">
        <v>0</v>
      </c>
      <c r="R181">
        <v>0</v>
      </c>
      <c r="S181">
        <v>0</v>
      </c>
    </row>
    <row r="182" spans="1:20" x14ac:dyDescent="0.25">
      <c r="A182" s="8">
        <v>43556</v>
      </c>
      <c r="B182" t="s">
        <v>19</v>
      </c>
      <c r="C182">
        <v>160</v>
      </c>
      <c r="D182">
        <v>8.75</v>
      </c>
      <c r="F182">
        <v>1400</v>
      </c>
      <c r="R182">
        <v>140</v>
      </c>
      <c r="S182">
        <v>16</v>
      </c>
    </row>
    <row r="183" spans="1:20" x14ac:dyDescent="0.25">
      <c r="A183" s="8">
        <v>43556</v>
      </c>
      <c r="B183" t="s">
        <v>20</v>
      </c>
      <c r="C183">
        <v>48</v>
      </c>
      <c r="D183">
        <v>8.75</v>
      </c>
      <c r="F183">
        <v>420</v>
      </c>
      <c r="P183">
        <v>1.2972789777518325</v>
      </c>
      <c r="R183">
        <v>280</v>
      </c>
      <c r="S183">
        <v>32</v>
      </c>
    </row>
    <row r="184" spans="1:20" x14ac:dyDescent="0.25">
      <c r="A184" s="8">
        <v>43556</v>
      </c>
      <c r="B184" t="s">
        <v>21</v>
      </c>
      <c r="C184">
        <v>160</v>
      </c>
      <c r="D184">
        <v>8.5</v>
      </c>
      <c r="F184">
        <v>1360</v>
      </c>
      <c r="R184">
        <v>136</v>
      </c>
      <c r="S184">
        <v>16</v>
      </c>
    </row>
    <row r="185" spans="1:20" x14ac:dyDescent="0.25">
      <c r="A185" s="8">
        <v>43556</v>
      </c>
      <c r="B185" t="s">
        <v>36</v>
      </c>
      <c r="C185">
        <v>67.5</v>
      </c>
      <c r="D185">
        <v>8.5</v>
      </c>
      <c r="F185">
        <v>573.75</v>
      </c>
      <c r="R185">
        <v>127.5</v>
      </c>
      <c r="S185">
        <v>15</v>
      </c>
    </row>
    <row r="186" spans="1:20" x14ac:dyDescent="0.25">
      <c r="B186" t="s">
        <v>35</v>
      </c>
      <c r="C186">
        <v>160</v>
      </c>
      <c r="D186">
        <v>8.75</v>
      </c>
      <c r="E186">
        <v>26.25</v>
      </c>
      <c r="F186">
        <v>1426.25</v>
      </c>
      <c r="R186">
        <v>140</v>
      </c>
      <c r="S186">
        <v>16</v>
      </c>
    </row>
    <row r="187" spans="1:20" x14ac:dyDescent="0.25">
      <c r="B187" t="s">
        <v>37</v>
      </c>
      <c r="C187">
        <v>128</v>
      </c>
      <c r="D187">
        <v>9.5</v>
      </c>
      <c r="F187">
        <v>1216</v>
      </c>
      <c r="R187">
        <v>456</v>
      </c>
      <c r="S187">
        <v>48</v>
      </c>
    </row>
    <row r="188" spans="1:20" ht="15.75" thickBot="1" x14ac:dyDescent="0.3">
      <c r="B188" t="s">
        <v>38</v>
      </c>
      <c r="C188">
        <v>50.25</v>
      </c>
      <c r="D188">
        <v>8</v>
      </c>
      <c r="F188">
        <v>402</v>
      </c>
      <c r="R188">
        <v>0</v>
      </c>
      <c r="S188">
        <v>0</v>
      </c>
    </row>
    <row r="189" spans="1:20" ht="15.75" thickBot="1" x14ac:dyDescent="0.3">
      <c r="B189" t="s">
        <v>39</v>
      </c>
      <c r="C189">
        <v>29</v>
      </c>
      <c r="D189">
        <v>8</v>
      </c>
      <c r="F189">
        <v>232</v>
      </c>
      <c r="I189">
        <v>1186.5</v>
      </c>
      <c r="J189">
        <v>11267.933333333334</v>
      </c>
      <c r="K189">
        <v>10278</v>
      </c>
      <c r="L189">
        <v>8.6624525916561321</v>
      </c>
      <c r="M189">
        <v>9.4967832560752932</v>
      </c>
      <c r="N189">
        <v>1.0963157553350198</v>
      </c>
      <c r="R189" s="2">
        <v>2065.5</v>
      </c>
      <c r="S189" s="2">
        <v>207</v>
      </c>
      <c r="T189" s="3" t="s">
        <v>23</v>
      </c>
    </row>
    <row r="191" spans="1:20" ht="15.75" thickBo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4" spans="1:20" x14ac:dyDescent="0.25">
      <c r="A194" t="s">
        <v>0</v>
      </c>
      <c r="B194" t="s">
        <v>1</v>
      </c>
      <c r="C194" t="s">
        <v>2</v>
      </c>
      <c r="D194" t="s">
        <v>3</v>
      </c>
      <c r="F194" t="s">
        <v>4</v>
      </c>
      <c r="I194" t="s">
        <v>5</v>
      </c>
      <c r="J194" t="s">
        <v>6</v>
      </c>
      <c r="K194" t="s">
        <v>7</v>
      </c>
      <c r="L194" t="s">
        <v>8</v>
      </c>
      <c r="M194" t="s">
        <v>9</v>
      </c>
      <c r="N194" t="s">
        <v>10</v>
      </c>
      <c r="P194" t="s">
        <v>11</v>
      </c>
      <c r="R194" t="s">
        <v>12</v>
      </c>
      <c r="S194" t="s">
        <v>13</v>
      </c>
    </row>
    <row r="195" spans="1:20" x14ac:dyDescent="0.25">
      <c r="A195" s="8">
        <v>43586</v>
      </c>
      <c r="B195" t="s">
        <v>15</v>
      </c>
      <c r="C195" s="1">
        <v>160</v>
      </c>
      <c r="D195">
        <v>12.952898550724639</v>
      </c>
      <c r="F195">
        <v>2383.3333333333335</v>
      </c>
      <c r="R195">
        <v>310.86956521739131</v>
      </c>
      <c r="S195">
        <v>24</v>
      </c>
    </row>
    <row r="196" spans="1:20" x14ac:dyDescent="0.25">
      <c r="A196" s="8">
        <v>43586</v>
      </c>
      <c r="B196" t="s">
        <v>16</v>
      </c>
      <c r="C196" s="7">
        <v>60.5</v>
      </c>
      <c r="D196">
        <v>12.4</v>
      </c>
      <c r="F196">
        <v>750.2</v>
      </c>
      <c r="R196">
        <v>0</v>
      </c>
      <c r="S196">
        <v>0</v>
      </c>
    </row>
    <row r="197" spans="1:20" x14ac:dyDescent="0.25">
      <c r="A197" s="8">
        <v>43586</v>
      </c>
      <c r="B197" t="s">
        <v>17</v>
      </c>
      <c r="C197" s="1">
        <v>136</v>
      </c>
      <c r="D197">
        <v>8.5</v>
      </c>
      <c r="E197">
        <v>0</v>
      </c>
      <c r="F197">
        <v>1156</v>
      </c>
      <c r="R197">
        <v>408</v>
      </c>
      <c r="S197">
        <v>48</v>
      </c>
    </row>
    <row r="198" spans="1:20" x14ac:dyDescent="0.25">
      <c r="A198" s="8">
        <v>43586</v>
      </c>
      <c r="B198" t="s">
        <v>18</v>
      </c>
      <c r="C198">
        <v>32</v>
      </c>
      <c r="D198">
        <v>8.75</v>
      </c>
      <c r="F198">
        <v>280</v>
      </c>
      <c r="R198">
        <v>140</v>
      </c>
      <c r="S198">
        <v>16</v>
      </c>
    </row>
    <row r="199" spans="1:20" x14ac:dyDescent="0.25">
      <c r="A199" s="8">
        <v>43586</v>
      </c>
      <c r="B199" t="s">
        <v>19</v>
      </c>
      <c r="C199">
        <v>152</v>
      </c>
      <c r="D199">
        <v>8.75</v>
      </c>
      <c r="F199">
        <v>1330</v>
      </c>
      <c r="R199">
        <v>280</v>
      </c>
      <c r="S199">
        <v>32</v>
      </c>
    </row>
    <row r="200" spans="1:20" x14ac:dyDescent="0.25">
      <c r="A200" s="8">
        <v>43586</v>
      </c>
      <c r="B200" t="s">
        <v>20</v>
      </c>
      <c r="C200">
        <v>48</v>
      </c>
      <c r="D200">
        <v>8.75</v>
      </c>
      <c r="F200">
        <v>420</v>
      </c>
      <c r="P200">
        <v>1.2238449808578287</v>
      </c>
      <c r="R200">
        <v>52.5</v>
      </c>
      <c r="S200">
        <v>6</v>
      </c>
    </row>
    <row r="201" spans="1:20" x14ac:dyDescent="0.25">
      <c r="A201" s="8">
        <v>43586</v>
      </c>
      <c r="B201" t="s">
        <v>21</v>
      </c>
      <c r="C201">
        <v>136</v>
      </c>
      <c r="D201">
        <v>8.5</v>
      </c>
      <c r="F201">
        <v>1156</v>
      </c>
      <c r="R201">
        <v>408</v>
      </c>
      <c r="S201">
        <v>48</v>
      </c>
    </row>
    <row r="202" spans="1:20" x14ac:dyDescent="0.25">
      <c r="A202" s="8">
        <v>43586</v>
      </c>
      <c r="B202" t="s">
        <v>36</v>
      </c>
      <c r="C202">
        <v>67.5</v>
      </c>
      <c r="D202">
        <v>8.5</v>
      </c>
      <c r="F202">
        <v>573.75</v>
      </c>
      <c r="R202">
        <v>0</v>
      </c>
      <c r="S202">
        <v>0</v>
      </c>
    </row>
    <row r="203" spans="1:20" x14ac:dyDescent="0.25">
      <c r="A203" s="8">
        <v>43586</v>
      </c>
      <c r="B203" t="s">
        <v>35</v>
      </c>
      <c r="C203">
        <v>120</v>
      </c>
      <c r="D203">
        <v>8.75</v>
      </c>
      <c r="E203">
        <v>0</v>
      </c>
      <c r="F203">
        <v>1050</v>
      </c>
      <c r="R203">
        <v>210</v>
      </c>
      <c r="S203">
        <v>24</v>
      </c>
    </row>
    <row r="204" spans="1:20" x14ac:dyDescent="0.25">
      <c r="A204" s="8">
        <v>43586</v>
      </c>
      <c r="B204" t="s">
        <v>37</v>
      </c>
      <c r="C204">
        <v>160</v>
      </c>
      <c r="D204">
        <v>9.5</v>
      </c>
      <c r="F204">
        <v>1520</v>
      </c>
      <c r="R204">
        <v>456</v>
      </c>
      <c r="S204">
        <v>48</v>
      </c>
    </row>
    <row r="205" spans="1:20" ht="15.75" thickBot="1" x14ac:dyDescent="0.3">
      <c r="A205" s="8"/>
      <c r="R205">
        <v>0</v>
      </c>
      <c r="S205">
        <v>0</v>
      </c>
    </row>
    <row r="206" spans="1:20" ht="15.75" thickBot="1" x14ac:dyDescent="0.3">
      <c r="A206" s="8"/>
      <c r="I206">
        <v>1072</v>
      </c>
      <c r="J206">
        <v>10308.413768115943</v>
      </c>
      <c r="K206">
        <v>10274</v>
      </c>
      <c r="L206">
        <v>9.5839552238805972</v>
      </c>
      <c r="M206">
        <v>9.6160576195111407</v>
      </c>
      <c r="N206">
        <v>1.0033495978310243</v>
      </c>
      <c r="R206" s="2">
        <v>2265.369565217391</v>
      </c>
      <c r="S206" s="2">
        <v>246</v>
      </c>
      <c r="T206" s="3" t="s">
        <v>23</v>
      </c>
    </row>
    <row r="208" spans="1:20" ht="15.75" thickBo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thickBot="1" x14ac:dyDescent="0.3"/>
    <row r="210" spans="1:20" x14ac:dyDescent="0.25">
      <c r="A210" s="39" t="s">
        <v>0</v>
      </c>
      <c r="B210" s="40" t="s">
        <v>1</v>
      </c>
      <c r="C210" s="40" t="s">
        <v>2</v>
      </c>
      <c r="D210" s="40" t="s">
        <v>3</v>
      </c>
      <c r="E210" s="40"/>
      <c r="F210" s="40" t="s">
        <v>4</v>
      </c>
      <c r="G210" s="40"/>
      <c r="H210" s="40"/>
      <c r="I210" s="40" t="s">
        <v>5</v>
      </c>
      <c r="J210" s="40" t="s">
        <v>6</v>
      </c>
      <c r="K210" s="40" t="s">
        <v>7</v>
      </c>
      <c r="L210" s="40" t="s">
        <v>8</v>
      </c>
      <c r="M210" s="40" t="s">
        <v>9</v>
      </c>
      <c r="N210" s="40" t="s">
        <v>10</v>
      </c>
      <c r="O210" s="40"/>
      <c r="P210" s="40" t="s">
        <v>11</v>
      </c>
      <c r="Q210" s="40"/>
      <c r="R210" s="40" t="s">
        <v>12</v>
      </c>
      <c r="S210" s="40" t="s">
        <v>13</v>
      </c>
      <c r="T210" s="40"/>
    </row>
    <row r="211" spans="1:20" x14ac:dyDescent="0.25">
      <c r="A211" s="29">
        <v>43617</v>
      </c>
      <c r="B211" t="s">
        <v>15</v>
      </c>
      <c r="C211" s="1">
        <v>160</v>
      </c>
      <c r="D211">
        <v>14.895833333333334</v>
      </c>
      <c r="F211">
        <v>2383.3333333333335</v>
      </c>
      <c r="R211">
        <v>0</v>
      </c>
    </row>
    <row r="212" spans="1:20" x14ac:dyDescent="0.25">
      <c r="A212" s="29">
        <v>43617</v>
      </c>
      <c r="B212" t="s">
        <v>16</v>
      </c>
      <c r="C212" s="7">
        <v>44</v>
      </c>
      <c r="D212">
        <v>12.4</v>
      </c>
      <c r="F212">
        <v>545.6</v>
      </c>
      <c r="R212">
        <v>0</v>
      </c>
      <c r="S212">
        <v>0</v>
      </c>
    </row>
    <row r="213" spans="1:20" x14ac:dyDescent="0.25">
      <c r="A213" s="29">
        <v>43617</v>
      </c>
      <c r="B213" t="s">
        <v>17</v>
      </c>
      <c r="C213" s="1">
        <v>144</v>
      </c>
      <c r="D213">
        <v>8.5</v>
      </c>
      <c r="E213">
        <v>0</v>
      </c>
      <c r="F213">
        <v>1224</v>
      </c>
      <c r="R213">
        <v>136</v>
      </c>
      <c r="S213">
        <v>16</v>
      </c>
    </row>
    <row r="214" spans="1:20" x14ac:dyDescent="0.25">
      <c r="A214" s="29">
        <v>43617</v>
      </c>
      <c r="B214" t="s">
        <v>18</v>
      </c>
      <c r="C214">
        <v>64</v>
      </c>
      <c r="D214">
        <v>8.75</v>
      </c>
      <c r="F214">
        <v>560</v>
      </c>
      <c r="R214">
        <v>280</v>
      </c>
      <c r="S214">
        <v>32</v>
      </c>
    </row>
    <row r="215" spans="1:20" x14ac:dyDescent="0.25">
      <c r="A215" s="29">
        <v>43617</v>
      </c>
      <c r="B215" t="s">
        <v>19</v>
      </c>
      <c r="C215">
        <v>160</v>
      </c>
      <c r="D215">
        <v>8.75</v>
      </c>
      <c r="F215">
        <v>1400</v>
      </c>
      <c r="P215">
        <v>1.0896415359101927</v>
      </c>
      <c r="R215">
        <v>70</v>
      </c>
      <c r="S215">
        <v>8</v>
      </c>
    </row>
    <row r="216" spans="1:20" x14ac:dyDescent="0.25">
      <c r="A216" s="29">
        <v>43617</v>
      </c>
      <c r="B216" t="s">
        <v>21</v>
      </c>
      <c r="C216">
        <v>160</v>
      </c>
      <c r="D216">
        <v>8.5</v>
      </c>
      <c r="F216">
        <v>1360</v>
      </c>
      <c r="R216">
        <v>0</v>
      </c>
    </row>
    <row r="217" spans="1:20" x14ac:dyDescent="0.25">
      <c r="A217" s="29">
        <v>43617</v>
      </c>
      <c r="B217" t="s">
        <v>36</v>
      </c>
      <c r="C217">
        <v>60</v>
      </c>
      <c r="D217">
        <v>8.5</v>
      </c>
      <c r="F217">
        <v>510</v>
      </c>
      <c r="R217">
        <v>0</v>
      </c>
      <c r="S217">
        <v>0</v>
      </c>
    </row>
    <row r="218" spans="1:20" x14ac:dyDescent="0.25">
      <c r="A218" s="29">
        <v>43617</v>
      </c>
      <c r="B218" t="s">
        <v>35</v>
      </c>
      <c r="C218">
        <v>160</v>
      </c>
      <c r="D218">
        <v>8.75</v>
      </c>
      <c r="E218">
        <v>0</v>
      </c>
      <c r="F218">
        <v>1400</v>
      </c>
      <c r="R218">
        <v>0</v>
      </c>
    </row>
    <row r="219" spans="1:20" x14ac:dyDescent="0.25">
      <c r="A219" s="29">
        <v>43617</v>
      </c>
      <c r="B219" t="s">
        <v>37</v>
      </c>
      <c r="C219">
        <v>152</v>
      </c>
      <c r="D219">
        <v>9.5</v>
      </c>
      <c r="F219">
        <v>1444</v>
      </c>
      <c r="R219">
        <v>76</v>
      </c>
      <c r="S219">
        <v>8</v>
      </c>
    </row>
    <row r="220" spans="1:20" ht="15.75" thickBot="1" x14ac:dyDescent="0.3">
      <c r="A220" s="29"/>
      <c r="R220">
        <v>0</v>
      </c>
      <c r="S220">
        <v>0</v>
      </c>
    </row>
    <row r="221" spans="1:20" ht="15.75" thickBot="1" x14ac:dyDescent="0.3">
      <c r="A221" s="29"/>
      <c r="I221">
        <v>1104</v>
      </c>
      <c r="J221">
        <v>10826.933333333334</v>
      </c>
      <c r="K221">
        <v>10452</v>
      </c>
      <c r="L221">
        <v>9.4673913043478262</v>
      </c>
      <c r="M221">
        <v>9.8070048309178759</v>
      </c>
      <c r="N221">
        <v>1.0358719224390867</v>
      </c>
      <c r="R221" s="2">
        <v>562</v>
      </c>
      <c r="S221" s="2">
        <v>64</v>
      </c>
      <c r="T221" s="3" t="s">
        <v>23</v>
      </c>
    </row>
    <row r="222" spans="1:20" ht="15.75" thickBot="1" x14ac:dyDescent="0.3">
      <c r="A222" s="4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5.75" thickBot="1" x14ac:dyDescent="0.3"/>
    <row r="224" spans="1:20" x14ac:dyDescent="0.25">
      <c r="A224" s="39" t="s">
        <v>0</v>
      </c>
      <c r="B224" s="40" t="s">
        <v>1</v>
      </c>
      <c r="C224" s="40" t="s">
        <v>2</v>
      </c>
      <c r="D224" s="40" t="s">
        <v>3</v>
      </c>
      <c r="E224" s="40"/>
      <c r="F224" s="40" t="s">
        <v>4</v>
      </c>
      <c r="G224" s="40"/>
      <c r="H224" s="40"/>
      <c r="I224" s="40" t="s">
        <v>5</v>
      </c>
      <c r="J224" s="40" t="s">
        <v>6</v>
      </c>
      <c r="K224" s="40" t="s">
        <v>7</v>
      </c>
      <c r="L224" s="40" t="s">
        <v>8</v>
      </c>
      <c r="M224" s="40" t="s">
        <v>9</v>
      </c>
      <c r="N224" s="40" t="s">
        <v>10</v>
      </c>
      <c r="O224" s="40"/>
      <c r="P224" s="40" t="s">
        <v>11</v>
      </c>
      <c r="Q224" s="40"/>
      <c r="R224" s="40" t="s">
        <v>12</v>
      </c>
      <c r="S224" s="40" t="s">
        <v>13</v>
      </c>
      <c r="T224" s="40"/>
    </row>
    <row r="225" spans="1:20" x14ac:dyDescent="0.25">
      <c r="A225" s="29">
        <v>43647</v>
      </c>
      <c r="B225" t="s">
        <v>15</v>
      </c>
      <c r="C225" s="1">
        <v>176</v>
      </c>
      <c r="D225">
        <v>12.952898550724639</v>
      </c>
      <c r="F225">
        <v>2383.3333333333335</v>
      </c>
      <c r="R225">
        <v>103.62318840579711</v>
      </c>
      <c r="S225">
        <v>8</v>
      </c>
    </row>
    <row r="226" spans="1:20" x14ac:dyDescent="0.25">
      <c r="A226" s="29">
        <v>43647</v>
      </c>
      <c r="B226" t="s">
        <v>16</v>
      </c>
      <c r="C226" s="7">
        <v>16</v>
      </c>
      <c r="D226">
        <v>12.4</v>
      </c>
      <c r="F226">
        <v>198.4</v>
      </c>
      <c r="R226">
        <v>0</v>
      </c>
      <c r="S226">
        <v>0</v>
      </c>
    </row>
    <row r="227" spans="1:20" x14ac:dyDescent="0.25">
      <c r="A227" s="29">
        <v>43647</v>
      </c>
      <c r="B227" t="s">
        <v>17</v>
      </c>
      <c r="C227" s="1">
        <v>168</v>
      </c>
      <c r="D227">
        <v>8.5</v>
      </c>
      <c r="E227">
        <v>0</v>
      </c>
      <c r="F227">
        <v>1428</v>
      </c>
      <c r="R227">
        <v>0</v>
      </c>
      <c r="S227">
        <v>0</v>
      </c>
    </row>
    <row r="228" spans="1:20" x14ac:dyDescent="0.25">
      <c r="A228" s="29">
        <v>43647</v>
      </c>
      <c r="B228" t="s">
        <v>18</v>
      </c>
      <c r="C228">
        <v>48</v>
      </c>
      <c r="D228">
        <v>8.75</v>
      </c>
      <c r="F228">
        <v>420</v>
      </c>
      <c r="R228">
        <v>490</v>
      </c>
      <c r="S228">
        <v>56</v>
      </c>
    </row>
    <row r="229" spans="1:20" x14ac:dyDescent="0.25">
      <c r="A229" s="29">
        <v>43647</v>
      </c>
      <c r="B229" t="s">
        <v>19</v>
      </c>
      <c r="C229">
        <v>160</v>
      </c>
      <c r="D229">
        <v>8.75</v>
      </c>
      <c r="F229">
        <v>1400</v>
      </c>
      <c r="P229">
        <v>1.000882807017544</v>
      </c>
      <c r="R229">
        <v>210</v>
      </c>
      <c r="S229">
        <v>24</v>
      </c>
    </row>
    <row r="230" spans="1:20" x14ac:dyDescent="0.25">
      <c r="A230" s="29">
        <v>43647</v>
      </c>
      <c r="B230" t="s">
        <v>21</v>
      </c>
      <c r="C230">
        <v>184</v>
      </c>
      <c r="D230">
        <v>8.5</v>
      </c>
      <c r="F230">
        <v>1564</v>
      </c>
      <c r="R230">
        <v>0</v>
      </c>
      <c r="S230">
        <v>0</v>
      </c>
    </row>
    <row r="231" spans="1:20" x14ac:dyDescent="0.25">
      <c r="A231" s="29">
        <v>43647</v>
      </c>
      <c r="B231" t="s">
        <v>36</v>
      </c>
      <c r="C231">
        <v>67.5</v>
      </c>
      <c r="D231">
        <v>8.5</v>
      </c>
      <c r="F231">
        <v>573.75</v>
      </c>
      <c r="R231">
        <v>0</v>
      </c>
      <c r="S231">
        <v>0</v>
      </c>
    </row>
    <row r="232" spans="1:20" x14ac:dyDescent="0.25">
      <c r="A232" s="29">
        <v>43647</v>
      </c>
      <c r="B232" t="s">
        <v>35</v>
      </c>
      <c r="C232">
        <v>168</v>
      </c>
      <c r="D232">
        <v>8.75</v>
      </c>
      <c r="E232">
        <v>0</v>
      </c>
      <c r="F232">
        <v>1470</v>
      </c>
      <c r="R232">
        <v>0</v>
      </c>
      <c r="S232">
        <v>0</v>
      </c>
    </row>
    <row r="233" spans="1:20" x14ac:dyDescent="0.25">
      <c r="A233" s="29">
        <v>43647</v>
      </c>
      <c r="B233" t="s">
        <v>37</v>
      </c>
      <c r="C233">
        <v>104</v>
      </c>
      <c r="D233">
        <v>9.5</v>
      </c>
      <c r="F233">
        <v>988</v>
      </c>
      <c r="K233">
        <v>10400</v>
      </c>
      <c r="R233">
        <v>760</v>
      </c>
      <c r="S233">
        <v>80</v>
      </c>
    </row>
    <row r="234" spans="1:20" ht="15.75" thickBot="1" x14ac:dyDescent="0.3">
      <c r="A234" s="29"/>
      <c r="R234">
        <v>0</v>
      </c>
      <c r="S234">
        <v>0</v>
      </c>
    </row>
    <row r="235" spans="1:20" ht="15.75" thickBot="1" x14ac:dyDescent="0.3">
      <c r="A235" s="29"/>
      <c r="I235">
        <v>1091.5</v>
      </c>
      <c r="J235">
        <v>10321.860144927536</v>
      </c>
      <c r="K235">
        <v>11875</v>
      </c>
      <c r="L235">
        <v>10.879523591387999</v>
      </c>
      <c r="M235">
        <v>9.4565828171576136</v>
      </c>
      <c r="N235">
        <v>0.86920927536231885</v>
      </c>
      <c r="R235" s="2">
        <v>1563.623188405797</v>
      </c>
      <c r="S235" s="2">
        <v>168</v>
      </c>
      <c r="T235" s="3" t="s">
        <v>23</v>
      </c>
    </row>
    <row r="236" spans="1:20" ht="15.75" thickBot="1" x14ac:dyDescent="0.3">
      <c r="A236" s="4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9" spans="1:20" ht="15.75" thickBot="1" x14ac:dyDescent="0.3"/>
    <row r="240" spans="1:20" x14ac:dyDescent="0.25">
      <c r="A240" s="39" t="s">
        <v>0</v>
      </c>
      <c r="B240" s="40" t="s">
        <v>1</v>
      </c>
      <c r="C240" s="40" t="s">
        <v>2</v>
      </c>
      <c r="D240" s="40" t="s">
        <v>3</v>
      </c>
      <c r="E240" s="40"/>
      <c r="F240" s="40" t="s">
        <v>4</v>
      </c>
      <c r="G240" s="40"/>
      <c r="H240" s="40"/>
      <c r="I240" s="40" t="s">
        <v>5</v>
      </c>
      <c r="J240" s="40" t="s">
        <v>6</v>
      </c>
      <c r="K240" s="40" t="s">
        <v>7</v>
      </c>
      <c r="L240" s="40" t="s">
        <v>8</v>
      </c>
      <c r="M240" s="40" t="s">
        <v>9</v>
      </c>
      <c r="N240" s="40" t="s">
        <v>10</v>
      </c>
      <c r="O240" s="40"/>
      <c r="P240" s="40" t="s">
        <v>11</v>
      </c>
      <c r="Q240" s="40"/>
      <c r="R240" s="40" t="s">
        <v>12</v>
      </c>
      <c r="S240" s="40" t="s">
        <v>13</v>
      </c>
      <c r="T240" s="40"/>
    </row>
    <row r="241" spans="1:20" x14ac:dyDescent="0.25">
      <c r="A241" s="29">
        <v>43678</v>
      </c>
      <c r="B241" t="s">
        <v>15</v>
      </c>
      <c r="C241" s="1">
        <v>128</v>
      </c>
      <c r="D241">
        <v>13.541666666666668</v>
      </c>
      <c r="F241">
        <v>2383.3333333333335</v>
      </c>
      <c r="R241">
        <v>650</v>
      </c>
      <c r="S241">
        <v>48</v>
      </c>
    </row>
    <row r="242" spans="1:20" x14ac:dyDescent="0.25">
      <c r="A242" s="29">
        <v>43678</v>
      </c>
      <c r="B242" t="s">
        <v>16</v>
      </c>
      <c r="C242" s="7">
        <v>81.5</v>
      </c>
      <c r="D242">
        <v>12.4</v>
      </c>
      <c r="F242">
        <v>1010.6</v>
      </c>
      <c r="R242">
        <v>0</v>
      </c>
      <c r="S242">
        <v>0</v>
      </c>
    </row>
    <row r="243" spans="1:20" x14ac:dyDescent="0.25">
      <c r="A243" s="29">
        <v>43678</v>
      </c>
      <c r="B243" t="s">
        <v>17</v>
      </c>
      <c r="C243" s="1">
        <v>92</v>
      </c>
      <c r="D243">
        <v>8.5</v>
      </c>
      <c r="E243">
        <v>0</v>
      </c>
      <c r="F243">
        <v>782</v>
      </c>
      <c r="R243">
        <v>646</v>
      </c>
      <c r="S243">
        <v>76</v>
      </c>
    </row>
    <row r="244" spans="1:20" x14ac:dyDescent="0.25">
      <c r="A244" s="29">
        <v>43678</v>
      </c>
      <c r="B244" t="s">
        <v>18</v>
      </c>
      <c r="C244">
        <v>96</v>
      </c>
      <c r="D244">
        <v>8.75</v>
      </c>
      <c r="F244">
        <v>840</v>
      </c>
      <c r="R244">
        <v>140</v>
      </c>
      <c r="S244">
        <v>16</v>
      </c>
    </row>
    <row r="245" spans="1:20" x14ac:dyDescent="0.25">
      <c r="A245" s="29">
        <v>43678</v>
      </c>
      <c r="B245" t="s">
        <v>19</v>
      </c>
      <c r="C245">
        <v>136</v>
      </c>
      <c r="D245">
        <v>8.75</v>
      </c>
      <c r="F245">
        <v>1190</v>
      </c>
      <c r="P245">
        <v>1.0575368001100565</v>
      </c>
      <c r="R245">
        <v>350</v>
      </c>
      <c r="S245">
        <v>40</v>
      </c>
    </row>
    <row r="246" spans="1:20" x14ac:dyDescent="0.25">
      <c r="A246" s="29">
        <v>43678</v>
      </c>
      <c r="B246" t="s">
        <v>21</v>
      </c>
      <c r="C246">
        <v>96</v>
      </c>
      <c r="D246">
        <v>8.75</v>
      </c>
      <c r="F246">
        <v>840</v>
      </c>
      <c r="R246">
        <v>700</v>
      </c>
      <c r="S246">
        <v>80</v>
      </c>
    </row>
    <row r="247" spans="1:20" x14ac:dyDescent="0.25">
      <c r="A247" s="29">
        <v>43678</v>
      </c>
      <c r="B247" t="s">
        <v>36</v>
      </c>
      <c r="C247">
        <v>52.5</v>
      </c>
      <c r="D247">
        <v>8.5</v>
      </c>
      <c r="F247">
        <v>446.25</v>
      </c>
      <c r="R247">
        <v>127.5</v>
      </c>
      <c r="S247">
        <v>15</v>
      </c>
    </row>
    <row r="248" spans="1:20" x14ac:dyDescent="0.25">
      <c r="A248" s="29">
        <v>43678</v>
      </c>
      <c r="B248" t="s">
        <v>35</v>
      </c>
      <c r="C248">
        <v>168</v>
      </c>
      <c r="D248">
        <v>8.75</v>
      </c>
      <c r="E248">
        <v>144.375</v>
      </c>
      <c r="F248">
        <v>1614.375</v>
      </c>
      <c r="R248">
        <v>70</v>
      </c>
      <c r="S248">
        <v>8</v>
      </c>
    </row>
    <row r="249" spans="1:20" x14ac:dyDescent="0.25">
      <c r="A249" s="29">
        <v>43678</v>
      </c>
      <c r="B249" t="s">
        <v>37</v>
      </c>
      <c r="C249">
        <v>168</v>
      </c>
      <c r="D249">
        <v>9.5</v>
      </c>
      <c r="F249">
        <v>1596</v>
      </c>
      <c r="K249">
        <v>10000</v>
      </c>
      <c r="R249">
        <v>76</v>
      </c>
      <c r="S249">
        <v>8</v>
      </c>
    </row>
    <row r="250" spans="1:20" ht="15.75" thickBot="1" x14ac:dyDescent="0.3">
      <c r="A250" s="29"/>
      <c r="R250">
        <v>0</v>
      </c>
      <c r="S250">
        <v>0</v>
      </c>
    </row>
    <row r="251" spans="1:20" ht="15.75" thickBot="1" x14ac:dyDescent="0.3">
      <c r="A251" s="29"/>
      <c r="I251">
        <v>1018</v>
      </c>
      <c r="J251">
        <v>10052.558333333334</v>
      </c>
      <c r="K251">
        <v>12115</v>
      </c>
      <c r="L251">
        <v>11.900785854616895</v>
      </c>
      <c r="M251">
        <v>9.8748117223313692</v>
      </c>
      <c r="N251">
        <v>0.82976131517402674</v>
      </c>
      <c r="R251" s="2">
        <v>2759.5</v>
      </c>
      <c r="S251" s="2">
        <v>291</v>
      </c>
      <c r="T251" s="3" t="s">
        <v>23</v>
      </c>
    </row>
    <row r="252" spans="1:20" ht="15.75" thickBot="1" x14ac:dyDescent="0.3">
      <c r="A252" s="4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5.75" thickBot="1" x14ac:dyDescent="0.3"/>
    <row r="254" spans="1:20" x14ac:dyDescent="0.25">
      <c r="A254" s="39" t="s">
        <v>0</v>
      </c>
      <c r="B254" s="40" t="s">
        <v>1</v>
      </c>
      <c r="C254" s="40" t="s">
        <v>2</v>
      </c>
      <c r="D254" s="40" t="s">
        <v>3</v>
      </c>
      <c r="E254" s="40"/>
      <c r="F254" s="40" t="s">
        <v>4</v>
      </c>
      <c r="G254" s="40"/>
      <c r="H254" s="40"/>
      <c r="I254" s="40" t="s">
        <v>5</v>
      </c>
      <c r="J254" s="40" t="s">
        <v>6</v>
      </c>
      <c r="K254" s="40" t="s">
        <v>7</v>
      </c>
      <c r="L254" s="40" t="s">
        <v>8</v>
      </c>
      <c r="M254" s="40" t="s">
        <v>9</v>
      </c>
      <c r="N254" s="40" t="s">
        <v>10</v>
      </c>
      <c r="O254" s="40"/>
      <c r="P254" s="40" t="s">
        <v>11</v>
      </c>
      <c r="Q254" s="40"/>
      <c r="R254" s="40" t="s">
        <v>12</v>
      </c>
      <c r="S254" s="40" t="s">
        <v>13</v>
      </c>
      <c r="T254" s="40"/>
    </row>
    <row r="255" spans="1:20" x14ac:dyDescent="0.25">
      <c r="A255" s="8">
        <v>43709</v>
      </c>
      <c r="B255" t="s">
        <v>15</v>
      </c>
      <c r="C255">
        <v>120</v>
      </c>
      <c r="D255">
        <v>13.541666666666668</v>
      </c>
      <c r="F255">
        <v>2383.3333333333335</v>
      </c>
      <c r="R255">
        <v>650</v>
      </c>
      <c r="S255">
        <v>48</v>
      </c>
    </row>
    <row r="256" spans="1:20" x14ac:dyDescent="0.25">
      <c r="A256" s="8">
        <v>43709</v>
      </c>
      <c r="B256" t="s">
        <v>19</v>
      </c>
      <c r="C256">
        <v>128</v>
      </c>
      <c r="D256">
        <v>8.75</v>
      </c>
      <c r="F256">
        <v>1120</v>
      </c>
      <c r="R256">
        <v>350</v>
      </c>
      <c r="S256">
        <v>40</v>
      </c>
    </row>
    <row r="257" spans="1:20" x14ac:dyDescent="0.25">
      <c r="A257" s="8">
        <v>43709</v>
      </c>
      <c r="B257" t="s">
        <v>18</v>
      </c>
      <c r="C257">
        <v>56</v>
      </c>
      <c r="D257">
        <v>8.75</v>
      </c>
      <c r="F257">
        <v>490</v>
      </c>
      <c r="R257">
        <v>350</v>
      </c>
      <c r="S257">
        <v>40</v>
      </c>
    </row>
    <row r="258" spans="1:20" x14ac:dyDescent="0.25">
      <c r="A258" s="8">
        <v>43709</v>
      </c>
      <c r="B258" t="s">
        <v>17</v>
      </c>
      <c r="C258">
        <v>168</v>
      </c>
      <c r="D258">
        <v>8.5</v>
      </c>
      <c r="F258">
        <v>1428</v>
      </c>
      <c r="R258">
        <v>0</v>
      </c>
      <c r="S258">
        <v>0</v>
      </c>
    </row>
    <row r="259" spans="1:20" x14ac:dyDescent="0.25">
      <c r="A259" s="8">
        <v>43709</v>
      </c>
      <c r="B259" t="s">
        <v>16</v>
      </c>
      <c r="C259">
        <v>55</v>
      </c>
      <c r="D259">
        <v>12.4</v>
      </c>
      <c r="F259">
        <v>682</v>
      </c>
      <c r="P259">
        <v>1.1356774580335731</v>
      </c>
      <c r="R259">
        <v>0</v>
      </c>
      <c r="S259">
        <v>0</v>
      </c>
    </row>
    <row r="260" spans="1:20" x14ac:dyDescent="0.25">
      <c r="A260" s="8">
        <v>43709</v>
      </c>
      <c r="B260" t="s">
        <v>21</v>
      </c>
      <c r="C260">
        <v>168</v>
      </c>
      <c r="D260">
        <v>8.75</v>
      </c>
      <c r="F260">
        <v>1470</v>
      </c>
      <c r="R260">
        <v>0</v>
      </c>
      <c r="S260">
        <v>0</v>
      </c>
    </row>
    <row r="261" spans="1:20" x14ac:dyDescent="0.25">
      <c r="A261" s="8">
        <v>43709</v>
      </c>
      <c r="B261" t="s">
        <v>40</v>
      </c>
      <c r="C261">
        <v>37.5</v>
      </c>
      <c r="D261">
        <v>8.5</v>
      </c>
      <c r="F261">
        <v>318.75</v>
      </c>
      <c r="R261">
        <v>191.25</v>
      </c>
      <c r="S261">
        <v>22.5</v>
      </c>
    </row>
    <row r="262" spans="1:20" x14ac:dyDescent="0.25">
      <c r="A262" s="8">
        <v>43709</v>
      </c>
      <c r="B262" t="s">
        <v>35</v>
      </c>
      <c r="C262">
        <v>120</v>
      </c>
      <c r="D262">
        <v>8.75</v>
      </c>
      <c r="E262">
        <v>98.4375</v>
      </c>
      <c r="F262">
        <v>1148.4375</v>
      </c>
      <c r="R262">
        <v>420</v>
      </c>
      <c r="S262">
        <v>48</v>
      </c>
    </row>
    <row r="263" spans="1:20" x14ac:dyDescent="0.25">
      <c r="A263" s="8">
        <v>43709</v>
      </c>
      <c r="B263" t="s">
        <v>37</v>
      </c>
      <c r="C263">
        <v>168</v>
      </c>
      <c r="D263">
        <v>9.5</v>
      </c>
      <c r="F263">
        <v>1596</v>
      </c>
      <c r="K263">
        <v>11000</v>
      </c>
      <c r="R263">
        <v>0</v>
      </c>
      <c r="S263">
        <v>0</v>
      </c>
    </row>
    <row r="264" spans="1:20" ht="15.75" thickBot="1" x14ac:dyDescent="0.3"/>
    <row r="265" spans="1:20" ht="15.75" thickBot="1" x14ac:dyDescent="0.3">
      <c r="I265">
        <v>1020.5</v>
      </c>
      <c r="J265">
        <v>9878.1875</v>
      </c>
      <c r="K265">
        <v>10425</v>
      </c>
      <c r="L265">
        <v>10.215580597746202</v>
      </c>
      <c r="M265">
        <v>9.6797525722684963</v>
      </c>
      <c r="N265">
        <v>0.94754796163069543</v>
      </c>
      <c r="R265" s="2">
        <v>1961.25</v>
      </c>
      <c r="S265" s="2">
        <v>198.5</v>
      </c>
      <c r="T265" s="3" t="s">
        <v>23</v>
      </c>
    </row>
    <row r="268" spans="1:20" ht="15.75" thickBo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5.75" thickBo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5.75" thickBot="1" x14ac:dyDescent="0.3"/>
    <row r="271" spans="1:20" x14ac:dyDescent="0.25">
      <c r="A271" s="39" t="s">
        <v>0</v>
      </c>
      <c r="B271" s="40" t="s">
        <v>1</v>
      </c>
      <c r="C271" s="40" t="s">
        <v>2</v>
      </c>
      <c r="D271" s="40" t="s">
        <v>3</v>
      </c>
      <c r="E271" s="40"/>
      <c r="F271" s="40" t="s">
        <v>4</v>
      </c>
      <c r="G271" s="40"/>
      <c r="H271" s="40"/>
      <c r="I271" s="40" t="s">
        <v>5</v>
      </c>
      <c r="J271" s="40" t="s">
        <v>6</v>
      </c>
      <c r="K271" s="40" t="s">
        <v>7</v>
      </c>
      <c r="L271" s="40" t="s">
        <v>8</v>
      </c>
      <c r="M271" s="40" t="s">
        <v>9</v>
      </c>
      <c r="N271" s="40" t="s">
        <v>10</v>
      </c>
      <c r="O271" s="40"/>
      <c r="P271" s="40" t="s">
        <v>11</v>
      </c>
      <c r="Q271" s="40"/>
      <c r="R271" s="40" t="s">
        <v>12</v>
      </c>
      <c r="S271" s="40" t="s">
        <v>13</v>
      </c>
      <c r="T271" s="40"/>
    </row>
    <row r="272" spans="1:20" x14ac:dyDescent="0.25">
      <c r="A272" s="8">
        <v>43739</v>
      </c>
      <c r="B272" t="s">
        <v>15</v>
      </c>
      <c r="C272">
        <v>184</v>
      </c>
      <c r="D272">
        <v>12.952898550724639</v>
      </c>
      <c r="F272">
        <v>2383.3333333333335</v>
      </c>
      <c r="R272">
        <v>0</v>
      </c>
      <c r="S272">
        <v>0</v>
      </c>
    </row>
    <row r="273" spans="1:20" x14ac:dyDescent="0.25">
      <c r="A273" s="8">
        <v>43739</v>
      </c>
      <c r="D273">
        <v>8.75</v>
      </c>
      <c r="F273">
        <v>0</v>
      </c>
      <c r="R273">
        <v>0</v>
      </c>
      <c r="S273">
        <v>0</v>
      </c>
    </row>
    <row r="274" spans="1:20" x14ac:dyDescent="0.25">
      <c r="A274" s="8">
        <v>43739</v>
      </c>
      <c r="B274" t="s">
        <v>18</v>
      </c>
      <c r="C274">
        <v>76</v>
      </c>
      <c r="D274">
        <v>8.75</v>
      </c>
      <c r="F274">
        <v>665</v>
      </c>
      <c r="R274">
        <v>350</v>
      </c>
      <c r="S274">
        <v>40</v>
      </c>
    </row>
    <row r="275" spans="1:20" x14ac:dyDescent="0.25">
      <c r="A275" s="8">
        <v>43739</v>
      </c>
      <c r="B275" t="s">
        <v>17</v>
      </c>
      <c r="C275">
        <v>184</v>
      </c>
      <c r="D275">
        <v>8.5</v>
      </c>
      <c r="F275">
        <v>1564</v>
      </c>
      <c r="R275">
        <v>0</v>
      </c>
      <c r="S275">
        <v>0</v>
      </c>
    </row>
    <row r="276" spans="1:20" x14ac:dyDescent="0.25">
      <c r="A276" s="8">
        <v>43739</v>
      </c>
      <c r="B276" t="s">
        <v>16</v>
      </c>
      <c r="C276">
        <v>0</v>
      </c>
      <c r="D276">
        <v>12.4</v>
      </c>
      <c r="F276">
        <v>0</v>
      </c>
      <c r="P276">
        <v>3.1840204102253211</v>
      </c>
      <c r="R276">
        <v>0</v>
      </c>
      <c r="S276">
        <v>0</v>
      </c>
    </row>
    <row r="277" spans="1:20" x14ac:dyDescent="0.25">
      <c r="A277" s="8">
        <v>43739</v>
      </c>
      <c r="B277" t="s">
        <v>21</v>
      </c>
      <c r="C277">
        <v>184</v>
      </c>
      <c r="D277">
        <v>8.75</v>
      </c>
      <c r="F277">
        <v>1610</v>
      </c>
      <c r="R277">
        <v>0</v>
      </c>
      <c r="S277">
        <v>0</v>
      </c>
    </row>
    <row r="278" spans="1:20" x14ac:dyDescent="0.25">
      <c r="A278" s="8">
        <v>43739</v>
      </c>
      <c r="B278" t="s">
        <v>40</v>
      </c>
      <c r="C278">
        <v>67.5</v>
      </c>
      <c r="D278">
        <v>8.5</v>
      </c>
      <c r="F278">
        <v>573.75</v>
      </c>
      <c r="R278">
        <v>0</v>
      </c>
      <c r="S278">
        <v>0</v>
      </c>
    </row>
    <row r="279" spans="1:20" x14ac:dyDescent="0.25">
      <c r="A279" s="8">
        <v>43739</v>
      </c>
      <c r="B279" t="s">
        <v>35</v>
      </c>
      <c r="C279">
        <v>184</v>
      </c>
      <c r="D279">
        <v>8.75</v>
      </c>
      <c r="E279">
        <v>0</v>
      </c>
      <c r="F279">
        <v>1610</v>
      </c>
      <c r="R279">
        <v>0</v>
      </c>
      <c r="S279">
        <v>0</v>
      </c>
    </row>
    <row r="280" spans="1:20" x14ac:dyDescent="0.25">
      <c r="A280" s="8">
        <v>43739</v>
      </c>
      <c r="B280" t="s">
        <v>37</v>
      </c>
      <c r="C280">
        <v>184</v>
      </c>
      <c r="D280">
        <v>9.5</v>
      </c>
      <c r="F280">
        <v>1748</v>
      </c>
      <c r="K280">
        <v>7200</v>
      </c>
      <c r="R280">
        <v>0</v>
      </c>
      <c r="S280">
        <v>0</v>
      </c>
    </row>
    <row r="281" spans="1:20" ht="15.75" thickBot="1" x14ac:dyDescent="0.3"/>
    <row r="282" spans="1:20" ht="15.75" thickBot="1" x14ac:dyDescent="0.3">
      <c r="I282">
        <v>1063.5</v>
      </c>
      <c r="J282">
        <v>10154.083333333334</v>
      </c>
      <c r="K282">
        <v>3299</v>
      </c>
      <c r="L282">
        <v>3.1020216267042784</v>
      </c>
      <c r="M282">
        <v>9.5477981507600695</v>
      </c>
      <c r="N282">
        <v>3.0779276548449026</v>
      </c>
      <c r="R282" s="2">
        <v>350</v>
      </c>
      <c r="S282" s="2">
        <v>40</v>
      </c>
      <c r="T282" s="3" t="s">
        <v>23</v>
      </c>
    </row>
    <row r="285" spans="1:20" ht="15.75" thickBo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5.75" thickBo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8" spans="1:20" ht="15.75" thickBot="1" x14ac:dyDescent="0.3"/>
    <row r="289" spans="1:20" x14ac:dyDescent="0.25">
      <c r="A289" s="39" t="s">
        <v>0</v>
      </c>
      <c r="B289" s="40" t="s">
        <v>1</v>
      </c>
      <c r="C289" s="40" t="s">
        <v>2</v>
      </c>
      <c r="D289" s="40" t="s">
        <v>3</v>
      </c>
      <c r="E289" s="40"/>
      <c r="F289" s="40" t="s">
        <v>4</v>
      </c>
      <c r="G289" s="40"/>
      <c r="H289" s="40"/>
      <c r="I289" s="40" t="s">
        <v>5</v>
      </c>
      <c r="J289" s="40" t="s">
        <v>6</v>
      </c>
      <c r="K289" s="40" t="s">
        <v>7</v>
      </c>
      <c r="L289" s="40" t="s">
        <v>8</v>
      </c>
      <c r="M289" s="40" t="s">
        <v>9</v>
      </c>
      <c r="N289" s="40" t="s">
        <v>10</v>
      </c>
      <c r="O289" s="40"/>
      <c r="P289" s="40" t="s">
        <v>11</v>
      </c>
      <c r="Q289" s="40"/>
      <c r="R289" s="40" t="s">
        <v>12</v>
      </c>
      <c r="S289" s="40" t="s">
        <v>13</v>
      </c>
      <c r="T289" s="40"/>
    </row>
    <row r="290" spans="1:20" x14ac:dyDescent="0.25">
      <c r="A290" s="8">
        <v>43770</v>
      </c>
      <c r="B290" t="s">
        <v>15</v>
      </c>
      <c r="C290">
        <v>168</v>
      </c>
      <c r="D290">
        <v>14.186507936507937</v>
      </c>
      <c r="F290">
        <v>2383.3333333333335</v>
      </c>
      <c r="R290">
        <v>0</v>
      </c>
      <c r="S290">
        <v>0</v>
      </c>
    </row>
    <row r="291" spans="1:20" x14ac:dyDescent="0.25">
      <c r="A291" s="8">
        <v>43770</v>
      </c>
      <c r="D291">
        <v>8.75</v>
      </c>
      <c r="F291">
        <v>0</v>
      </c>
      <c r="R291">
        <v>0</v>
      </c>
      <c r="S291">
        <v>0</v>
      </c>
    </row>
    <row r="292" spans="1:20" x14ac:dyDescent="0.25">
      <c r="A292" s="8">
        <v>43770</v>
      </c>
      <c r="B292" t="s">
        <v>18</v>
      </c>
      <c r="C292">
        <v>64</v>
      </c>
      <c r="D292">
        <v>8.75</v>
      </c>
      <c r="F292">
        <v>560</v>
      </c>
      <c r="R292">
        <v>280</v>
      </c>
      <c r="S292">
        <v>32</v>
      </c>
    </row>
    <row r="293" spans="1:20" x14ac:dyDescent="0.25">
      <c r="A293" s="8">
        <v>43770</v>
      </c>
      <c r="B293" t="s">
        <v>17</v>
      </c>
      <c r="C293">
        <v>168</v>
      </c>
      <c r="D293">
        <v>8.5</v>
      </c>
      <c r="F293">
        <v>1428</v>
      </c>
      <c r="R293">
        <v>0</v>
      </c>
      <c r="S293">
        <v>0</v>
      </c>
    </row>
    <row r="294" spans="1:20" x14ac:dyDescent="0.25">
      <c r="A294" s="8">
        <v>43770</v>
      </c>
      <c r="B294" t="s">
        <v>16</v>
      </c>
      <c r="C294">
        <v>0</v>
      </c>
      <c r="D294">
        <v>12.4</v>
      </c>
      <c r="F294">
        <v>0</v>
      </c>
      <c r="P294">
        <v>6.573120089786757</v>
      </c>
      <c r="R294">
        <v>0</v>
      </c>
      <c r="S294">
        <v>0</v>
      </c>
    </row>
    <row r="295" spans="1:20" x14ac:dyDescent="0.25">
      <c r="A295" s="8">
        <v>43770</v>
      </c>
      <c r="B295" t="s">
        <v>21</v>
      </c>
      <c r="C295">
        <v>168</v>
      </c>
      <c r="D295">
        <v>8.75</v>
      </c>
      <c r="F295">
        <v>1470</v>
      </c>
      <c r="R295">
        <v>0</v>
      </c>
      <c r="S295">
        <v>0</v>
      </c>
    </row>
    <row r="296" spans="1:20" x14ac:dyDescent="0.25">
      <c r="A296" s="8">
        <v>43770</v>
      </c>
      <c r="B296" t="s">
        <v>40</v>
      </c>
      <c r="C296">
        <v>67.5</v>
      </c>
      <c r="D296">
        <v>8.5</v>
      </c>
      <c r="F296">
        <v>573.75</v>
      </c>
      <c r="R296">
        <v>0</v>
      </c>
      <c r="S296">
        <v>0</v>
      </c>
    </row>
    <row r="297" spans="1:20" x14ac:dyDescent="0.25">
      <c r="A297" s="8">
        <v>43770</v>
      </c>
      <c r="B297" t="s">
        <v>35</v>
      </c>
      <c r="C297">
        <v>168</v>
      </c>
      <c r="D297">
        <v>8.75</v>
      </c>
      <c r="E297">
        <v>0</v>
      </c>
      <c r="F297">
        <v>1470</v>
      </c>
      <c r="R297">
        <v>0</v>
      </c>
      <c r="S297">
        <v>0</v>
      </c>
    </row>
    <row r="298" spans="1:20" x14ac:dyDescent="0.25">
      <c r="A298" s="8">
        <v>43770</v>
      </c>
      <c r="B298" t="s">
        <v>37</v>
      </c>
      <c r="C298">
        <v>168</v>
      </c>
      <c r="D298">
        <v>9.5</v>
      </c>
      <c r="F298">
        <v>1596</v>
      </c>
      <c r="K298">
        <v>7200</v>
      </c>
      <c r="R298">
        <v>0</v>
      </c>
      <c r="S298">
        <v>0</v>
      </c>
    </row>
    <row r="299" spans="1:20" ht="15.75" thickBot="1" x14ac:dyDescent="0.3"/>
    <row r="300" spans="1:20" ht="15.75" thickBot="1" x14ac:dyDescent="0.3">
      <c r="I300">
        <v>971.5</v>
      </c>
      <c r="J300">
        <v>9481.0833333333339</v>
      </c>
      <c r="K300">
        <v>1485</v>
      </c>
      <c r="L300">
        <v>1.5285640761708699</v>
      </c>
      <c r="M300">
        <v>9.7592211357008072</v>
      </c>
      <c r="N300">
        <v>6.3845679012345684</v>
      </c>
      <c r="R300" s="2">
        <v>280</v>
      </c>
      <c r="S300" s="2">
        <v>32</v>
      </c>
      <c r="T300" s="3" t="s">
        <v>23</v>
      </c>
    </row>
    <row r="302" spans="1:20" ht="15.75" thickBot="1" x14ac:dyDescent="0.3"/>
    <row r="303" spans="1:20" ht="15.75" thickBot="1" x14ac:dyDescent="0.3">
      <c r="A303" s="6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5" spans="1:20" x14ac:dyDescent="0.25">
      <c r="A305" t="s">
        <v>0</v>
      </c>
      <c r="B305" t="s">
        <v>1</v>
      </c>
      <c r="C305" t="s">
        <v>2</v>
      </c>
      <c r="D305" t="s">
        <v>3</v>
      </c>
      <c r="F305" t="s">
        <v>4</v>
      </c>
      <c r="I305" t="s">
        <v>5</v>
      </c>
      <c r="J305" t="s">
        <v>6</v>
      </c>
      <c r="K305" t="s">
        <v>7</v>
      </c>
      <c r="L305" t="s">
        <v>8</v>
      </c>
      <c r="M305" t="s">
        <v>9</v>
      </c>
      <c r="N305" t="s">
        <v>10</v>
      </c>
      <c r="P305" t="s">
        <v>11</v>
      </c>
      <c r="R305" t="s">
        <v>12</v>
      </c>
      <c r="S305" t="s">
        <v>13</v>
      </c>
    </row>
    <row r="306" spans="1:20" x14ac:dyDescent="0.25">
      <c r="A306" s="8">
        <v>43800</v>
      </c>
      <c r="B306" t="s">
        <v>15</v>
      </c>
      <c r="C306">
        <v>136</v>
      </c>
      <c r="D306">
        <v>13.541666666666668</v>
      </c>
      <c r="F306">
        <v>2383.3333333333335</v>
      </c>
      <c r="R306">
        <v>541.66666666666674</v>
      </c>
      <c r="S306">
        <v>40</v>
      </c>
    </row>
    <row r="307" spans="1:20" x14ac:dyDescent="0.25">
      <c r="A307" s="8">
        <v>43800</v>
      </c>
      <c r="D307">
        <v>8.75</v>
      </c>
      <c r="F307">
        <v>0</v>
      </c>
      <c r="R307">
        <v>0</v>
      </c>
      <c r="S307">
        <v>0</v>
      </c>
    </row>
    <row r="308" spans="1:20" x14ac:dyDescent="0.25">
      <c r="A308" s="8">
        <v>43800</v>
      </c>
      <c r="B308" t="s">
        <v>18</v>
      </c>
      <c r="C308">
        <v>95.75</v>
      </c>
      <c r="D308">
        <v>8.75</v>
      </c>
      <c r="F308">
        <v>837.8125</v>
      </c>
      <c r="R308">
        <v>70</v>
      </c>
      <c r="S308">
        <v>8</v>
      </c>
    </row>
    <row r="309" spans="1:20" x14ac:dyDescent="0.25">
      <c r="A309" s="8">
        <v>43800</v>
      </c>
      <c r="B309" t="s">
        <v>17</v>
      </c>
      <c r="C309">
        <v>160</v>
      </c>
      <c r="D309">
        <v>8.5</v>
      </c>
      <c r="F309">
        <v>1360</v>
      </c>
      <c r="R309">
        <v>136</v>
      </c>
      <c r="S309">
        <v>16</v>
      </c>
    </row>
    <row r="310" spans="1:20" x14ac:dyDescent="0.25">
      <c r="A310" s="8">
        <v>43800</v>
      </c>
      <c r="B310" t="s">
        <v>16</v>
      </c>
      <c r="C310">
        <v>0</v>
      </c>
      <c r="D310">
        <v>12.4</v>
      </c>
      <c r="F310">
        <v>0</v>
      </c>
      <c r="P310">
        <v>1.6154309016889477</v>
      </c>
      <c r="R310">
        <v>0</v>
      </c>
      <c r="S310">
        <v>0</v>
      </c>
    </row>
    <row r="311" spans="1:20" x14ac:dyDescent="0.25">
      <c r="A311" s="8">
        <v>43800</v>
      </c>
      <c r="B311" t="s">
        <v>21</v>
      </c>
      <c r="C311">
        <v>152</v>
      </c>
      <c r="D311">
        <v>8.75</v>
      </c>
      <c r="F311">
        <v>1330</v>
      </c>
      <c r="R311">
        <v>210</v>
      </c>
      <c r="S311">
        <v>24</v>
      </c>
    </row>
    <row r="312" spans="1:20" x14ac:dyDescent="0.25">
      <c r="A312" s="8">
        <v>43800</v>
      </c>
      <c r="B312" t="s">
        <v>40</v>
      </c>
      <c r="C312">
        <v>37.5</v>
      </c>
      <c r="D312">
        <v>8.5</v>
      </c>
      <c r="F312">
        <v>318.75</v>
      </c>
      <c r="R312">
        <v>0</v>
      </c>
      <c r="S312">
        <v>0</v>
      </c>
    </row>
    <row r="313" spans="1:20" x14ac:dyDescent="0.25">
      <c r="A313" s="8">
        <v>43800</v>
      </c>
      <c r="B313" t="s">
        <v>35</v>
      </c>
      <c r="C313">
        <v>88</v>
      </c>
      <c r="D313">
        <v>8.75</v>
      </c>
      <c r="E313">
        <v>0</v>
      </c>
      <c r="F313">
        <v>770</v>
      </c>
      <c r="R313">
        <v>700</v>
      </c>
      <c r="S313">
        <v>80</v>
      </c>
    </row>
    <row r="314" spans="1:20" x14ac:dyDescent="0.25">
      <c r="A314" s="8">
        <v>43800</v>
      </c>
      <c r="B314" t="s">
        <v>37</v>
      </c>
      <c r="C314">
        <v>160</v>
      </c>
      <c r="D314">
        <v>9.5</v>
      </c>
      <c r="F314">
        <v>1520</v>
      </c>
      <c r="K314">
        <v>7200</v>
      </c>
      <c r="R314">
        <v>152</v>
      </c>
      <c r="S314">
        <v>16</v>
      </c>
    </row>
    <row r="315" spans="1:20" ht="15.75" thickBot="1" x14ac:dyDescent="0.3"/>
    <row r="316" spans="1:20" ht="15.75" thickBot="1" x14ac:dyDescent="0.3">
      <c r="I316">
        <v>829.25</v>
      </c>
      <c r="J316">
        <v>7978.229166666667</v>
      </c>
      <c r="K316">
        <v>6059</v>
      </c>
      <c r="L316">
        <v>7.3066023515224598</v>
      </c>
      <c r="M316">
        <v>9.6210179881418956</v>
      </c>
      <c r="N316">
        <v>1.3167567530395556</v>
      </c>
      <c r="R316" s="2">
        <v>1809.6666666666667</v>
      </c>
      <c r="S316" s="2">
        <v>184</v>
      </c>
      <c r="T316" t="s">
        <v>23</v>
      </c>
    </row>
    <row r="318" spans="1:20" ht="15.75" thickBot="1" x14ac:dyDescent="0.3"/>
    <row r="319" spans="1:20" ht="15.75" thickBot="1" x14ac:dyDescent="0.3">
      <c r="A319" s="6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1" spans="1:19" x14ac:dyDescent="0.25">
      <c r="A321" t="s">
        <v>0</v>
      </c>
      <c r="B321" t="s">
        <v>1</v>
      </c>
      <c r="C321" t="s">
        <v>2</v>
      </c>
      <c r="D321" t="s">
        <v>3</v>
      </c>
      <c r="F321" t="s">
        <v>4</v>
      </c>
      <c r="I321" t="s">
        <v>5</v>
      </c>
      <c r="J321" t="s">
        <v>6</v>
      </c>
      <c r="K321" t="s">
        <v>7</v>
      </c>
      <c r="L321" t="s">
        <v>8</v>
      </c>
      <c r="M321" t="s">
        <v>9</v>
      </c>
      <c r="N321" t="s">
        <v>10</v>
      </c>
      <c r="P321" t="s">
        <v>11</v>
      </c>
      <c r="R321" t="s">
        <v>12</v>
      </c>
      <c r="S321" t="s">
        <v>13</v>
      </c>
    </row>
    <row r="322" spans="1:19" x14ac:dyDescent="0.25">
      <c r="A322" s="8">
        <v>43831</v>
      </c>
      <c r="B322" t="s">
        <v>15</v>
      </c>
      <c r="C322">
        <v>176</v>
      </c>
      <c r="D322">
        <v>12.952898550724639</v>
      </c>
      <c r="F322">
        <v>2383.3333333333335</v>
      </c>
      <c r="R322">
        <v>103.62318840579711</v>
      </c>
      <c r="S322">
        <v>8</v>
      </c>
    </row>
    <row r="323" spans="1:19" x14ac:dyDescent="0.25">
      <c r="A323" s="8">
        <v>43831</v>
      </c>
      <c r="B323" t="s">
        <v>38</v>
      </c>
      <c r="C323">
        <v>176</v>
      </c>
      <c r="D323">
        <v>8.5</v>
      </c>
      <c r="F323">
        <v>1556</v>
      </c>
      <c r="R323">
        <v>0</v>
      </c>
      <c r="S323">
        <v>0</v>
      </c>
    </row>
    <row r="324" spans="1:19" x14ac:dyDescent="0.25">
      <c r="A324" s="8">
        <v>43831</v>
      </c>
      <c r="B324" t="s">
        <v>18</v>
      </c>
      <c r="C324">
        <v>96</v>
      </c>
      <c r="D324">
        <v>8.75</v>
      </c>
      <c r="F324">
        <v>840</v>
      </c>
      <c r="R324">
        <v>0</v>
      </c>
      <c r="S324">
        <v>0</v>
      </c>
    </row>
    <row r="325" spans="1:19" x14ac:dyDescent="0.25">
      <c r="A325" s="8">
        <v>43831</v>
      </c>
      <c r="B325" t="s">
        <v>17</v>
      </c>
      <c r="C325">
        <v>176</v>
      </c>
      <c r="D325">
        <v>8.5</v>
      </c>
      <c r="E325">
        <v>0</v>
      </c>
      <c r="F325">
        <v>1496</v>
      </c>
      <c r="R325">
        <v>68</v>
      </c>
      <c r="S325">
        <v>8</v>
      </c>
    </row>
    <row r="326" spans="1:19" x14ac:dyDescent="0.25">
      <c r="A326" s="8">
        <v>43831</v>
      </c>
      <c r="B326" t="s">
        <v>16</v>
      </c>
      <c r="C326">
        <v>66.25</v>
      </c>
      <c r="D326">
        <v>12.4</v>
      </c>
      <c r="F326">
        <v>821.5</v>
      </c>
      <c r="P326">
        <v>1.0308817795438909</v>
      </c>
      <c r="R326">
        <v>0</v>
      </c>
      <c r="S326">
        <v>0</v>
      </c>
    </row>
    <row r="327" spans="1:19" x14ac:dyDescent="0.25">
      <c r="A327" s="8">
        <v>43831</v>
      </c>
      <c r="B327" t="s">
        <v>21</v>
      </c>
      <c r="C327">
        <v>176</v>
      </c>
      <c r="D327">
        <v>8.75</v>
      </c>
      <c r="F327">
        <v>1540</v>
      </c>
      <c r="R327">
        <v>70</v>
      </c>
      <c r="S327">
        <v>8</v>
      </c>
    </row>
    <row r="328" spans="1:19" x14ac:dyDescent="0.25">
      <c r="A328" s="8">
        <v>43831</v>
      </c>
      <c r="B328" t="s">
        <v>40</v>
      </c>
      <c r="C328">
        <v>67.5</v>
      </c>
      <c r="D328">
        <v>8.5</v>
      </c>
      <c r="F328">
        <v>573.75</v>
      </c>
      <c r="R328">
        <v>0</v>
      </c>
      <c r="S328">
        <v>0</v>
      </c>
    </row>
    <row r="329" spans="1:19" x14ac:dyDescent="0.25">
      <c r="A329" s="8">
        <v>43831</v>
      </c>
      <c r="B329" t="s">
        <v>35</v>
      </c>
      <c r="C329">
        <v>176</v>
      </c>
      <c r="D329">
        <v>8.75</v>
      </c>
      <c r="E329">
        <v>0</v>
      </c>
      <c r="F329">
        <v>1540</v>
      </c>
      <c r="R329">
        <v>70</v>
      </c>
      <c r="S329">
        <v>8</v>
      </c>
    </row>
    <row r="330" spans="1:19" x14ac:dyDescent="0.25">
      <c r="A330" s="8">
        <v>43831</v>
      </c>
      <c r="B330" t="s">
        <v>41</v>
      </c>
      <c r="C330">
        <v>176</v>
      </c>
      <c r="D330">
        <v>9.5</v>
      </c>
      <c r="E330">
        <v>0</v>
      </c>
      <c r="F330">
        <v>1564</v>
      </c>
      <c r="R330">
        <v>152</v>
      </c>
      <c r="S330">
        <v>16</v>
      </c>
    </row>
    <row r="331" spans="1:19" x14ac:dyDescent="0.25">
      <c r="A331" s="8">
        <v>43831</v>
      </c>
      <c r="B331" t="s">
        <v>42</v>
      </c>
      <c r="C331">
        <v>66</v>
      </c>
      <c r="D331">
        <v>9</v>
      </c>
      <c r="F331">
        <v>594</v>
      </c>
      <c r="R331">
        <v>0</v>
      </c>
      <c r="S331">
        <v>0</v>
      </c>
    </row>
    <row r="332" spans="1:19" x14ac:dyDescent="0.25">
      <c r="A332" s="8">
        <v>43831</v>
      </c>
      <c r="B332" t="s">
        <v>43</v>
      </c>
      <c r="C332">
        <v>108.75</v>
      </c>
      <c r="D332">
        <v>8.5</v>
      </c>
      <c r="F332">
        <v>924.375</v>
      </c>
      <c r="R332">
        <v>0</v>
      </c>
      <c r="S332">
        <v>0</v>
      </c>
    </row>
    <row r="333" spans="1:19" x14ac:dyDescent="0.25">
      <c r="A333" s="8">
        <v>43831</v>
      </c>
      <c r="B333" t="s">
        <v>44</v>
      </c>
      <c r="C333">
        <v>36</v>
      </c>
      <c r="D333">
        <v>8.75</v>
      </c>
      <c r="F333">
        <v>315</v>
      </c>
      <c r="R333">
        <v>0</v>
      </c>
      <c r="S333">
        <v>0</v>
      </c>
    </row>
    <row r="334" spans="1:19" ht="15.75" thickBot="1" x14ac:dyDescent="0.3">
      <c r="A334" s="8">
        <v>43831</v>
      </c>
      <c r="B334" t="s">
        <v>45</v>
      </c>
      <c r="C334">
        <v>52.25</v>
      </c>
      <c r="D334">
        <v>8.75</v>
      </c>
      <c r="F334">
        <v>457.1875</v>
      </c>
      <c r="R334">
        <v>0</v>
      </c>
      <c r="S334">
        <v>0</v>
      </c>
    </row>
    <row r="335" spans="1:19" ht="15.75" thickBot="1" x14ac:dyDescent="0.3">
      <c r="A335" s="8">
        <v>43831</v>
      </c>
      <c r="B335" t="s">
        <v>46</v>
      </c>
      <c r="C335">
        <v>14.5</v>
      </c>
      <c r="D335">
        <v>8.5</v>
      </c>
      <c r="F335">
        <v>123.25</v>
      </c>
      <c r="I335">
        <v>1563.25</v>
      </c>
      <c r="J335">
        <v>14809.647644927536</v>
      </c>
      <c r="K335">
        <v>14366</v>
      </c>
      <c r="L335">
        <v>9.1898288821365739</v>
      </c>
      <c r="M335">
        <v>9.4736271517207964</v>
      </c>
      <c r="N335">
        <v>1.0308817795438909</v>
      </c>
      <c r="R335" s="2">
        <v>360</v>
      </c>
      <c r="S335" s="2">
        <v>40</v>
      </c>
    </row>
    <row r="336" spans="1:19" x14ac:dyDescent="0.25">
      <c r="A336" s="8">
        <v>43831</v>
      </c>
      <c r="B336" t="s">
        <v>47</v>
      </c>
      <c r="C336">
        <v>21.75</v>
      </c>
      <c r="D336">
        <v>8.5</v>
      </c>
      <c r="F336">
        <v>184.875</v>
      </c>
    </row>
    <row r="338" spans="1:20" ht="15.75" thickBot="1" x14ac:dyDescent="0.3"/>
    <row r="339" spans="1:20" ht="15.75" thickBot="1" x14ac:dyDescent="0.3">
      <c r="A339" s="6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1" spans="1:20" x14ac:dyDescent="0.25">
      <c r="A341" t="s">
        <v>0</v>
      </c>
      <c r="B341" t="s">
        <v>1</v>
      </c>
      <c r="C341" t="s">
        <v>2</v>
      </c>
      <c r="D341" t="s">
        <v>3</v>
      </c>
      <c r="F341" t="s">
        <v>4</v>
      </c>
      <c r="I341" t="s">
        <v>5</v>
      </c>
      <c r="J341" t="s">
        <v>6</v>
      </c>
      <c r="K341" t="s">
        <v>7</v>
      </c>
      <c r="L341" t="s">
        <v>8</v>
      </c>
      <c r="M341" t="s">
        <v>9</v>
      </c>
      <c r="N341" t="s">
        <v>10</v>
      </c>
      <c r="P341" t="s">
        <v>11</v>
      </c>
      <c r="R341" t="s">
        <v>12</v>
      </c>
      <c r="S341" t="s">
        <v>13</v>
      </c>
    </row>
    <row r="342" spans="1:20" x14ac:dyDescent="0.25">
      <c r="A342" s="8">
        <v>43862</v>
      </c>
      <c r="B342" t="s">
        <v>15</v>
      </c>
      <c r="C342">
        <v>160</v>
      </c>
      <c r="D342">
        <v>14.895833333333334</v>
      </c>
      <c r="F342">
        <v>2383.3333333333335</v>
      </c>
      <c r="R342">
        <v>0</v>
      </c>
      <c r="S342">
        <v>0</v>
      </c>
    </row>
    <row r="343" spans="1:20" x14ac:dyDescent="0.25">
      <c r="A343" s="8">
        <v>43862</v>
      </c>
      <c r="B343" t="s">
        <v>38</v>
      </c>
      <c r="C343">
        <v>160</v>
      </c>
      <c r="D343">
        <v>9</v>
      </c>
      <c r="F343">
        <v>1440</v>
      </c>
      <c r="R343">
        <v>0</v>
      </c>
      <c r="S343">
        <v>0</v>
      </c>
    </row>
    <row r="344" spans="1:20" x14ac:dyDescent="0.25">
      <c r="A344" s="8">
        <v>43862</v>
      </c>
      <c r="B344" t="s">
        <v>18</v>
      </c>
      <c r="C344">
        <v>96</v>
      </c>
      <c r="D344">
        <v>8.75</v>
      </c>
      <c r="F344">
        <v>840</v>
      </c>
      <c r="R344">
        <v>0</v>
      </c>
      <c r="S344">
        <v>0</v>
      </c>
    </row>
    <row r="345" spans="1:20" x14ac:dyDescent="0.25">
      <c r="A345" s="8">
        <v>43862</v>
      </c>
      <c r="B345" t="s">
        <v>17</v>
      </c>
      <c r="C345">
        <v>160</v>
      </c>
      <c r="D345">
        <v>8.5</v>
      </c>
      <c r="E345">
        <v>0</v>
      </c>
      <c r="F345">
        <v>1360</v>
      </c>
      <c r="R345">
        <v>0</v>
      </c>
      <c r="S345">
        <v>0</v>
      </c>
    </row>
    <row r="346" spans="1:20" x14ac:dyDescent="0.25">
      <c r="A346" s="8">
        <v>43862</v>
      </c>
      <c r="B346" t="s">
        <v>16</v>
      </c>
      <c r="C346">
        <v>78.25</v>
      </c>
      <c r="D346">
        <v>12.4</v>
      </c>
      <c r="F346">
        <v>970.30000000000007</v>
      </c>
      <c r="P346">
        <v>0.96151348039215689</v>
      </c>
      <c r="R346">
        <v>0</v>
      </c>
      <c r="S346">
        <v>0</v>
      </c>
    </row>
    <row r="347" spans="1:20" x14ac:dyDescent="0.25">
      <c r="A347" s="8">
        <v>43862</v>
      </c>
      <c r="B347" t="s">
        <v>21</v>
      </c>
      <c r="C347">
        <v>152</v>
      </c>
      <c r="D347">
        <v>8.75</v>
      </c>
      <c r="F347">
        <v>1330</v>
      </c>
      <c r="R347">
        <v>0</v>
      </c>
      <c r="S347">
        <v>0</v>
      </c>
    </row>
    <row r="348" spans="1:20" x14ac:dyDescent="0.25">
      <c r="A348" s="8">
        <v>43862</v>
      </c>
      <c r="B348" t="s">
        <v>40</v>
      </c>
      <c r="C348">
        <v>60</v>
      </c>
      <c r="D348">
        <v>8.5</v>
      </c>
      <c r="F348">
        <v>510</v>
      </c>
      <c r="R348">
        <v>0</v>
      </c>
      <c r="S348">
        <v>0</v>
      </c>
    </row>
    <row r="349" spans="1:20" x14ac:dyDescent="0.25">
      <c r="A349" s="8">
        <v>43862</v>
      </c>
      <c r="B349" t="s">
        <v>35</v>
      </c>
      <c r="C349">
        <v>136</v>
      </c>
      <c r="D349">
        <v>8.75</v>
      </c>
      <c r="E349">
        <v>0</v>
      </c>
      <c r="F349">
        <v>1190</v>
      </c>
      <c r="R349">
        <v>210</v>
      </c>
      <c r="S349">
        <v>24</v>
      </c>
    </row>
    <row r="350" spans="1:20" x14ac:dyDescent="0.25">
      <c r="A350" s="8">
        <v>43862</v>
      </c>
      <c r="B350" t="s">
        <v>41</v>
      </c>
      <c r="C350">
        <v>160</v>
      </c>
      <c r="D350">
        <v>10.5</v>
      </c>
      <c r="E350">
        <v>0</v>
      </c>
      <c r="F350">
        <v>1680</v>
      </c>
      <c r="R350">
        <v>0</v>
      </c>
      <c r="S350">
        <v>0</v>
      </c>
    </row>
    <row r="351" spans="1:20" x14ac:dyDescent="0.25">
      <c r="A351" s="8">
        <v>43862</v>
      </c>
      <c r="B351" t="s">
        <v>42</v>
      </c>
      <c r="C351">
        <v>123</v>
      </c>
      <c r="D351">
        <v>9</v>
      </c>
      <c r="F351">
        <v>1107</v>
      </c>
      <c r="R351">
        <v>65.25</v>
      </c>
      <c r="S351">
        <v>7.25</v>
      </c>
    </row>
    <row r="352" spans="1:20" x14ac:dyDescent="0.25">
      <c r="A352" s="8">
        <v>43862</v>
      </c>
      <c r="B352" t="s">
        <v>43</v>
      </c>
      <c r="C352">
        <v>123.25</v>
      </c>
      <c r="D352">
        <v>8.5</v>
      </c>
      <c r="F352">
        <v>1047.625</v>
      </c>
      <c r="R352">
        <v>123.25</v>
      </c>
      <c r="S352">
        <v>14.5</v>
      </c>
    </row>
    <row r="353" spans="1:19" x14ac:dyDescent="0.25">
      <c r="A353" s="8">
        <v>43862</v>
      </c>
      <c r="B353" t="s">
        <v>45</v>
      </c>
      <c r="C353">
        <v>120.75</v>
      </c>
      <c r="D353">
        <v>8.75</v>
      </c>
      <c r="F353">
        <v>1056.5625</v>
      </c>
      <c r="R353">
        <v>63.4375</v>
      </c>
      <c r="S353">
        <v>7.25</v>
      </c>
    </row>
    <row r="354" spans="1:19" ht="15.75" thickBot="1" x14ac:dyDescent="0.3">
      <c r="A354" s="8">
        <v>43862</v>
      </c>
      <c r="D354">
        <v>8.75</v>
      </c>
      <c r="F354">
        <v>0</v>
      </c>
      <c r="R354">
        <v>0</v>
      </c>
      <c r="S354">
        <v>0</v>
      </c>
    </row>
    <row r="355" spans="1:19" ht="15.75" thickBot="1" x14ac:dyDescent="0.3">
      <c r="A355" s="8">
        <v>43862</v>
      </c>
      <c r="D355">
        <v>8.5</v>
      </c>
      <c r="F355">
        <v>0</v>
      </c>
      <c r="I355">
        <v>1529.25</v>
      </c>
      <c r="J355">
        <v>14914.820833333333</v>
      </c>
      <c r="K355">
        <v>15640</v>
      </c>
      <c r="L355">
        <v>10.227235572993298</v>
      </c>
      <c r="M355">
        <v>9.7530298076399102</v>
      </c>
      <c r="N355">
        <v>0.9536330456095482</v>
      </c>
      <c r="R355" s="2">
        <v>461.9375</v>
      </c>
      <c r="S355" s="2">
        <v>53</v>
      </c>
    </row>
    <row r="357" spans="1:19" ht="15.75" thickBot="1" x14ac:dyDescent="0.3"/>
    <row r="358" spans="1:19" ht="15.75" thickBot="1" x14ac:dyDescent="0.3">
      <c r="A358" s="6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60" spans="1:19" x14ac:dyDescent="0.25">
      <c r="A360" t="s">
        <v>0</v>
      </c>
      <c r="B360" t="s">
        <v>1</v>
      </c>
      <c r="C360" t="s">
        <v>2</v>
      </c>
      <c r="D360" t="s">
        <v>3</v>
      </c>
      <c r="F360" t="s">
        <v>4</v>
      </c>
      <c r="I360" t="s">
        <v>5</v>
      </c>
      <c r="J360" t="s">
        <v>6</v>
      </c>
      <c r="K360" t="s">
        <v>7</v>
      </c>
      <c r="L360" t="s">
        <v>8</v>
      </c>
      <c r="M360" t="s">
        <v>9</v>
      </c>
      <c r="N360" t="s">
        <v>10</v>
      </c>
      <c r="P360" t="s">
        <v>11</v>
      </c>
      <c r="R360" t="s">
        <v>12</v>
      </c>
      <c r="S360" t="s">
        <v>13</v>
      </c>
    </row>
    <row r="361" spans="1:19" x14ac:dyDescent="0.25">
      <c r="A361" s="8">
        <v>43891</v>
      </c>
      <c r="B361" t="s">
        <v>15</v>
      </c>
      <c r="C361">
        <v>128</v>
      </c>
      <c r="D361">
        <v>13.54</v>
      </c>
      <c r="F361">
        <v>1733.12</v>
      </c>
      <c r="R361">
        <v>0</v>
      </c>
      <c r="S361">
        <v>0</v>
      </c>
    </row>
    <row r="362" spans="1:19" x14ac:dyDescent="0.25">
      <c r="A362" s="8">
        <v>43891</v>
      </c>
      <c r="B362" t="s">
        <v>38</v>
      </c>
      <c r="C362">
        <v>128</v>
      </c>
      <c r="D362">
        <v>9</v>
      </c>
      <c r="F362">
        <v>1152</v>
      </c>
      <c r="R362">
        <v>0</v>
      </c>
      <c r="S362">
        <v>0</v>
      </c>
    </row>
    <row r="363" spans="1:19" x14ac:dyDescent="0.25">
      <c r="A363" s="8">
        <v>43891</v>
      </c>
      <c r="B363" t="s">
        <v>18</v>
      </c>
      <c r="C363">
        <v>72</v>
      </c>
      <c r="D363">
        <v>8.75</v>
      </c>
      <c r="F363">
        <v>630</v>
      </c>
      <c r="R363">
        <v>210</v>
      </c>
      <c r="S363">
        <v>24</v>
      </c>
    </row>
    <row r="364" spans="1:19" x14ac:dyDescent="0.25">
      <c r="A364" s="8">
        <v>43891</v>
      </c>
      <c r="B364" t="s">
        <v>17</v>
      </c>
      <c r="C364">
        <v>96</v>
      </c>
      <c r="D364">
        <v>8.5</v>
      </c>
      <c r="E364">
        <v>0</v>
      </c>
      <c r="F364">
        <v>816</v>
      </c>
      <c r="R364">
        <v>680</v>
      </c>
      <c r="S364">
        <v>80</v>
      </c>
    </row>
    <row r="365" spans="1:19" x14ac:dyDescent="0.25">
      <c r="A365" s="8">
        <v>43891</v>
      </c>
      <c r="B365" t="s">
        <v>16</v>
      </c>
      <c r="C365">
        <v>43.25</v>
      </c>
      <c r="D365">
        <v>12.4</v>
      </c>
      <c r="F365">
        <v>536.30000000000007</v>
      </c>
      <c r="P365">
        <v>1.2440230955016602</v>
      </c>
      <c r="R365">
        <v>0</v>
      </c>
      <c r="S365">
        <v>0</v>
      </c>
    </row>
    <row r="366" spans="1:19" x14ac:dyDescent="0.25">
      <c r="A366" s="8">
        <v>43891</v>
      </c>
      <c r="B366" t="s">
        <v>21</v>
      </c>
      <c r="C366">
        <v>128</v>
      </c>
      <c r="D366">
        <v>8.75</v>
      </c>
      <c r="F366">
        <v>1120</v>
      </c>
      <c r="R366">
        <v>0</v>
      </c>
      <c r="S366">
        <v>0</v>
      </c>
    </row>
    <row r="367" spans="1:19" x14ac:dyDescent="0.25">
      <c r="A367" s="8">
        <v>43891</v>
      </c>
      <c r="B367" t="s">
        <v>40</v>
      </c>
      <c r="C367">
        <v>60</v>
      </c>
      <c r="D367">
        <v>8.5</v>
      </c>
      <c r="F367">
        <v>510</v>
      </c>
      <c r="R367">
        <v>0</v>
      </c>
      <c r="S367">
        <v>0</v>
      </c>
    </row>
    <row r="368" spans="1:19" x14ac:dyDescent="0.25">
      <c r="A368" s="8">
        <v>43891</v>
      </c>
      <c r="B368" t="s">
        <v>35</v>
      </c>
      <c r="C368">
        <v>128</v>
      </c>
      <c r="D368">
        <v>8.75</v>
      </c>
      <c r="E368">
        <v>0</v>
      </c>
      <c r="F368">
        <v>1120</v>
      </c>
      <c r="R368">
        <v>0</v>
      </c>
      <c r="S368">
        <v>0</v>
      </c>
    </row>
    <row r="369" spans="1:19" x14ac:dyDescent="0.25">
      <c r="A369" s="8">
        <v>43891</v>
      </c>
      <c r="B369" t="s">
        <v>41</v>
      </c>
      <c r="C369">
        <v>128</v>
      </c>
      <c r="D369">
        <v>10.5</v>
      </c>
      <c r="E369">
        <v>0</v>
      </c>
      <c r="F369">
        <v>1344</v>
      </c>
      <c r="R369">
        <v>0</v>
      </c>
      <c r="S369">
        <v>0</v>
      </c>
    </row>
    <row r="370" spans="1:19" x14ac:dyDescent="0.25">
      <c r="A370" s="8">
        <v>43891</v>
      </c>
      <c r="B370" t="s">
        <v>42</v>
      </c>
      <c r="C370">
        <v>95</v>
      </c>
      <c r="D370">
        <v>9</v>
      </c>
      <c r="F370">
        <v>855</v>
      </c>
      <c r="R370">
        <v>216</v>
      </c>
      <c r="S370">
        <v>24</v>
      </c>
    </row>
    <row r="371" spans="1:19" x14ac:dyDescent="0.25">
      <c r="A371" s="8">
        <v>43891</v>
      </c>
      <c r="B371" t="s">
        <v>43</v>
      </c>
      <c r="C371">
        <v>130.5</v>
      </c>
      <c r="D371">
        <v>8.5</v>
      </c>
      <c r="F371">
        <v>1109.25</v>
      </c>
      <c r="R371">
        <v>123.25</v>
      </c>
      <c r="S371">
        <v>14.5</v>
      </c>
    </row>
    <row r="372" spans="1:19" x14ac:dyDescent="0.25">
      <c r="A372" s="8">
        <v>43891</v>
      </c>
      <c r="B372" t="s">
        <v>48</v>
      </c>
      <c r="C372">
        <v>110</v>
      </c>
      <c r="D372">
        <v>9.4499999999999993</v>
      </c>
      <c r="F372">
        <v>1039.5</v>
      </c>
      <c r="R372">
        <v>0</v>
      </c>
      <c r="S372">
        <v>0</v>
      </c>
    </row>
    <row r="373" spans="1:19" ht="15.75" thickBot="1" x14ac:dyDescent="0.3">
      <c r="A373" s="8">
        <v>43891</v>
      </c>
      <c r="B373" t="s">
        <v>45</v>
      </c>
      <c r="C373">
        <v>31.25</v>
      </c>
      <c r="D373">
        <v>8.75</v>
      </c>
      <c r="F373">
        <v>273.4375</v>
      </c>
      <c r="R373">
        <v>0</v>
      </c>
      <c r="S373">
        <v>0</v>
      </c>
    </row>
    <row r="374" spans="1:19" ht="15.75" thickBot="1" x14ac:dyDescent="0.3">
      <c r="A374" s="8">
        <v>43891</v>
      </c>
      <c r="D374">
        <v>8.5</v>
      </c>
      <c r="F374">
        <v>0</v>
      </c>
      <c r="I374">
        <v>1278</v>
      </c>
      <c r="J374">
        <v>12238.607499999998</v>
      </c>
      <c r="K374">
        <v>9937</v>
      </c>
      <c r="L374">
        <v>7.7754303599374026</v>
      </c>
      <c r="M374">
        <v>9.5763751956181515</v>
      </c>
      <c r="N374">
        <v>1.2316199557210423</v>
      </c>
      <c r="R374" s="2">
        <v>1019.25</v>
      </c>
      <c r="S374" s="2">
        <v>118.5</v>
      </c>
    </row>
    <row r="378" spans="1:19" x14ac:dyDescent="0.25">
      <c r="A378" t="s">
        <v>0</v>
      </c>
      <c r="B378" t="s">
        <v>1</v>
      </c>
      <c r="C378" t="s">
        <v>2</v>
      </c>
      <c r="D378" t="s">
        <v>3</v>
      </c>
      <c r="F378" t="s">
        <v>4</v>
      </c>
      <c r="I378" t="s">
        <v>5</v>
      </c>
      <c r="J378" t="s">
        <v>6</v>
      </c>
      <c r="K378" t="s">
        <v>7</v>
      </c>
      <c r="L378" t="s">
        <v>8</v>
      </c>
      <c r="M378" t="s">
        <v>9</v>
      </c>
      <c r="N378" t="s">
        <v>10</v>
      </c>
      <c r="P378" t="s">
        <v>11</v>
      </c>
      <c r="R378" t="s">
        <v>12</v>
      </c>
      <c r="S378" t="s">
        <v>13</v>
      </c>
    </row>
    <row r="379" spans="1:19" x14ac:dyDescent="0.25">
      <c r="A379" s="8">
        <v>43922</v>
      </c>
      <c r="B379" t="s">
        <v>15</v>
      </c>
      <c r="C379">
        <v>32</v>
      </c>
      <c r="D379">
        <v>13.54</v>
      </c>
      <c r="F379">
        <v>433.28</v>
      </c>
      <c r="R379">
        <v>0</v>
      </c>
      <c r="S379">
        <v>0</v>
      </c>
    </row>
    <row r="380" spans="1:19" x14ac:dyDescent="0.25">
      <c r="A380" s="8">
        <v>43922</v>
      </c>
      <c r="B380" t="s">
        <v>38</v>
      </c>
      <c r="C380">
        <v>32</v>
      </c>
      <c r="D380">
        <v>8.7200000000000006</v>
      </c>
      <c r="F380">
        <v>279.04000000000002</v>
      </c>
      <c r="R380">
        <v>0</v>
      </c>
      <c r="S380">
        <v>0</v>
      </c>
    </row>
    <row r="381" spans="1:19" x14ac:dyDescent="0.25">
      <c r="A381" s="8">
        <v>43922</v>
      </c>
      <c r="B381" t="s">
        <v>18</v>
      </c>
      <c r="C381">
        <v>0</v>
      </c>
      <c r="D381">
        <v>8.75</v>
      </c>
      <c r="F381">
        <v>0</v>
      </c>
      <c r="R381">
        <v>0</v>
      </c>
      <c r="S381">
        <v>0</v>
      </c>
    </row>
    <row r="382" spans="1:19" x14ac:dyDescent="0.25">
      <c r="A382" s="8">
        <v>43922</v>
      </c>
      <c r="B382" t="s">
        <v>17</v>
      </c>
      <c r="C382">
        <v>0</v>
      </c>
      <c r="D382">
        <v>8.7200000000000006</v>
      </c>
      <c r="E382">
        <v>0</v>
      </c>
      <c r="F382">
        <v>0</v>
      </c>
      <c r="R382">
        <v>0</v>
      </c>
    </row>
    <row r="383" spans="1:19" x14ac:dyDescent="0.25">
      <c r="A383" s="8">
        <v>43922</v>
      </c>
      <c r="B383" t="s">
        <v>16</v>
      </c>
      <c r="C383">
        <v>0</v>
      </c>
      <c r="D383">
        <v>12.4</v>
      </c>
      <c r="F383">
        <v>0</v>
      </c>
      <c r="P383">
        <v>1.08813704496788</v>
      </c>
      <c r="R383">
        <v>0</v>
      </c>
      <c r="S383">
        <v>0</v>
      </c>
    </row>
    <row r="384" spans="1:19" x14ac:dyDescent="0.25">
      <c r="A384" s="8">
        <v>43922</v>
      </c>
      <c r="B384" t="s">
        <v>21</v>
      </c>
      <c r="C384">
        <v>0</v>
      </c>
      <c r="D384">
        <v>8.75</v>
      </c>
      <c r="F384">
        <v>0</v>
      </c>
      <c r="R384">
        <v>0</v>
      </c>
      <c r="S384">
        <v>0</v>
      </c>
    </row>
    <row r="385" spans="1:19" x14ac:dyDescent="0.25">
      <c r="A385" s="8">
        <v>43922</v>
      </c>
      <c r="B385" t="s">
        <v>40</v>
      </c>
      <c r="C385">
        <v>0</v>
      </c>
      <c r="D385">
        <v>8.7200000000000006</v>
      </c>
      <c r="F385">
        <v>0</v>
      </c>
      <c r="R385">
        <v>0</v>
      </c>
      <c r="S385">
        <v>0</v>
      </c>
    </row>
    <row r="386" spans="1:19" x14ac:dyDescent="0.25">
      <c r="A386" s="8">
        <v>43922</v>
      </c>
      <c r="B386" t="s">
        <v>35</v>
      </c>
      <c r="C386">
        <v>0</v>
      </c>
      <c r="D386">
        <v>8.75</v>
      </c>
      <c r="E386">
        <v>0</v>
      </c>
      <c r="F386">
        <v>0</v>
      </c>
      <c r="R386">
        <v>0</v>
      </c>
      <c r="S386">
        <v>0</v>
      </c>
    </row>
    <row r="387" spans="1:19" x14ac:dyDescent="0.25">
      <c r="A387" s="8">
        <v>43922</v>
      </c>
      <c r="B387" t="s">
        <v>41</v>
      </c>
      <c r="C387">
        <v>32</v>
      </c>
      <c r="D387">
        <v>9.5</v>
      </c>
      <c r="E387">
        <v>0</v>
      </c>
      <c r="F387">
        <v>304</v>
      </c>
      <c r="R387">
        <v>0</v>
      </c>
      <c r="S387">
        <v>0</v>
      </c>
    </row>
    <row r="388" spans="1:19" x14ac:dyDescent="0.25">
      <c r="A388" s="8">
        <v>43922</v>
      </c>
      <c r="F388">
        <v>0</v>
      </c>
      <c r="R388">
        <v>0</v>
      </c>
      <c r="S388">
        <v>0</v>
      </c>
    </row>
    <row r="389" spans="1:19" x14ac:dyDescent="0.25">
      <c r="A389" s="8">
        <v>43922</v>
      </c>
      <c r="F389">
        <v>0</v>
      </c>
      <c r="R389">
        <v>0</v>
      </c>
      <c r="S389">
        <v>0</v>
      </c>
    </row>
    <row r="390" spans="1:19" x14ac:dyDescent="0.25">
      <c r="A390" s="8">
        <v>43922</v>
      </c>
      <c r="F390">
        <v>0</v>
      </c>
      <c r="R390">
        <v>0</v>
      </c>
      <c r="S390">
        <v>0</v>
      </c>
    </row>
    <row r="391" spans="1:19" ht="15.75" thickBot="1" x14ac:dyDescent="0.3">
      <c r="A391" s="8">
        <v>43922</v>
      </c>
      <c r="F391">
        <v>0</v>
      </c>
      <c r="R391">
        <v>0</v>
      </c>
      <c r="S391">
        <v>0</v>
      </c>
    </row>
    <row r="392" spans="1:19" ht="15.75" thickBot="1" x14ac:dyDescent="0.3">
      <c r="A392" s="8">
        <v>43922</v>
      </c>
      <c r="F392">
        <v>0</v>
      </c>
      <c r="I392">
        <v>96</v>
      </c>
      <c r="J392">
        <v>1016.3199999999999</v>
      </c>
      <c r="K392">
        <v>934</v>
      </c>
      <c r="L392">
        <v>9.7291666666666661</v>
      </c>
      <c r="M392">
        <v>10.586666666666666</v>
      </c>
      <c r="N392">
        <v>1.08813704496788</v>
      </c>
      <c r="R392" s="2">
        <v>0</v>
      </c>
      <c r="S392" s="2">
        <v>0</v>
      </c>
    </row>
    <row r="395" spans="1:19" x14ac:dyDescent="0.25">
      <c r="A395" t="s">
        <v>0</v>
      </c>
      <c r="B395" t="s">
        <v>1</v>
      </c>
      <c r="C395" t="s">
        <v>2</v>
      </c>
      <c r="D395" t="s">
        <v>3</v>
      </c>
      <c r="F395" t="s">
        <v>4</v>
      </c>
      <c r="I395" t="s">
        <v>5</v>
      </c>
      <c r="J395" t="s">
        <v>6</v>
      </c>
      <c r="K395" t="s">
        <v>7</v>
      </c>
      <c r="L395" t="s">
        <v>8</v>
      </c>
      <c r="M395" t="s">
        <v>9</v>
      </c>
      <c r="N395" t="s">
        <v>10</v>
      </c>
      <c r="P395" t="s">
        <v>11</v>
      </c>
      <c r="R395" t="s">
        <v>12</v>
      </c>
      <c r="S395" t="s">
        <v>13</v>
      </c>
    </row>
    <row r="396" spans="1:19" x14ac:dyDescent="0.25">
      <c r="A396" s="8">
        <v>43952</v>
      </c>
      <c r="B396" t="s">
        <v>15</v>
      </c>
      <c r="C396">
        <v>8</v>
      </c>
      <c r="D396">
        <v>13.54</v>
      </c>
      <c r="F396">
        <v>500</v>
      </c>
      <c r="R396">
        <v>0</v>
      </c>
      <c r="S396">
        <v>0</v>
      </c>
    </row>
    <row r="397" spans="1:19" x14ac:dyDescent="0.25">
      <c r="A397" s="8">
        <v>43952</v>
      </c>
      <c r="B397" t="s">
        <v>38</v>
      </c>
      <c r="C397">
        <v>24</v>
      </c>
      <c r="D397">
        <v>8.7200000000000006</v>
      </c>
      <c r="F397">
        <v>209.28000000000003</v>
      </c>
      <c r="R397">
        <v>0</v>
      </c>
      <c r="S397">
        <v>0</v>
      </c>
    </row>
    <row r="398" spans="1:19" x14ac:dyDescent="0.25">
      <c r="A398" s="8">
        <v>43952</v>
      </c>
      <c r="B398" t="s">
        <v>18</v>
      </c>
      <c r="C398">
        <v>0</v>
      </c>
      <c r="D398">
        <v>8.75</v>
      </c>
      <c r="F398">
        <v>0</v>
      </c>
      <c r="R398">
        <v>0</v>
      </c>
      <c r="S398">
        <v>0</v>
      </c>
    </row>
    <row r="399" spans="1:19" x14ac:dyDescent="0.25">
      <c r="A399" s="8">
        <v>43952</v>
      </c>
      <c r="B399" t="s">
        <v>17</v>
      </c>
      <c r="C399">
        <v>0</v>
      </c>
      <c r="D399">
        <v>8.7200000000000006</v>
      </c>
      <c r="E399">
        <v>0</v>
      </c>
      <c r="F399">
        <v>0</v>
      </c>
      <c r="R399">
        <v>0</v>
      </c>
    </row>
    <row r="400" spans="1:19" x14ac:dyDescent="0.25">
      <c r="A400" s="8">
        <v>43952</v>
      </c>
      <c r="B400" t="s">
        <v>16</v>
      </c>
      <c r="C400">
        <v>0</v>
      </c>
      <c r="D400">
        <v>12.4</v>
      </c>
      <c r="F400">
        <v>0</v>
      </c>
      <c r="P400">
        <v>1.239659442724458</v>
      </c>
      <c r="R400">
        <v>0</v>
      </c>
      <c r="S400">
        <v>0</v>
      </c>
    </row>
    <row r="401" spans="1:19" x14ac:dyDescent="0.25">
      <c r="A401" s="8">
        <v>43952</v>
      </c>
      <c r="B401" t="s">
        <v>21</v>
      </c>
      <c r="C401">
        <v>0</v>
      </c>
      <c r="D401">
        <v>8.75</v>
      </c>
      <c r="F401">
        <v>0</v>
      </c>
      <c r="R401">
        <v>0</v>
      </c>
      <c r="S401">
        <v>0</v>
      </c>
    </row>
    <row r="402" spans="1:19" x14ac:dyDescent="0.25">
      <c r="A402" s="8">
        <v>43952</v>
      </c>
      <c r="B402" t="s">
        <v>40</v>
      </c>
      <c r="C402">
        <v>0</v>
      </c>
      <c r="D402">
        <v>8.7200000000000006</v>
      </c>
      <c r="F402">
        <v>0</v>
      </c>
      <c r="R402">
        <v>0</v>
      </c>
      <c r="S402">
        <v>0</v>
      </c>
    </row>
    <row r="403" spans="1:19" x14ac:dyDescent="0.25">
      <c r="A403" s="8">
        <v>43952</v>
      </c>
      <c r="B403" t="s">
        <v>35</v>
      </c>
      <c r="C403">
        <v>120</v>
      </c>
      <c r="D403">
        <v>8.75</v>
      </c>
      <c r="E403">
        <v>0</v>
      </c>
      <c r="F403">
        <v>1050</v>
      </c>
      <c r="R403">
        <v>0</v>
      </c>
      <c r="S403">
        <v>0</v>
      </c>
    </row>
    <row r="404" spans="1:19" x14ac:dyDescent="0.25">
      <c r="A404" s="8">
        <v>43952</v>
      </c>
      <c r="B404" t="s">
        <v>41</v>
      </c>
      <c r="C404">
        <v>152</v>
      </c>
      <c r="D404">
        <v>9.5</v>
      </c>
      <c r="E404">
        <v>0</v>
      </c>
      <c r="F404">
        <v>1444</v>
      </c>
      <c r="R404">
        <v>0</v>
      </c>
      <c r="S404">
        <v>0</v>
      </c>
    </row>
    <row r="405" spans="1:19" x14ac:dyDescent="0.25">
      <c r="A405" s="8">
        <v>43952</v>
      </c>
      <c r="F405">
        <v>0</v>
      </c>
      <c r="R405">
        <v>0</v>
      </c>
      <c r="S405">
        <v>0</v>
      </c>
    </row>
    <row r="406" spans="1:19" x14ac:dyDescent="0.25">
      <c r="A406" s="8">
        <v>43952</v>
      </c>
      <c r="F406">
        <v>0</v>
      </c>
      <c r="R406">
        <v>0</v>
      </c>
      <c r="S406">
        <v>0</v>
      </c>
    </row>
    <row r="407" spans="1:19" x14ac:dyDescent="0.25">
      <c r="A407" s="8">
        <v>43952</v>
      </c>
      <c r="F407">
        <v>0</v>
      </c>
      <c r="R407">
        <v>0</v>
      </c>
      <c r="S407">
        <v>0</v>
      </c>
    </row>
    <row r="408" spans="1:19" ht="15.75" thickBot="1" x14ac:dyDescent="0.3">
      <c r="A408" s="8">
        <v>43952</v>
      </c>
      <c r="F408">
        <v>0</v>
      </c>
      <c r="R408">
        <v>0</v>
      </c>
      <c r="S408">
        <v>0</v>
      </c>
    </row>
    <row r="409" spans="1:19" ht="15.75" thickBot="1" x14ac:dyDescent="0.3">
      <c r="A409" s="8">
        <v>43952</v>
      </c>
      <c r="F409">
        <v>0</v>
      </c>
      <c r="I409">
        <v>304</v>
      </c>
      <c r="J409">
        <v>3203.2799999999997</v>
      </c>
      <c r="K409">
        <v>2584</v>
      </c>
      <c r="L409">
        <v>8.5</v>
      </c>
      <c r="M409">
        <v>10.537105263157894</v>
      </c>
      <c r="N409">
        <v>1.239659442724458</v>
      </c>
      <c r="R409" s="2">
        <v>0</v>
      </c>
      <c r="S409" s="2">
        <v>0</v>
      </c>
    </row>
    <row r="413" spans="1:19" x14ac:dyDescent="0.25">
      <c r="A413" t="s">
        <v>0</v>
      </c>
      <c r="B413" t="s">
        <v>1</v>
      </c>
      <c r="C413" t="s">
        <v>2</v>
      </c>
      <c r="D413" t="s">
        <v>3</v>
      </c>
      <c r="F413" t="s">
        <v>4</v>
      </c>
      <c r="I413" t="s">
        <v>5</v>
      </c>
      <c r="J413" t="s">
        <v>6</v>
      </c>
      <c r="K413" t="s">
        <v>7</v>
      </c>
      <c r="L413" t="s">
        <v>8</v>
      </c>
      <c r="M413" t="s">
        <v>9</v>
      </c>
      <c r="N413" t="s">
        <v>10</v>
      </c>
      <c r="P413" t="s">
        <v>11</v>
      </c>
      <c r="R413" t="s">
        <v>12</v>
      </c>
      <c r="S413" t="s">
        <v>13</v>
      </c>
    </row>
    <row r="414" spans="1:19" x14ac:dyDescent="0.25">
      <c r="A414" s="8">
        <v>43983</v>
      </c>
      <c r="B414" t="s">
        <v>15</v>
      </c>
      <c r="C414">
        <v>0</v>
      </c>
      <c r="D414">
        <v>13.54</v>
      </c>
      <c r="F414">
        <v>500</v>
      </c>
      <c r="R414">
        <v>0</v>
      </c>
      <c r="S414">
        <v>0</v>
      </c>
    </row>
    <row r="415" spans="1:19" x14ac:dyDescent="0.25">
      <c r="A415" s="8">
        <v>43983</v>
      </c>
      <c r="B415" t="s">
        <v>38</v>
      </c>
      <c r="C415">
        <v>176</v>
      </c>
      <c r="D415">
        <v>8.7200000000000006</v>
      </c>
      <c r="F415">
        <v>1534.72</v>
      </c>
      <c r="R415">
        <v>0</v>
      </c>
      <c r="S415">
        <v>0</v>
      </c>
    </row>
    <row r="416" spans="1:19" x14ac:dyDescent="0.25">
      <c r="A416" s="8">
        <v>43983</v>
      </c>
      <c r="B416" t="s">
        <v>18</v>
      </c>
      <c r="C416">
        <v>64</v>
      </c>
      <c r="D416">
        <v>8.75</v>
      </c>
      <c r="F416">
        <v>560</v>
      </c>
      <c r="R416">
        <v>0</v>
      </c>
      <c r="S416">
        <v>0</v>
      </c>
    </row>
    <row r="417" spans="1:19" x14ac:dyDescent="0.25">
      <c r="A417" s="8">
        <v>43983</v>
      </c>
      <c r="B417" t="s">
        <v>17</v>
      </c>
      <c r="C417">
        <v>0</v>
      </c>
      <c r="D417">
        <v>8.7200000000000006</v>
      </c>
      <c r="E417">
        <v>0</v>
      </c>
      <c r="F417">
        <v>0</v>
      </c>
      <c r="R417">
        <v>0</v>
      </c>
    </row>
    <row r="418" spans="1:19" x14ac:dyDescent="0.25">
      <c r="A418" s="8">
        <v>43983</v>
      </c>
      <c r="B418" t="s">
        <v>16</v>
      </c>
      <c r="C418">
        <v>0</v>
      </c>
      <c r="D418">
        <v>12.4</v>
      </c>
      <c r="F418">
        <v>0</v>
      </c>
      <c r="P418">
        <v>1.0929098360655738</v>
      </c>
      <c r="R418">
        <v>0</v>
      </c>
      <c r="S418">
        <v>0</v>
      </c>
    </row>
    <row r="419" spans="1:19" x14ac:dyDescent="0.25">
      <c r="A419" s="8">
        <v>43983</v>
      </c>
      <c r="B419" t="s">
        <v>21</v>
      </c>
      <c r="C419">
        <v>0</v>
      </c>
      <c r="D419">
        <v>8.75</v>
      </c>
      <c r="F419">
        <v>0</v>
      </c>
      <c r="R419">
        <v>0</v>
      </c>
      <c r="S419">
        <v>0</v>
      </c>
    </row>
    <row r="420" spans="1:19" x14ac:dyDescent="0.25">
      <c r="A420" s="8">
        <v>43983</v>
      </c>
      <c r="B420" t="s">
        <v>40</v>
      </c>
      <c r="C420">
        <v>0</v>
      </c>
      <c r="D420">
        <v>8.7200000000000006</v>
      </c>
      <c r="F420">
        <v>0</v>
      </c>
      <c r="R420">
        <v>0</v>
      </c>
      <c r="S420">
        <v>0</v>
      </c>
    </row>
    <row r="421" spans="1:19" x14ac:dyDescent="0.25">
      <c r="A421" s="8">
        <v>43983</v>
      </c>
      <c r="B421" t="s">
        <v>35</v>
      </c>
      <c r="C421">
        <v>0</v>
      </c>
      <c r="D421">
        <v>8.75</v>
      </c>
      <c r="E421">
        <v>0</v>
      </c>
      <c r="F421">
        <v>0</v>
      </c>
      <c r="R421">
        <v>0</v>
      </c>
      <c r="S421">
        <v>0</v>
      </c>
    </row>
    <row r="422" spans="1:19" x14ac:dyDescent="0.25">
      <c r="A422" s="8">
        <v>43983</v>
      </c>
      <c r="B422" t="s">
        <v>41</v>
      </c>
      <c r="C422">
        <v>176</v>
      </c>
      <c r="D422">
        <v>9.5</v>
      </c>
      <c r="E422">
        <v>0</v>
      </c>
      <c r="F422">
        <v>1672</v>
      </c>
      <c r="R422">
        <v>0</v>
      </c>
      <c r="S422">
        <v>0</v>
      </c>
    </row>
    <row r="423" spans="1:19" x14ac:dyDescent="0.25">
      <c r="A423" s="8">
        <v>43983</v>
      </c>
      <c r="F423">
        <v>0</v>
      </c>
      <c r="R423">
        <v>0</v>
      </c>
      <c r="S423">
        <v>0</v>
      </c>
    </row>
    <row r="424" spans="1:19" x14ac:dyDescent="0.25">
      <c r="A424" s="8">
        <v>43983</v>
      </c>
      <c r="F424">
        <v>0</v>
      </c>
      <c r="R424">
        <v>0</v>
      </c>
      <c r="S424">
        <v>0</v>
      </c>
    </row>
    <row r="425" spans="1:19" x14ac:dyDescent="0.25">
      <c r="A425" s="8">
        <v>43983</v>
      </c>
      <c r="F425">
        <v>0</v>
      </c>
      <c r="R425">
        <v>0</v>
      </c>
      <c r="S425">
        <v>0</v>
      </c>
    </row>
    <row r="426" spans="1:19" ht="15.75" thickBot="1" x14ac:dyDescent="0.3">
      <c r="A426" s="8">
        <v>43983</v>
      </c>
      <c r="F426">
        <v>0</v>
      </c>
      <c r="R426">
        <v>0</v>
      </c>
      <c r="S426">
        <v>0</v>
      </c>
    </row>
    <row r="427" spans="1:19" ht="15.75" thickBot="1" x14ac:dyDescent="0.3">
      <c r="A427" s="8">
        <v>43983</v>
      </c>
      <c r="F427">
        <v>0</v>
      </c>
      <c r="I427">
        <v>416</v>
      </c>
      <c r="J427">
        <v>4266.72</v>
      </c>
      <c r="K427">
        <v>3904</v>
      </c>
      <c r="L427">
        <v>9.384615384615385</v>
      </c>
      <c r="M427">
        <v>10.256538461538462</v>
      </c>
      <c r="N427">
        <v>1.0929098360655738</v>
      </c>
      <c r="R427" s="2">
        <v>0</v>
      </c>
      <c r="S427" s="2">
        <v>0</v>
      </c>
    </row>
    <row r="428" spans="1:19" x14ac:dyDescent="0.25">
      <c r="K428" t="s">
        <v>49</v>
      </c>
    </row>
    <row r="431" spans="1:19" x14ac:dyDescent="0.25">
      <c r="A431" t="s">
        <v>0</v>
      </c>
      <c r="B431" t="s">
        <v>1</v>
      </c>
      <c r="C431" t="s">
        <v>2</v>
      </c>
      <c r="D431" t="s">
        <v>3</v>
      </c>
      <c r="F431" t="s">
        <v>4</v>
      </c>
      <c r="G431" t="s">
        <v>50</v>
      </c>
      <c r="H431" t="s">
        <v>51</v>
      </c>
      <c r="I431" t="s">
        <v>5</v>
      </c>
      <c r="J431" t="s">
        <v>6</v>
      </c>
      <c r="K431" t="s">
        <v>7</v>
      </c>
      <c r="L431" t="s">
        <v>8</v>
      </c>
      <c r="M431" t="s">
        <v>9</v>
      </c>
      <c r="N431" t="s">
        <v>10</v>
      </c>
      <c r="P431" t="s">
        <v>11</v>
      </c>
      <c r="R431" t="s">
        <v>12</v>
      </c>
      <c r="S431" t="s">
        <v>13</v>
      </c>
    </row>
    <row r="432" spans="1:19" x14ac:dyDescent="0.25">
      <c r="A432" s="8">
        <v>44013</v>
      </c>
      <c r="B432" t="s">
        <v>15</v>
      </c>
      <c r="C432">
        <v>168</v>
      </c>
      <c r="D432">
        <v>14.186507936507937</v>
      </c>
      <c r="F432">
        <v>2383.3333333333335</v>
      </c>
      <c r="G432">
        <v>71.5</v>
      </c>
      <c r="H432">
        <v>227.88400000000004</v>
      </c>
      <c r="R432">
        <v>0</v>
      </c>
      <c r="S432">
        <v>0</v>
      </c>
    </row>
    <row r="433" spans="1:19" x14ac:dyDescent="0.25">
      <c r="A433" s="8"/>
      <c r="C433">
        <v>0</v>
      </c>
      <c r="K433">
        <v>6700</v>
      </c>
    </row>
    <row r="434" spans="1:19" x14ac:dyDescent="0.25">
      <c r="A434" s="8">
        <v>44013</v>
      </c>
      <c r="B434" t="s">
        <v>38</v>
      </c>
      <c r="C434">
        <v>112</v>
      </c>
      <c r="D434">
        <v>8.7200000000000006</v>
      </c>
      <c r="F434">
        <v>976.6400000000001</v>
      </c>
      <c r="G434">
        <v>29.299200000000003</v>
      </c>
      <c r="H434">
        <v>33.760320000000014</v>
      </c>
      <c r="I434">
        <v>668</v>
      </c>
      <c r="J434">
        <v>7347.9848533333343</v>
      </c>
      <c r="K434">
        <v>6871</v>
      </c>
      <c r="L434">
        <v>10.285928143712574</v>
      </c>
      <c r="M434">
        <v>10.999977325349303</v>
      </c>
      <c r="N434">
        <v>1.0694200048513076</v>
      </c>
      <c r="R434">
        <v>181.37600000000003</v>
      </c>
      <c r="S434">
        <v>20.8</v>
      </c>
    </row>
    <row r="435" spans="1:19" x14ac:dyDescent="0.25">
      <c r="A435" s="8"/>
      <c r="C435">
        <v>0</v>
      </c>
    </row>
    <row r="436" spans="1:19" x14ac:dyDescent="0.25">
      <c r="A436" s="8">
        <v>44013</v>
      </c>
      <c r="B436" t="s">
        <v>18</v>
      </c>
      <c r="C436">
        <v>64</v>
      </c>
      <c r="D436">
        <v>8.75</v>
      </c>
      <c r="F436">
        <v>560</v>
      </c>
      <c r="G436">
        <v>16.8</v>
      </c>
      <c r="H436">
        <v>-23.736000000000001</v>
      </c>
      <c r="R436">
        <v>210</v>
      </c>
      <c r="S436">
        <v>24</v>
      </c>
    </row>
    <row r="437" spans="1:19" ht="15.75" thickBot="1" x14ac:dyDescent="0.3">
      <c r="A437" s="8"/>
      <c r="C437">
        <v>0</v>
      </c>
    </row>
    <row r="438" spans="1:19" ht="15.75" thickBot="1" x14ac:dyDescent="0.3">
      <c r="A438" s="8">
        <v>44013</v>
      </c>
      <c r="B438" t="s">
        <v>17</v>
      </c>
      <c r="C438">
        <v>0</v>
      </c>
      <c r="D438">
        <v>8.7200000000000006</v>
      </c>
      <c r="E438">
        <v>0</v>
      </c>
      <c r="F438">
        <v>0</v>
      </c>
      <c r="N438">
        <v>1.0967141572139305</v>
      </c>
      <c r="O438" t="s">
        <v>52</v>
      </c>
      <c r="P438" s="14">
        <v>1.2306508736318409</v>
      </c>
      <c r="R438">
        <v>0</v>
      </c>
      <c r="S438">
        <v>0</v>
      </c>
    </row>
    <row r="439" spans="1:19" x14ac:dyDescent="0.25">
      <c r="A439" s="8"/>
      <c r="C439">
        <v>0</v>
      </c>
    </row>
    <row r="440" spans="1:19" x14ac:dyDescent="0.25">
      <c r="A440" s="8">
        <v>44013</v>
      </c>
      <c r="B440" t="s">
        <v>16</v>
      </c>
      <c r="C440">
        <v>0</v>
      </c>
      <c r="D440">
        <v>12.4</v>
      </c>
      <c r="F440">
        <v>0</v>
      </c>
      <c r="O440" t="s">
        <v>53</v>
      </c>
      <c r="P440">
        <v>1.2000234104691214</v>
      </c>
      <c r="R440">
        <v>0</v>
      </c>
      <c r="S440">
        <v>0</v>
      </c>
    </row>
    <row r="441" spans="1:19" x14ac:dyDescent="0.25">
      <c r="A441" s="8"/>
      <c r="C441">
        <v>0</v>
      </c>
    </row>
    <row r="442" spans="1:19" x14ac:dyDescent="0.25">
      <c r="A442" s="8">
        <v>44013</v>
      </c>
      <c r="B442" t="s">
        <v>21</v>
      </c>
      <c r="C442">
        <v>96</v>
      </c>
      <c r="D442">
        <v>8.75</v>
      </c>
      <c r="F442">
        <v>840</v>
      </c>
      <c r="G442">
        <v>25.2</v>
      </c>
      <c r="H442">
        <v>14.904000000000002</v>
      </c>
      <c r="R442">
        <v>126</v>
      </c>
      <c r="S442">
        <v>14.4</v>
      </c>
    </row>
    <row r="443" spans="1:19" x14ac:dyDescent="0.25">
      <c r="A443" s="8"/>
      <c r="C443">
        <v>0</v>
      </c>
    </row>
    <row r="444" spans="1:19" x14ac:dyDescent="0.25">
      <c r="A444" s="8">
        <v>44013</v>
      </c>
      <c r="B444" t="s">
        <v>40</v>
      </c>
      <c r="C444">
        <v>60</v>
      </c>
      <c r="D444">
        <v>8.7200000000000006</v>
      </c>
      <c r="F444">
        <v>523.20000000000005</v>
      </c>
      <c r="G444">
        <v>15.696000000000002</v>
      </c>
      <c r="H444">
        <v>-28.814399999999996</v>
      </c>
      <c r="R444">
        <v>0</v>
      </c>
      <c r="S444">
        <v>0</v>
      </c>
    </row>
    <row r="445" spans="1:19" x14ac:dyDescent="0.25">
      <c r="A445" s="8"/>
      <c r="C445">
        <v>0</v>
      </c>
    </row>
    <row r="446" spans="1:19" x14ac:dyDescent="0.25">
      <c r="A446" s="8">
        <v>44013</v>
      </c>
      <c r="B446" t="s">
        <v>35</v>
      </c>
      <c r="C446">
        <v>64</v>
      </c>
      <c r="D446">
        <v>8.75</v>
      </c>
      <c r="E446">
        <v>0</v>
      </c>
      <c r="F446">
        <v>560</v>
      </c>
      <c r="G446">
        <v>16.8</v>
      </c>
      <c r="H446">
        <v>-23.736000000000001</v>
      </c>
      <c r="R446">
        <v>0</v>
      </c>
      <c r="S446">
        <v>0</v>
      </c>
    </row>
    <row r="447" spans="1:19" x14ac:dyDescent="0.25">
      <c r="A447" s="8"/>
      <c r="C447">
        <v>0</v>
      </c>
    </row>
    <row r="448" spans="1:19" ht="15.75" thickBot="1" x14ac:dyDescent="0.3">
      <c r="A448" s="8">
        <v>44013</v>
      </c>
      <c r="B448" t="s">
        <v>41</v>
      </c>
      <c r="C448">
        <v>104</v>
      </c>
      <c r="D448">
        <v>9.5</v>
      </c>
      <c r="E448">
        <v>0</v>
      </c>
      <c r="F448">
        <v>988</v>
      </c>
      <c r="G448">
        <v>29.64</v>
      </c>
      <c r="H448">
        <v>35.328000000000003</v>
      </c>
      <c r="R448">
        <v>380</v>
      </c>
      <c r="S448">
        <v>40</v>
      </c>
    </row>
    <row r="449" spans="1:19" ht="15.75" thickBot="1" x14ac:dyDescent="0.3">
      <c r="A449" s="8">
        <v>44013</v>
      </c>
      <c r="F449">
        <v>0</v>
      </c>
      <c r="R449" s="2">
        <v>897.37599999999998</v>
      </c>
      <c r="S449" s="2">
        <v>99.199999999999989</v>
      </c>
    </row>
    <row r="453" spans="1:19" x14ac:dyDescent="0.25">
      <c r="A453" t="s">
        <v>0</v>
      </c>
      <c r="B453" t="s">
        <v>1</v>
      </c>
      <c r="C453" t="s">
        <v>2</v>
      </c>
      <c r="D453" t="s">
        <v>3</v>
      </c>
      <c r="F453" t="s">
        <v>4</v>
      </c>
      <c r="G453" t="s">
        <v>50</v>
      </c>
      <c r="H453" t="s">
        <v>51</v>
      </c>
      <c r="I453" t="s">
        <v>5</v>
      </c>
      <c r="J453" t="s">
        <v>6</v>
      </c>
      <c r="K453" t="s">
        <v>7</v>
      </c>
      <c r="L453" t="s">
        <v>8</v>
      </c>
      <c r="M453" t="s">
        <v>9</v>
      </c>
      <c r="N453" t="s">
        <v>10</v>
      </c>
      <c r="P453" t="s">
        <v>11</v>
      </c>
      <c r="R453" t="s">
        <v>12</v>
      </c>
      <c r="S453" t="s">
        <v>13</v>
      </c>
    </row>
    <row r="454" spans="1:19" ht="15.75" thickBot="1" x14ac:dyDescent="0.3">
      <c r="A454" s="8">
        <v>44044</v>
      </c>
      <c r="B454" t="s">
        <v>15</v>
      </c>
      <c r="C454">
        <v>32</v>
      </c>
      <c r="D454">
        <v>14.186507936507937</v>
      </c>
      <c r="F454">
        <v>2383.3333333333335</v>
      </c>
      <c r="G454">
        <v>71.5</v>
      </c>
      <c r="H454">
        <v>227.88400000000004</v>
      </c>
      <c r="R454">
        <v>1248.4126984126983</v>
      </c>
      <c r="S454">
        <v>88</v>
      </c>
    </row>
    <row r="455" spans="1:19" ht="15.75" thickBot="1" x14ac:dyDescent="0.3">
      <c r="A455" s="8"/>
      <c r="K455">
        <v>6700</v>
      </c>
      <c r="O455" t="s">
        <v>52</v>
      </c>
      <c r="P455" s="14">
        <v>1.2587005659322437</v>
      </c>
    </row>
    <row r="456" spans="1:19" x14ac:dyDescent="0.25">
      <c r="A456" s="8">
        <v>44044</v>
      </c>
      <c r="B456" t="s">
        <v>38</v>
      </c>
      <c r="C456">
        <v>56</v>
      </c>
      <c r="D456">
        <v>8.7200000000000006</v>
      </c>
      <c r="F456">
        <v>488.32000000000005</v>
      </c>
      <c r="G456">
        <v>14.649600000000001</v>
      </c>
      <c r="H456">
        <v>-33.627839999999999</v>
      </c>
      <c r="I456">
        <v>390.5</v>
      </c>
      <c r="J456">
        <v>6009.9210933333343</v>
      </c>
      <c r="K456">
        <v>2145</v>
      </c>
      <c r="L456">
        <v>5.492957746478873</v>
      </c>
      <c r="M456">
        <v>15.39032290226206</v>
      </c>
      <c r="N456">
        <v>2.8018280155400159</v>
      </c>
      <c r="O456" t="s">
        <v>53</v>
      </c>
      <c r="P456">
        <v>3.9316054973174981</v>
      </c>
      <c r="R456">
        <v>767.36</v>
      </c>
      <c r="S456">
        <v>88</v>
      </c>
    </row>
    <row r="457" spans="1:19" x14ac:dyDescent="0.25">
      <c r="A457" s="8"/>
    </row>
    <row r="458" spans="1:19" x14ac:dyDescent="0.25">
      <c r="A458" s="8">
        <v>44044</v>
      </c>
      <c r="B458" t="s">
        <v>18</v>
      </c>
      <c r="C458">
        <v>40</v>
      </c>
      <c r="D458">
        <v>8.75</v>
      </c>
      <c r="F458">
        <v>350</v>
      </c>
      <c r="G458">
        <v>10.5</v>
      </c>
      <c r="H458">
        <v>-52.716000000000001</v>
      </c>
      <c r="R458">
        <v>0</v>
      </c>
      <c r="S458">
        <v>0</v>
      </c>
    </row>
    <row r="459" spans="1:19" x14ac:dyDescent="0.25">
      <c r="A459" s="8"/>
    </row>
    <row r="460" spans="1:19" x14ac:dyDescent="0.25">
      <c r="A460" s="8">
        <v>44044</v>
      </c>
      <c r="B460" t="s">
        <v>17</v>
      </c>
      <c r="C460">
        <v>0</v>
      </c>
      <c r="D460">
        <v>8.7200000000000006</v>
      </c>
      <c r="E460">
        <v>0</v>
      </c>
      <c r="F460">
        <v>0</v>
      </c>
      <c r="R460">
        <v>0</v>
      </c>
    </row>
    <row r="461" spans="1:19" x14ac:dyDescent="0.25">
      <c r="A461" s="8"/>
    </row>
    <row r="462" spans="1:19" x14ac:dyDescent="0.25">
      <c r="A462" s="8">
        <v>44044</v>
      </c>
      <c r="B462" t="s">
        <v>16</v>
      </c>
      <c r="C462">
        <v>0</v>
      </c>
      <c r="D462">
        <v>12.4</v>
      </c>
      <c r="F462">
        <v>0</v>
      </c>
      <c r="R462">
        <v>0</v>
      </c>
      <c r="S462">
        <v>0</v>
      </c>
    </row>
    <row r="463" spans="1:19" x14ac:dyDescent="0.25">
      <c r="A463" s="8"/>
    </row>
    <row r="464" spans="1:19" x14ac:dyDescent="0.25">
      <c r="A464" s="8">
        <v>44044</v>
      </c>
      <c r="B464" t="s">
        <v>21</v>
      </c>
      <c r="C464">
        <v>56</v>
      </c>
      <c r="D464">
        <v>8.75</v>
      </c>
      <c r="F464">
        <v>490</v>
      </c>
      <c r="G464">
        <v>14.7</v>
      </c>
      <c r="H464">
        <v>-33.396000000000001</v>
      </c>
      <c r="R464">
        <v>0</v>
      </c>
      <c r="S464">
        <v>0</v>
      </c>
    </row>
    <row r="465" spans="1:19" x14ac:dyDescent="0.25">
      <c r="A465" s="8"/>
    </row>
    <row r="466" spans="1:19" x14ac:dyDescent="0.25">
      <c r="A466" s="8">
        <v>44044</v>
      </c>
      <c r="B466" t="s">
        <v>40</v>
      </c>
      <c r="C466">
        <v>22.5</v>
      </c>
      <c r="D466">
        <v>8.7200000000000006</v>
      </c>
      <c r="F466">
        <v>196.20000000000002</v>
      </c>
      <c r="G466">
        <v>5.8860000000000001</v>
      </c>
      <c r="H466">
        <v>-73.940399999999997</v>
      </c>
      <c r="R466">
        <v>261.60000000000002</v>
      </c>
      <c r="S466">
        <v>30</v>
      </c>
    </row>
    <row r="467" spans="1:19" x14ac:dyDescent="0.25">
      <c r="A467" s="8"/>
    </row>
    <row r="468" spans="1:19" x14ac:dyDescent="0.25">
      <c r="A468" s="8">
        <v>44044</v>
      </c>
      <c r="B468" t="s">
        <v>35</v>
      </c>
      <c r="C468">
        <v>56</v>
      </c>
      <c r="D468">
        <v>8.75</v>
      </c>
      <c r="E468">
        <v>0</v>
      </c>
      <c r="F468">
        <v>490</v>
      </c>
      <c r="G468">
        <v>14.7</v>
      </c>
      <c r="H468">
        <v>-33.396000000000001</v>
      </c>
      <c r="R468">
        <v>70</v>
      </c>
      <c r="S468">
        <v>8</v>
      </c>
    </row>
    <row r="469" spans="1:19" x14ac:dyDescent="0.25">
      <c r="A469" s="8"/>
    </row>
    <row r="470" spans="1:19" ht="15.75" thickBot="1" x14ac:dyDescent="0.3">
      <c r="A470" s="8">
        <v>44044</v>
      </c>
      <c r="B470" t="s">
        <v>41</v>
      </c>
      <c r="C470">
        <v>128</v>
      </c>
      <c r="D470">
        <v>9.5</v>
      </c>
      <c r="E470">
        <v>0</v>
      </c>
      <c r="F470">
        <v>1216</v>
      </c>
      <c r="G470">
        <v>36.479999999999997</v>
      </c>
      <c r="H470">
        <v>66.792000000000002</v>
      </c>
      <c r="R470">
        <v>76</v>
      </c>
      <c r="S470">
        <v>8</v>
      </c>
    </row>
    <row r="471" spans="1:19" ht="15.75" thickBot="1" x14ac:dyDescent="0.3">
      <c r="A471" s="8"/>
      <c r="R471" s="2">
        <v>2423.3726984126984</v>
      </c>
      <c r="S471" s="2">
        <v>222</v>
      </c>
    </row>
    <row r="472" spans="1:19" x14ac:dyDescent="0.25">
      <c r="A472" s="8"/>
    </row>
    <row r="476" spans="1:19" x14ac:dyDescent="0.25">
      <c r="A476" t="s">
        <v>0</v>
      </c>
      <c r="B476" t="s">
        <v>1</v>
      </c>
      <c r="C476" t="s">
        <v>2</v>
      </c>
      <c r="D476" t="s">
        <v>3</v>
      </c>
      <c r="F476" t="s">
        <v>4</v>
      </c>
      <c r="G476" t="s">
        <v>50</v>
      </c>
      <c r="H476" t="s">
        <v>51</v>
      </c>
      <c r="I476" t="s">
        <v>5</v>
      </c>
      <c r="J476" t="s">
        <v>6</v>
      </c>
      <c r="K476" t="s">
        <v>7</v>
      </c>
      <c r="L476" t="s">
        <v>8</v>
      </c>
      <c r="M476" t="s">
        <v>9</v>
      </c>
      <c r="N476" t="s">
        <v>10</v>
      </c>
      <c r="P476" t="s">
        <v>11</v>
      </c>
      <c r="R476" t="s">
        <v>12</v>
      </c>
      <c r="S476" t="s">
        <v>13</v>
      </c>
    </row>
    <row r="477" spans="1:19" ht="15.75" thickBot="1" x14ac:dyDescent="0.3">
      <c r="A477" s="8">
        <v>44075</v>
      </c>
      <c r="B477" t="s">
        <v>15</v>
      </c>
      <c r="C477">
        <v>128</v>
      </c>
      <c r="D477">
        <v>14.186507936507937</v>
      </c>
      <c r="F477">
        <v>2383.3333333333335</v>
      </c>
      <c r="G477">
        <v>71.5</v>
      </c>
      <c r="H477">
        <v>227.88400000000004</v>
      </c>
      <c r="R477">
        <v>0</v>
      </c>
      <c r="S477">
        <v>0</v>
      </c>
    </row>
    <row r="478" spans="1:19" ht="15.75" thickBot="1" x14ac:dyDescent="0.3">
      <c r="A478" s="8"/>
      <c r="K478">
        <v>6700</v>
      </c>
      <c r="O478" t="s">
        <v>52</v>
      </c>
      <c r="P478" s="14">
        <v>0.81176866467661668</v>
      </c>
    </row>
    <row r="479" spans="1:19" x14ac:dyDescent="0.25">
      <c r="A479" s="8">
        <v>44075</v>
      </c>
      <c r="B479" t="s">
        <v>38</v>
      </c>
      <c r="C479">
        <v>32</v>
      </c>
      <c r="D479">
        <v>8.7200000000000006</v>
      </c>
      <c r="F479">
        <v>279.04000000000002</v>
      </c>
      <c r="G479">
        <v>8.3712</v>
      </c>
      <c r="H479">
        <v>-62.508480000000006</v>
      </c>
      <c r="I479">
        <v>389.5</v>
      </c>
      <c r="J479">
        <v>5210.8500533333317</v>
      </c>
      <c r="K479">
        <v>2145</v>
      </c>
      <c r="L479">
        <v>5.5070603337612321</v>
      </c>
      <c r="M479">
        <v>13.378305656824985</v>
      </c>
      <c r="N479">
        <v>2.4293007241647233</v>
      </c>
      <c r="O479" t="s">
        <v>53</v>
      </c>
      <c r="P479">
        <v>2.5355944304584299</v>
      </c>
      <c r="R479">
        <v>0</v>
      </c>
      <c r="S479">
        <v>0</v>
      </c>
    </row>
    <row r="480" spans="1:19" x14ac:dyDescent="0.25">
      <c r="A480" s="8"/>
    </row>
    <row r="481" spans="1:19" x14ac:dyDescent="0.25">
      <c r="A481" s="8">
        <v>44075</v>
      </c>
      <c r="B481" t="s">
        <v>18</v>
      </c>
      <c r="C481">
        <v>40</v>
      </c>
      <c r="D481">
        <v>8.75</v>
      </c>
      <c r="F481">
        <v>350</v>
      </c>
      <c r="G481">
        <v>10.5</v>
      </c>
      <c r="H481">
        <v>-52.716000000000001</v>
      </c>
      <c r="R481">
        <v>0</v>
      </c>
      <c r="S481">
        <v>0</v>
      </c>
    </row>
    <row r="482" spans="1:19" x14ac:dyDescent="0.25">
      <c r="A482" s="8"/>
    </row>
    <row r="483" spans="1:19" x14ac:dyDescent="0.25">
      <c r="A483" s="8">
        <v>44075</v>
      </c>
      <c r="B483" t="s">
        <v>17</v>
      </c>
      <c r="C483">
        <v>0</v>
      </c>
      <c r="D483">
        <v>8.7200000000000006</v>
      </c>
      <c r="E483">
        <v>0</v>
      </c>
      <c r="F483">
        <v>0</v>
      </c>
      <c r="R483">
        <v>0</v>
      </c>
      <c r="S483">
        <v>0</v>
      </c>
    </row>
    <row r="484" spans="1:19" x14ac:dyDescent="0.25">
      <c r="A484" s="8"/>
    </row>
    <row r="485" spans="1:19" x14ac:dyDescent="0.25">
      <c r="A485" s="8">
        <v>44075</v>
      </c>
      <c r="B485" t="s">
        <v>16</v>
      </c>
      <c r="C485">
        <v>0</v>
      </c>
      <c r="D485">
        <v>12.4</v>
      </c>
      <c r="F485">
        <v>0</v>
      </c>
      <c r="R485">
        <v>0</v>
      </c>
      <c r="S485">
        <v>0</v>
      </c>
    </row>
    <row r="486" spans="1:19" x14ac:dyDescent="0.25">
      <c r="A486" s="8"/>
    </row>
    <row r="487" spans="1:19" x14ac:dyDescent="0.25">
      <c r="A487" s="8">
        <v>44075</v>
      </c>
      <c r="B487" t="s">
        <v>21</v>
      </c>
      <c r="C487">
        <v>40</v>
      </c>
      <c r="D487">
        <v>8.75</v>
      </c>
      <c r="F487">
        <v>350</v>
      </c>
      <c r="G487">
        <v>10.5</v>
      </c>
      <c r="H487">
        <v>-52.716000000000001</v>
      </c>
      <c r="R487">
        <v>0</v>
      </c>
      <c r="S487">
        <v>0</v>
      </c>
    </row>
    <row r="488" spans="1:19" x14ac:dyDescent="0.25">
      <c r="A488" s="8"/>
    </row>
    <row r="489" spans="1:19" x14ac:dyDescent="0.25">
      <c r="A489" s="8">
        <v>44075</v>
      </c>
      <c r="B489" t="s">
        <v>40</v>
      </c>
      <c r="C489">
        <v>37.5</v>
      </c>
      <c r="D489">
        <v>8.7200000000000006</v>
      </c>
      <c r="F489">
        <v>327</v>
      </c>
      <c r="G489">
        <v>9.81</v>
      </c>
      <c r="H489">
        <v>-55.890000000000008</v>
      </c>
      <c r="R489">
        <v>0</v>
      </c>
      <c r="S489">
        <v>0</v>
      </c>
    </row>
    <row r="490" spans="1:19" x14ac:dyDescent="0.25">
      <c r="A490" s="8"/>
    </row>
    <row r="491" spans="1:19" x14ac:dyDescent="0.25">
      <c r="A491" s="8">
        <v>44075</v>
      </c>
      <c r="B491" t="s">
        <v>35</v>
      </c>
      <c r="C491">
        <v>32</v>
      </c>
      <c r="D491">
        <v>8.75</v>
      </c>
      <c r="E491">
        <v>144</v>
      </c>
      <c r="F491">
        <v>424</v>
      </c>
      <c r="G491">
        <v>12.719999999999999</v>
      </c>
      <c r="H491">
        <v>-42.504000000000005</v>
      </c>
      <c r="R491">
        <v>0</v>
      </c>
      <c r="S491">
        <v>0</v>
      </c>
    </row>
    <row r="492" spans="1:19" x14ac:dyDescent="0.25">
      <c r="A492" s="8"/>
    </row>
    <row r="493" spans="1:19" ht="15.75" thickBot="1" x14ac:dyDescent="0.3">
      <c r="A493" s="8">
        <v>44075</v>
      </c>
      <c r="B493" t="s">
        <v>41</v>
      </c>
      <c r="C493">
        <v>80</v>
      </c>
      <c r="D493">
        <v>9.5</v>
      </c>
      <c r="E493">
        <v>64</v>
      </c>
      <c r="F493">
        <v>824</v>
      </c>
      <c r="G493">
        <v>24.72</v>
      </c>
      <c r="H493">
        <v>12.696000000000002</v>
      </c>
      <c r="R493">
        <v>228</v>
      </c>
      <c r="S493">
        <v>24</v>
      </c>
    </row>
    <row r="494" spans="1:19" ht="15.75" thickBot="1" x14ac:dyDescent="0.3">
      <c r="A494" s="8"/>
      <c r="R494" s="2">
        <v>228</v>
      </c>
      <c r="S494" s="2">
        <v>24</v>
      </c>
    </row>
    <row r="495" spans="1:19" x14ac:dyDescent="0.25">
      <c r="A495" s="8"/>
    </row>
    <row r="496" spans="1:19" x14ac:dyDescent="0.25">
      <c r="A496" s="8"/>
    </row>
    <row r="497" spans="1:19" x14ac:dyDescent="0.25">
      <c r="A497" s="8"/>
    </row>
    <row r="498" spans="1:19" x14ac:dyDescent="0.25">
      <c r="A498" t="s">
        <v>0</v>
      </c>
      <c r="B498" t="s">
        <v>1</v>
      </c>
      <c r="C498" t="s">
        <v>2</v>
      </c>
      <c r="D498" t="s">
        <v>3</v>
      </c>
      <c r="F498" t="s">
        <v>4</v>
      </c>
      <c r="G498" t="s">
        <v>50</v>
      </c>
      <c r="H498" t="s">
        <v>51</v>
      </c>
      <c r="I498" t="s">
        <v>5</v>
      </c>
      <c r="J498" t="s">
        <v>6</v>
      </c>
      <c r="K498" t="s">
        <v>7</v>
      </c>
      <c r="L498" t="s">
        <v>8</v>
      </c>
      <c r="M498" t="s">
        <v>9</v>
      </c>
      <c r="N498" t="s">
        <v>10</v>
      </c>
      <c r="P498" t="s">
        <v>11</v>
      </c>
      <c r="R498" t="s">
        <v>12</v>
      </c>
      <c r="S498" t="s">
        <v>13</v>
      </c>
    </row>
    <row r="499" spans="1:19" ht="15.75" thickBot="1" x14ac:dyDescent="0.3">
      <c r="A499" s="8">
        <v>44105</v>
      </c>
      <c r="B499" t="s">
        <v>15</v>
      </c>
      <c r="C499">
        <v>160</v>
      </c>
      <c r="D499">
        <v>14.186507936507937</v>
      </c>
      <c r="F499">
        <v>2383.3333333333335</v>
      </c>
      <c r="G499">
        <v>71.5</v>
      </c>
      <c r="H499">
        <v>227.88400000000004</v>
      </c>
      <c r="R499">
        <v>0</v>
      </c>
      <c r="S499">
        <v>0</v>
      </c>
    </row>
    <row r="500" spans="1:19" ht="15.75" thickBot="1" x14ac:dyDescent="0.3">
      <c r="A500" s="8"/>
      <c r="K500">
        <v>6700</v>
      </c>
      <c r="O500" t="s">
        <v>52</v>
      </c>
      <c r="P500" s="14">
        <v>0.82990792437810956</v>
      </c>
    </row>
    <row r="501" spans="1:19" x14ac:dyDescent="0.25">
      <c r="A501" s="8">
        <v>44105</v>
      </c>
      <c r="B501" t="s">
        <v>38</v>
      </c>
      <c r="C501">
        <v>56</v>
      </c>
      <c r="D501">
        <v>8.7200000000000006</v>
      </c>
      <c r="F501">
        <v>488.32000000000005</v>
      </c>
      <c r="G501">
        <v>14.649600000000001</v>
      </c>
      <c r="H501">
        <v>-33.627839999999999</v>
      </c>
      <c r="I501">
        <v>485</v>
      </c>
      <c r="J501">
        <v>5490.6230933333336</v>
      </c>
      <c r="K501">
        <v>2145</v>
      </c>
      <c r="L501">
        <v>4.4226804123711343</v>
      </c>
      <c r="M501">
        <v>11.320872357388316</v>
      </c>
      <c r="N501">
        <v>2.559731045843046</v>
      </c>
      <c r="O501" t="s">
        <v>53</v>
      </c>
      <c r="P501">
        <v>2.5922531903651906</v>
      </c>
      <c r="R501">
        <v>69.760000000000005</v>
      </c>
      <c r="S501">
        <v>8</v>
      </c>
    </row>
    <row r="502" spans="1:19" x14ac:dyDescent="0.25">
      <c r="A502" s="8"/>
    </row>
    <row r="503" spans="1:19" x14ac:dyDescent="0.25">
      <c r="A503" s="8">
        <v>44105</v>
      </c>
      <c r="B503" t="s">
        <v>18</v>
      </c>
      <c r="C503">
        <v>48</v>
      </c>
      <c r="D503">
        <v>8.75</v>
      </c>
      <c r="F503">
        <v>420</v>
      </c>
      <c r="G503">
        <v>12.6</v>
      </c>
      <c r="H503">
        <v>-43.056000000000004</v>
      </c>
      <c r="R503">
        <v>0</v>
      </c>
      <c r="S503">
        <v>0</v>
      </c>
    </row>
    <row r="504" spans="1:19" x14ac:dyDescent="0.25">
      <c r="A504" s="8"/>
    </row>
    <row r="505" spans="1:19" x14ac:dyDescent="0.25">
      <c r="A505" s="8">
        <v>44105</v>
      </c>
      <c r="B505" t="s">
        <v>17</v>
      </c>
      <c r="C505">
        <v>0</v>
      </c>
      <c r="D505">
        <v>8.7200000000000006</v>
      </c>
      <c r="E505">
        <v>0</v>
      </c>
      <c r="F505">
        <v>0</v>
      </c>
      <c r="R505">
        <v>0</v>
      </c>
      <c r="S505">
        <v>0</v>
      </c>
    </row>
    <row r="506" spans="1:19" x14ac:dyDescent="0.25">
      <c r="A506" s="8"/>
    </row>
    <row r="507" spans="1:19" x14ac:dyDescent="0.25">
      <c r="A507" s="8">
        <v>44105</v>
      </c>
      <c r="B507" t="s">
        <v>16</v>
      </c>
      <c r="C507">
        <v>0</v>
      </c>
      <c r="D507">
        <v>12.4</v>
      </c>
      <c r="F507">
        <v>0</v>
      </c>
      <c r="R507">
        <v>0</v>
      </c>
      <c r="S507">
        <v>0</v>
      </c>
    </row>
    <row r="508" spans="1:19" x14ac:dyDescent="0.25">
      <c r="A508" s="8"/>
    </row>
    <row r="509" spans="1:19" x14ac:dyDescent="0.25">
      <c r="A509" s="8">
        <v>44105</v>
      </c>
      <c r="B509" t="s">
        <v>21</v>
      </c>
      <c r="C509">
        <v>56</v>
      </c>
      <c r="D509">
        <v>8.75</v>
      </c>
      <c r="F509">
        <v>490</v>
      </c>
      <c r="G509">
        <v>14.7</v>
      </c>
      <c r="H509">
        <v>-33.396000000000001</v>
      </c>
      <c r="R509">
        <v>0</v>
      </c>
      <c r="S509">
        <v>0</v>
      </c>
    </row>
    <row r="510" spans="1:19" x14ac:dyDescent="0.25">
      <c r="A510" s="8"/>
    </row>
    <row r="511" spans="1:19" x14ac:dyDescent="0.25">
      <c r="A511" s="8">
        <v>44105</v>
      </c>
      <c r="B511" t="s">
        <v>40</v>
      </c>
      <c r="C511">
        <v>45</v>
      </c>
      <c r="D511">
        <v>8.7200000000000006</v>
      </c>
      <c r="F511">
        <v>392.40000000000003</v>
      </c>
      <c r="G511">
        <v>11.772</v>
      </c>
      <c r="H511">
        <v>-46.864800000000002</v>
      </c>
      <c r="R511">
        <v>0</v>
      </c>
      <c r="S511">
        <v>0</v>
      </c>
    </row>
    <row r="512" spans="1:19" x14ac:dyDescent="0.25">
      <c r="A512" s="8"/>
    </row>
    <row r="513" spans="1:19" x14ac:dyDescent="0.25">
      <c r="A513" s="8">
        <v>44105</v>
      </c>
      <c r="B513" t="s">
        <v>35</v>
      </c>
      <c r="C513">
        <v>96</v>
      </c>
      <c r="D513">
        <v>8.75</v>
      </c>
      <c r="E513">
        <v>0</v>
      </c>
      <c r="F513">
        <v>840</v>
      </c>
      <c r="G513">
        <v>25.2</v>
      </c>
      <c r="H513">
        <v>14.904000000000002</v>
      </c>
      <c r="R513">
        <v>0</v>
      </c>
      <c r="S513">
        <v>0</v>
      </c>
    </row>
    <row r="514" spans="1:19" x14ac:dyDescent="0.25">
      <c r="A514" s="8"/>
    </row>
    <row r="515" spans="1:19" ht="15.75" thickBot="1" x14ac:dyDescent="0.3">
      <c r="A515" s="8">
        <v>44105</v>
      </c>
      <c r="B515" t="s">
        <v>41</v>
      </c>
      <c r="C515">
        <v>24</v>
      </c>
      <c r="D515">
        <v>9.5</v>
      </c>
      <c r="E515">
        <v>0</v>
      </c>
      <c r="F515">
        <v>228</v>
      </c>
      <c r="G515">
        <v>6.84</v>
      </c>
      <c r="H515">
        <v>-69.552000000000007</v>
      </c>
      <c r="R515">
        <v>0</v>
      </c>
      <c r="S515">
        <v>0</v>
      </c>
    </row>
    <row r="516" spans="1:19" ht="15.75" thickBot="1" x14ac:dyDescent="0.3">
      <c r="A516" s="8"/>
      <c r="R516" s="2">
        <v>69.760000000000005</v>
      </c>
      <c r="S516" s="2">
        <v>8</v>
      </c>
    </row>
    <row r="517" spans="1:19" x14ac:dyDescent="0.25">
      <c r="A517" s="8"/>
    </row>
    <row r="518" spans="1:19" x14ac:dyDescent="0.25">
      <c r="A518" t="s">
        <v>0</v>
      </c>
      <c r="B518" t="s">
        <v>1</v>
      </c>
      <c r="C518" t="s">
        <v>2</v>
      </c>
      <c r="D518" t="s">
        <v>3</v>
      </c>
      <c r="F518" t="s">
        <v>4</v>
      </c>
      <c r="G518" t="s">
        <v>50</v>
      </c>
      <c r="H518" t="s">
        <v>51</v>
      </c>
      <c r="I518" t="s">
        <v>5</v>
      </c>
      <c r="J518" t="s">
        <v>6</v>
      </c>
      <c r="K518" t="s">
        <v>7</v>
      </c>
      <c r="L518" t="s">
        <v>8</v>
      </c>
      <c r="M518" t="s">
        <v>9</v>
      </c>
      <c r="N518" t="s">
        <v>10</v>
      </c>
      <c r="P518" t="s">
        <v>11</v>
      </c>
      <c r="R518" t="s">
        <v>12</v>
      </c>
      <c r="S518" t="s">
        <v>13</v>
      </c>
    </row>
    <row r="519" spans="1:19" ht="15.75" thickBot="1" x14ac:dyDescent="0.3">
      <c r="A519" s="8">
        <v>44136</v>
      </c>
      <c r="B519" t="s">
        <v>15</v>
      </c>
      <c r="C519">
        <v>152</v>
      </c>
      <c r="D519">
        <v>14.186507936507937</v>
      </c>
      <c r="F519">
        <v>2383.3333333333335</v>
      </c>
      <c r="G519">
        <v>71.5</v>
      </c>
      <c r="H519">
        <v>227.88400000000004</v>
      </c>
      <c r="R519">
        <v>226.98412698412699</v>
      </c>
      <c r="S519">
        <v>16</v>
      </c>
    </row>
    <row r="520" spans="1:19" ht="15.75" thickBot="1" x14ac:dyDescent="0.3">
      <c r="A520" s="8"/>
      <c r="K520">
        <v>6700</v>
      </c>
      <c r="O520" t="s">
        <v>52</v>
      </c>
      <c r="P520" s="14">
        <v>1.3810849463160384</v>
      </c>
    </row>
    <row r="521" spans="1:19" x14ac:dyDescent="0.25">
      <c r="A521" s="8">
        <v>44136</v>
      </c>
      <c r="B521" t="s">
        <v>38</v>
      </c>
      <c r="C521">
        <v>168</v>
      </c>
      <c r="D521">
        <v>8.7200000000000006</v>
      </c>
      <c r="F521">
        <v>1464.96</v>
      </c>
      <c r="G521">
        <v>43.948799999999999</v>
      </c>
      <c r="H521">
        <v>101.14848000000001</v>
      </c>
      <c r="I521">
        <v>784</v>
      </c>
      <c r="J521">
        <v>8676.2850133333304</v>
      </c>
      <c r="K521">
        <v>5682</v>
      </c>
      <c r="L521">
        <v>7.2474489795918364</v>
      </c>
      <c r="M521">
        <v>11.066690068027206</v>
      </c>
      <c r="N521">
        <v>1.5269772990730959</v>
      </c>
      <c r="O521" t="s">
        <v>53</v>
      </c>
      <c r="P521">
        <v>1.628523255951682</v>
      </c>
      <c r="R521">
        <v>0</v>
      </c>
      <c r="S521">
        <v>0</v>
      </c>
    </row>
    <row r="522" spans="1:19" x14ac:dyDescent="0.25">
      <c r="A522" s="8"/>
    </row>
    <row r="523" spans="1:19" x14ac:dyDescent="0.25">
      <c r="A523" s="8">
        <v>44136</v>
      </c>
      <c r="B523" t="s">
        <v>18</v>
      </c>
      <c r="C523">
        <v>64</v>
      </c>
      <c r="D523">
        <v>8.75</v>
      </c>
      <c r="F523">
        <v>560</v>
      </c>
      <c r="G523">
        <v>16.8</v>
      </c>
      <c r="H523">
        <v>-23.736000000000001</v>
      </c>
      <c r="R523">
        <v>350</v>
      </c>
      <c r="S523">
        <v>40</v>
      </c>
    </row>
    <row r="524" spans="1:19" x14ac:dyDescent="0.25">
      <c r="A524" s="8"/>
    </row>
    <row r="525" spans="1:19" x14ac:dyDescent="0.25">
      <c r="A525" s="8">
        <v>44136</v>
      </c>
      <c r="B525" t="s">
        <v>17</v>
      </c>
      <c r="C525">
        <v>0</v>
      </c>
      <c r="D525">
        <v>8.7200000000000006</v>
      </c>
      <c r="E525">
        <v>0</v>
      </c>
      <c r="F525">
        <v>0</v>
      </c>
      <c r="R525">
        <v>0</v>
      </c>
      <c r="S525">
        <v>0</v>
      </c>
    </row>
    <row r="526" spans="1:19" x14ac:dyDescent="0.25">
      <c r="A526" s="8"/>
    </row>
    <row r="527" spans="1:19" x14ac:dyDescent="0.25">
      <c r="A527" s="8">
        <v>44136</v>
      </c>
      <c r="B527" t="s">
        <v>16</v>
      </c>
      <c r="C527">
        <v>0</v>
      </c>
      <c r="D527">
        <v>12.4</v>
      </c>
      <c r="F527">
        <v>0</v>
      </c>
      <c r="R527">
        <v>0</v>
      </c>
      <c r="S527">
        <v>0</v>
      </c>
    </row>
    <row r="528" spans="1:19" x14ac:dyDescent="0.25">
      <c r="A528" s="8"/>
    </row>
    <row r="529" spans="1:19" x14ac:dyDescent="0.25">
      <c r="A529" s="8">
        <v>44136</v>
      </c>
      <c r="B529" t="s">
        <v>21</v>
      </c>
      <c r="C529">
        <v>168</v>
      </c>
      <c r="D529">
        <v>8.75</v>
      </c>
      <c r="F529">
        <v>1470</v>
      </c>
      <c r="G529">
        <v>44.1</v>
      </c>
      <c r="H529">
        <v>101.84400000000001</v>
      </c>
      <c r="R529">
        <v>0</v>
      </c>
      <c r="S529">
        <v>0</v>
      </c>
    </row>
    <row r="530" spans="1:19" x14ac:dyDescent="0.25">
      <c r="A530" s="8"/>
    </row>
    <row r="531" spans="1:19" x14ac:dyDescent="0.25">
      <c r="A531" s="8">
        <v>44136</v>
      </c>
      <c r="B531" t="s">
        <v>40</v>
      </c>
      <c r="C531">
        <v>64</v>
      </c>
      <c r="D531">
        <v>8.7200000000000006</v>
      </c>
      <c r="F531">
        <v>558.08000000000004</v>
      </c>
      <c r="G531">
        <v>16.7424</v>
      </c>
      <c r="H531">
        <v>-24.000959999999996</v>
      </c>
      <c r="R531">
        <v>0</v>
      </c>
      <c r="S531">
        <v>0</v>
      </c>
    </row>
    <row r="532" spans="1:19" x14ac:dyDescent="0.25">
      <c r="A532" s="8"/>
    </row>
    <row r="533" spans="1:19" x14ac:dyDescent="0.25">
      <c r="A533" s="8">
        <v>44136</v>
      </c>
      <c r="B533" t="s">
        <v>35</v>
      </c>
      <c r="C533">
        <v>168</v>
      </c>
      <c r="D533">
        <v>8.75</v>
      </c>
      <c r="E533">
        <v>0</v>
      </c>
      <c r="F533">
        <v>1470</v>
      </c>
      <c r="G533">
        <v>44.1</v>
      </c>
      <c r="H533">
        <v>101.84400000000001</v>
      </c>
      <c r="R533">
        <v>0</v>
      </c>
      <c r="S533">
        <v>0</v>
      </c>
    </row>
    <row r="534" spans="1:19" x14ac:dyDescent="0.25">
      <c r="A534" s="8"/>
    </row>
    <row r="535" spans="1:19" ht="15.75" thickBot="1" x14ac:dyDescent="0.3">
      <c r="A535" s="8">
        <v>44136</v>
      </c>
      <c r="B535" t="s">
        <v>41</v>
      </c>
      <c r="C535">
        <v>0</v>
      </c>
      <c r="D535">
        <v>9.5</v>
      </c>
      <c r="E535">
        <v>0</v>
      </c>
      <c r="F535">
        <v>0</v>
      </c>
      <c r="G535">
        <v>0</v>
      </c>
      <c r="H535">
        <v>-101.01600000000001</v>
      </c>
      <c r="R535">
        <v>0</v>
      </c>
      <c r="S535">
        <v>0</v>
      </c>
    </row>
    <row r="536" spans="1:19" ht="15.75" thickBot="1" x14ac:dyDescent="0.3">
      <c r="A536" s="8"/>
      <c r="R536" s="2">
        <v>576.98412698412699</v>
      </c>
      <c r="S536" s="2">
        <v>56</v>
      </c>
    </row>
    <row r="537" spans="1:19" x14ac:dyDescent="0.25">
      <c r="A537" s="8"/>
    </row>
    <row r="538" spans="1:19" x14ac:dyDescent="0.25">
      <c r="A538" t="s">
        <v>0</v>
      </c>
      <c r="B538" t="s">
        <v>1</v>
      </c>
      <c r="C538" t="s">
        <v>2</v>
      </c>
      <c r="D538" t="s">
        <v>3</v>
      </c>
      <c r="F538" t="s">
        <v>4</v>
      </c>
      <c r="G538" t="s">
        <v>50</v>
      </c>
      <c r="H538" t="s">
        <v>51</v>
      </c>
      <c r="I538" t="s">
        <v>5</v>
      </c>
      <c r="J538" t="s">
        <v>6</v>
      </c>
      <c r="K538" t="s">
        <v>7</v>
      </c>
      <c r="L538" t="s">
        <v>8</v>
      </c>
      <c r="M538" t="s">
        <v>9</v>
      </c>
      <c r="N538" t="s">
        <v>10</v>
      </c>
      <c r="P538" t="s">
        <v>11</v>
      </c>
      <c r="R538" t="s">
        <v>12</v>
      </c>
      <c r="S538" t="s">
        <v>13</v>
      </c>
    </row>
    <row r="539" spans="1:19" ht="15.75" thickBot="1" x14ac:dyDescent="0.3">
      <c r="A539" s="8">
        <v>44166</v>
      </c>
      <c r="B539" t="s">
        <v>15</v>
      </c>
      <c r="C539">
        <v>80</v>
      </c>
      <c r="D539">
        <v>14.186507936507937</v>
      </c>
      <c r="F539">
        <v>2383.3333333333335</v>
      </c>
      <c r="G539">
        <v>71.5</v>
      </c>
      <c r="H539">
        <v>227.88400000000004</v>
      </c>
      <c r="R539">
        <v>425.59523809523807</v>
      </c>
      <c r="S539">
        <v>30</v>
      </c>
    </row>
    <row r="540" spans="1:19" ht="15.75" thickBot="1" x14ac:dyDescent="0.3">
      <c r="A540" s="8"/>
      <c r="K540">
        <v>6700</v>
      </c>
      <c r="O540" t="s">
        <v>52</v>
      </c>
      <c r="P540" s="14">
        <v>1.0329281569296376</v>
      </c>
    </row>
    <row r="541" spans="1:19" x14ac:dyDescent="0.25">
      <c r="A541" s="8">
        <v>44166</v>
      </c>
      <c r="B541" t="s">
        <v>38</v>
      </c>
      <c r="C541">
        <v>88</v>
      </c>
      <c r="D541">
        <v>8.7200000000000006</v>
      </c>
      <c r="F541">
        <v>767.36</v>
      </c>
      <c r="G541">
        <v>23.020800000000001</v>
      </c>
      <c r="H541">
        <v>4.8796800000000022</v>
      </c>
      <c r="I541">
        <v>336</v>
      </c>
      <c r="J541">
        <v>4991.5834133333337</v>
      </c>
      <c r="K541">
        <v>1392</v>
      </c>
      <c r="L541">
        <v>4.1428571428571432</v>
      </c>
      <c r="M541">
        <v>14.855903015873016</v>
      </c>
      <c r="N541">
        <v>3.5859076245210733</v>
      </c>
      <c r="O541" t="s">
        <v>53</v>
      </c>
      <c r="P541">
        <v>4.9717088013136292</v>
      </c>
      <c r="R541">
        <v>348.8</v>
      </c>
      <c r="S541">
        <v>40</v>
      </c>
    </row>
    <row r="542" spans="1:19" x14ac:dyDescent="0.25">
      <c r="A542" s="8"/>
    </row>
    <row r="543" spans="1:19" x14ac:dyDescent="0.25">
      <c r="A543" s="8">
        <v>44166</v>
      </c>
      <c r="B543" t="s">
        <v>18</v>
      </c>
      <c r="C543">
        <v>40</v>
      </c>
      <c r="D543">
        <v>8.75</v>
      </c>
      <c r="F543">
        <v>350</v>
      </c>
      <c r="G543">
        <v>10.5</v>
      </c>
      <c r="H543">
        <v>-52.716000000000001</v>
      </c>
      <c r="R543">
        <v>105</v>
      </c>
      <c r="S543">
        <v>12</v>
      </c>
    </row>
    <row r="544" spans="1:19" x14ac:dyDescent="0.25">
      <c r="A544" s="8"/>
    </row>
    <row r="545" spans="1:19" x14ac:dyDescent="0.25">
      <c r="A545" s="8">
        <v>44166</v>
      </c>
      <c r="B545" t="s">
        <v>17</v>
      </c>
      <c r="C545">
        <v>0</v>
      </c>
      <c r="D545">
        <v>8.7200000000000006</v>
      </c>
      <c r="E545">
        <v>0</v>
      </c>
      <c r="F545">
        <v>0</v>
      </c>
      <c r="R545">
        <v>0</v>
      </c>
    </row>
    <row r="546" spans="1:19" x14ac:dyDescent="0.25">
      <c r="A546" s="8"/>
    </row>
    <row r="547" spans="1:19" x14ac:dyDescent="0.25">
      <c r="A547" s="8">
        <v>44166</v>
      </c>
      <c r="B547" t="s">
        <v>16</v>
      </c>
      <c r="C547">
        <v>0</v>
      </c>
      <c r="D547">
        <v>12.4</v>
      </c>
      <c r="F547">
        <v>0</v>
      </c>
      <c r="R547">
        <v>0</v>
      </c>
    </row>
    <row r="548" spans="1:19" x14ac:dyDescent="0.25">
      <c r="A548" s="8"/>
    </row>
    <row r="549" spans="1:19" x14ac:dyDescent="0.25">
      <c r="A549" s="8">
        <v>44166</v>
      </c>
      <c r="B549" t="s">
        <v>21</v>
      </c>
      <c r="C549">
        <v>80</v>
      </c>
      <c r="D549">
        <v>8.75</v>
      </c>
      <c r="F549">
        <v>700</v>
      </c>
      <c r="G549">
        <v>21</v>
      </c>
      <c r="H549">
        <v>-4.4160000000000004</v>
      </c>
      <c r="R549">
        <v>420</v>
      </c>
      <c r="S549">
        <v>48</v>
      </c>
    </row>
    <row r="550" spans="1:19" x14ac:dyDescent="0.25">
      <c r="A550" s="8"/>
    </row>
    <row r="551" spans="1:19" x14ac:dyDescent="0.25">
      <c r="A551" s="8">
        <v>44166</v>
      </c>
      <c r="B551" t="s">
        <v>40</v>
      </c>
      <c r="C551">
        <v>16</v>
      </c>
      <c r="D551">
        <v>8.7200000000000006</v>
      </c>
      <c r="F551">
        <v>139.52000000000001</v>
      </c>
      <c r="G551">
        <v>4.1856</v>
      </c>
      <c r="H551">
        <v>-81.762240000000006</v>
      </c>
      <c r="R551">
        <v>104.64000000000001</v>
      </c>
      <c r="S551">
        <v>12</v>
      </c>
    </row>
    <row r="552" spans="1:19" x14ac:dyDescent="0.25">
      <c r="A552" s="8"/>
    </row>
    <row r="553" spans="1:19" x14ac:dyDescent="0.25">
      <c r="A553" s="8">
        <v>44166</v>
      </c>
      <c r="B553" t="s">
        <v>35</v>
      </c>
      <c r="C553">
        <v>32</v>
      </c>
      <c r="D553">
        <v>8.75</v>
      </c>
      <c r="E553">
        <v>0</v>
      </c>
      <c r="F553">
        <v>280</v>
      </c>
      <c r="G553">
        <v>8.4</v>
      </c>
      <c r="H553">
        <v>-62.376000000000005</v>
      </c>
      <c r="R553">
        <v>525</v>
      </c>
      <c r="S553">
        <v>60</v>
      </c>
    </row>
    <row r="554" spans="1:19" x14ac:dyDescent="0.25">
      <c r="A554" s="8"/>
    </row>
    <row r="555" spans="1:19" ht="15.75" thickBot="1" x14ac:dyDescent="0.3">
      <c r="A555" s="8">
        <v>44166</v>
      </c>
      <c r="B555" t="s">
        <v>41</v>
      </c>
      <c r="C555">
        <v>0</v>
      </c>
      <c r="D555">
        <v>9.5</v>
      </c>
      <c r="E555">
        <v>0</v>
      </c>
      <c r="F555">
        <v>0</v>
      </c>
      <c r="G555">
        <v>0</v>
      </c>
      <c r="H555">
        <v>-101.01600000000001</v>
      </c>
      <c r="R555">
        <v>0</v>
      </c>
      <c r="S555">
        <v>0</v>
      </c>
    </row>
    <row r="556" spans="1:19" ht="15.75" thickBot="1" x14ac:dyDescent="0.3">
      <c r="A556" s="8"/>
      <c r="R556" s="2">
        <v>1929.0352380952381</v>
      </c>
      <c r="S556" s="2">
        <v>202</v>
      </c>
    </row>
    <row r="557" spans="1:19" x14ac:dyDescent="0.25">
      <c r="A557" s="8"/>
    </row>
    <row r="558" spans="1:19" x14ac:dyDescent="0.25">
      <c r="A558" t="s">
        <v>0</v>
      </c>
      <c r="B558" t="s">
        <v>1</v>
      </c>
      <c r="C558" t="s">
        <v>2</v>
      </c>
      <c r="D558" t="s">
        <v>3</v>
      </c>
      <c r="F558" t="s">
        <v>4</v>
      </c>
      <c r="G558" t="s">
        <v>50</v>
      </c>
      <c r="H558" t="s">
        <v>51</v>
      </c>
      <c r="I558" t="s">
        <v>5</v>
      </c>
      <c r="J558" t="s">
        <v>6</v>
      </c>
      <c r="K558" t="s">
        <v>7</v>
      </c>
      <c r="L558" t="s">
        <v>8</v>
      </c>
      <c r="M558" t="s">
        <v>9</v>
      </c>
      <c r="N558" t="s">
        <v>10</v>
      </c>
      <c r="P558" t="s">
        <v>11</v>
      </c>
      <c r="R558" t="s">
        <v>12</v>
      </c>
      <c r="S558" t="s">
        <v>13</v>
      </c>
    </row>
    <row r="559" spans="1:19" ht="15.75" thickBot="1" x14ac:dyDescent="0.3">
      <c r="A559" s="8">
        <v>44197</v>
      </c>
      <c r="B559" t="s">
        <v>15</v>
      </c>
      <c r="C559">
        <v>64</v>
      </c>
      <c r="D559">
        <v>14.186507936507937</v>
      </c>
      <c r="F559">
        <v>2383.3333333333335</v>
      </c>
      <c r="G559">
        <v>71.5</v>
      </c>
      <c r="H559">
        <v>227.88400000000004</v>
      </c>
      <c r="R559">
        <v>28.373015873015873</v>
      </c>
      <c r="S559">
        <v>2</v>
      </c>
    </row>
    <row r="560" spans="1:19" ht="15.75" thickBot="1" x14ac:dyDescent="0.3">
      <c r="A560" s="8"/>
      <c r="K560">
        <v>6700</v>
      </c>
      <c r="O560" t="s">
        <v>52</v>
      </c>
      <c r="P560" s="14">
        <v>0.86696777749348497</v>
      </c>
    </row>
    <row r="561" spans="1:19" x14ac:dyDescent="0.25">
      <c r="A561" s="8">
        <v>44197</v>
      </c>
      <c r="B561" t="s">
        <v>38</v>
      </c>
      <c r="C561">
        <v>96</v>
      </c>
      <c r="D561">
        <v>8.7200000000000006</v>
      </c>
      <c r="F561">
        <v>837.12000000000012</v>
      </c>
      <c r="G561">
        <v>25.113600000000002</v>
      </c>
      <c r="H561">
        <v>14.506560000000018</v>
      </c>
      <c r="I561">
        <v>372</v>
      </c>
      <c r="J561">
        <v>5465.6110933333339</v>
      </c>
      <c r="K561">
        <v>6163</v>
      </c>
      <c r="L561">
        <v>16.567204301075268</v>
      </c>
      <c r="M561">
        <v>14.692502939068103</v>
      </c>
      <c r="N561">
        <v>0.88684262426307547</v>
      </c>
      <c r="O561" t="s">
        <v>53</v>
      </c>
      <c r="P561">
        <v>0.94250918533284922</v>
      </c>
      <c r="R561">
        <v>87.2</v>
      </c>
      <c r="S561">
        <v>10</v>
      </c>
    </row>
    <row r="562" spans="1:19" x14ac:dyDescent="0.25">
      <c r="A562" s="8"/>
    </row>
    <row r="563" spans="1:19" x14ac:dyDescent="0.25">
      <c r="A563" s="8">
        <v>44197</v>
      </c>
      <c r="B563" t="s">
        <v>18</v>
      </c>
      <c r="C563">
        <v>32</v>
      </c>
      <c r="D563">
        <v>8.75</v>
      </c>
      <c r="F563">
        <v>280</v>
      </c>
      <c r="G563">
        <v>8.4</v>
      </c>
      <c r="H563">
        <v>-62.376000000000005</v>
      </c>
      <c r="R563">
        <v>87.5</v>
      </c>
      <c r="S563">
        <v>10</v>
      </c>
    </row>
    <row r="564" spans="1:19" x14ac:dyDescent="0.25">
      <c r="A564" s="8"/>
    </row>
    <row r="565" spans="1:19" x14ac:dyDescent="0.25">
      <c r="A565" s="8">
        <v>44197</v>
      </c>
      <c r="B565" t="s">
        <v>17</v>
      </c>
      <c r="C565">
        <v>0</v>
      </c>
      <c r="D565">
        <v>8.7200000000000006</v>
      </c>
      <c r="E565">
        <v>0</v>
      </c>
      <c r="F565">
        <v>0</v>
      </c>
      <c r="R565">
        <v>0</v>
      </c>
      <c r="S565">
        <v>0</v>
      </c>
    </row>
    <row r="566" spans="1:19" x14ac:dyDescent="0.25">
      <c r="A566" s="8"/>
    </row>
    <row r="567" spans="1:19" x14ac:dyDescent="0.25">
      <c r="A567" s="8">
        <v>44197</v>
      </c>
      <c r="B567" t="s">
        <v>16</v>
      </c>
      <c r="C567">
        <v>0</v>
      </c>
      <c r="D567">
        <v>12.4</v>
      </c>
      <c r="F567">
        <v>0</v>
      </c>
      <c r="R567">
        <v>0</v>
      </c>
      <c r="S567">
        <v>0</v>
      </c>
    </row>
    <row r="568" spans="1:19" x14ac:dyDescent="0.25">
      <c r="A568" s="8"/>
    </row>
    <row r="569" spans="1:19" x14ac:dyDescent="0.25">
      <c r="A569" s="8">
        <v>44197</v>
      </c>
      <c r="B569" t="s">
        <v>21</v>
      </c>
      <c r="C569">
        <v>72</v>
      </c>
      <c r="D569">
        <v>8.75</v>
      </c>
      <c r="F569">
        <v>630</v>
      </c>
      <c r="G569">
        <v>18.899999999999999</v>
      </c>
      <c r="H569">
        <v>-14.076000000000001</v>
      </c>
      <c r="R569">
        <v>70</v>
      </c>
      <c r="S569">
        <v>8</v>
      </c>
    </row>
    <row r="570" spans="1:19" x14ac:dyDescent="0.25">
      <c r="A570" s="8"/>
    </row>
    <row r="571" spans="1:19" x14ac:dyDescent="0.25">
      <c r="A571" s="8">
        <v>44197</v>
      </c>
      <c r="B571" t="s">
        <v>40</v>
      </c>
      <c r="C571">
        <v>16</v>
      </c>
      <c r="D571">
        <v>8.7200000000000006</v>
      </c>
      <c r="F571">
        <v>139.52000000000001</v>
      </c>
      <c r="G571">
        <v>4.1856</v>
      </c>
      <c r="H571">
        <v>-81.762240000000006</v>
      </c>
      <c r="R571">
        <v>0</v>
      </c>
      <c r="S571">
        <v>0</v>
      </c>
    </row>
    <row r="572" spans="1:19" x14ac:dyDescent="0.25">
      <c r="A572" s="8"/>
    </row>
    <row r="573" spans="1:19" x14ac:dyDescent="0.25">
      <c r="A573" s="8">
        <v>44197</v>
      </c>
      <c r="B573" t="s">
        <v>35</v>
      </c>
      <c r="C573">
        <v>92</v>
      </c>
      <c r="D573">
        <v>8.75</v>
      </c>
      <c r="E573">
        <v>0</v>
      </c>
      <c r="F573">
        <v>805</v>
      </c>
      <c r="G573">
        <v>24.15</v>
      </c>
      <c r="H573">
        <v>10.074000000000002</v>
      </c>
      <c r="R573">
        <v>70</v>
      </c>
      <c r="S573">
        <v>8</v>
      </c>
    </row>
    <row r="574" spans="1:19" x14ac:dyDescent="0.25">
      <c r="A574" s="8"/>
    </row>
    <row r="575" spans="1:19" ht="15.75" thickBot="1" x14ac:dyDescent="0.3">
      <c r="A575" s="8">
        <v>44197</v>
      </c>
      <c r="C575">
        <v>0</v>
      </c>
      <c r="D575">
        <v>9.5</v>
      </c>
      <c r="E575">
        <v>0</v>
      </c>
      <c r="F575">
        <v>0</v>
      </c>
      <c r="G575">
        <v>0</v>
      </c>
      <c r="R575">
        <v>0</v>
      </c>
      <c r="S575">
        <v>0</v>
      </c>
    </row>
    <row r="576" spans="1:19" ht="15.75" thickBot="1" x14ac:dyDescent="0.3">
      <c r="A576" s="8"/>
      <c r="R576" s="2">
        <v>343.07301587301589</v>
      </c>
      <c r="S576" s="2">
        <v>38</v>
      </c>
    </row>
    <row r="577" spans="1:19" x14ac:dyDescent="0.25">
      <c r="A577" s="8"/>
    </row>
    <row r="578" spans="1:19" x14ac:dyDescent="0.25">
      <c r="A578" t="s">
        <v>0</v>
      </c>
      <c r="B578" t="s">
        <v>1</v>
      </c>
      <c r="C578" t="s">
        <v>2</v>
      </c>
      <c r="D578" t="s">
        <v>3</v>
      </c>
      <c r="F578" t="s">
        <v>4</v>
      </c>
      <c r="G578" t="s">
        <v>50</v>
      </c>
      <c r="H578" t="s">
        <v>51</v>
      </c>
      <c r="I578" t="s">
        <v>5</v>
      </c>
      <c r="J578" t="s">
        <v>6</v>
      </c>
      <c r="K578" t="s">
        <v>7</v>
      </c>
      <c r="L578" t="s">
        <v>8</v>
      </c>
      <c r="M578" t="s">
        <v>9</v>
      </c>
      <c r="N578" t="s">
        <v>10</v>
      </c>
      <c r="P578" t="s">
        <v>11</v>
      </c>
      <c r="R578" t="s">
        <v>12</v>
      </c>
      <c r="S578" t="s">
        <v>13</v>
      </c>
    </row>
    <row r="579" spans="1:19" ht="15.75" thickBot="1" x14ac:dyDescent="0.3">
      <c r="A579" s="8">
        <v>44228</v>
      </c>
      <c r="B579" t="s">
        <v>15</v>
      </c>
      <c r="C579">
        <v>128</v>
      </c>
      <c r="D579">
        <v>14.895833333333334</v>
      </c>
      <c r="F579">
        <v>2383.3333333333335</v>
      </c>
      <c r="G579">
        <v>71.5</v>
      </c>
      <c r="H579">
        <v>227.88400000000004</v>
      </c>
      <c r="R579">
        <v>0</v>
      </c>
      <c r="S579">
        <v>0</v>
      </c>
    </row>
    <row r="580" spans="1:19" ht="15.75" thickBot="1" x14ac:dyDescent="0.3">
      <c r="A580" s="8"/>
      <c r="K580">
        <v>6700</v>
      </c>
      <c r="O580" t="s">
        <v>52</v>
      </c>
      <c r="P580" s="14">
        <v>1.0903751960199004</v>
      </c>
    </row>
    <row r="581" spans="1:19" x14ac:dyDescent="0.25">
      <c r="A581" s="8">
        <v>44228</v>
      </c>
      <c r="B581" t="s">
        <v>38</v>
      </c>
      <c r="C581">
        <v>128</v>
      </c>
      <c r="D581">
        <v>8.7200000000000006</v>
      </c>
      <c r="F581">
        <v>1116.1600000000001</v>
      </c>
      <c r="G581">
        <v>33.4848</v>
      </c>
      <c r="H581">
        <v>53.014080000000014</v>
      </c>
      <c r="I581">
        <v>624</v>
      </c>
      <c r="J581">
        <v>7288.013813333333</v>
      </c>
      <c r="K581">
        <v>6163</v>
      </c>
      <c r="L581">
        <v>9.8766025641025639</v>
      </c>
      <c r="M581">
        <v>11.679509316239315</v>
      </c>
      <c r="N581">
        <v>1.1825432116393531</v>
      </c>
      <c r="O581" t="s">
        <v>53</v>
      </c>
      <c r="P581">
        <v>1.1853827378441235</v>
      </c>
      <c r="R581">
        <v>0</v>
      </c>
      <c r="S581">
        <v>0</v>
      </c>
    </row>
    <row r="582" spans="1:19" x14ac:dyDescent="0.25">
      <c r="A582" s="8"/>
    </row>
    <row r="583" spans="1:19" x14ac:dyDescent="0.25">
      <c r="A583" s="8">
        <v>44228</v>
      </c>
      <c r="B583" t="s">
        <v>18</v>
      </c>
      <c r="C583">
        <v>72</v>
      </c>
      <c r="D583">
        <v>8.75</v>
      </c>
      <c r="F583">
        <v>630</v>
      </c>
      <c r="G583">
        <v>18.899999999999999</v>
      </c>
      <c r="H583">
        <v>-14.076000000000001</v>
      </c>
      <c r="R583">
        <v>17.5</v>
      </c>
      <c r="S583">
        <v>2</v>
      </c>
    </row>
    <row r="584" spans="1:19" x14ac:dyDescent="0.25">
      <c r="A584" s="8"/>
    </row>
    <row r="585" spans="1:19" x14ac:dyDescent="0.25">
      <c r="A585" s="8">
        <v>44228</v>
      </c>
      <c r="B585" t="s">
        <v>17</v>
      </c>
      <c r="C585">
        <v>0</v>
      </c>
      <c r="D585">
        <v>8.7200000000000006</v>
      </c>
      <c r="E585">
        <v>0</v>
      </c>
      <c r="F585">
        <v>0</v>
      </c>
      <c r="R585">
        <v>0</v>
      </c>
      <c r="S585">
        <v>0</v>
      </c>
    </row>
    <row r="586" spans="1:19" x14ac:dyDescent="0.25">
      <c r="A586" s="8"/>
    </row>
    <row r="587" spans="1:19" x14ac:dyDescent="0.25">
      <c r="A587" s="8">
        <v>44228</v>
      </c>
      <c r="B587" t="s">
        <v>16</v>
      </c>
      <c r="C587">
        <v>0</v>
      </c>
      <c r="D587">
        <v>12.4</v>
      </c>
      <c r="F587">
        <v>0</v>
      </c>
      <c r="R587">
        <v>0</v>
      </c>
      <c r="S587">
        <v>0</v>
      </c>
    </row>
    <row r="588" spans="1:19" x14ac:dyDescent="0.25">
      <c r="A588" s="8"/>
    </row>
    <row r="589" spans="1:19" x14ac:dyDescent="0.25">
      <c r="A589" s="8">
        <v>44228</v>
      </c>
      <c r="B589" t="s">
        <v>21</v>
      </c>
      <c r="C589">
        <v>112</v>
      </c>
      <c r="D589">
        <v>8.75</v>
      </c>
      <c r="F589">
        <v>980</v>
      </c>
      <c r="G589">
        <v>29.4</v>
      </c>
      <c r="H589">
        <v>34.224000000000004</v>
      </c>
      <c r="R589">
        <v>0</v>
      </c>
      <c r="S589">
        <v>0</v>
      </c>
    </row>
    <row r="590" spans="1:19" x14ac:dyDescent="0.25">
      <c r="A590" s="8"/>
    </row>
    <row r="591" spans="1:19" x14ac:dyDescent="0.25">
      <c r="A591" s="8">
        <v>44228</v>
      </c>
      <c r="B591" t="s">
        <v>40</v>
      </c>
      <c r="C591">
        <v>56</v>
      </c>
      <c r="D591">
        <v>8.7200000000000006</v>
      </c>
      <c r="F591">
        <v>488.32000000000005</v>
      </c>
      <c r="G591">
        <v>14.649600000000001</v>
      </c>
      <c r="H591">
        <v>-33.627839999999999</v>
      </c>
      <c r="R591">
        <v>0</v>
      </c>
      <c r="S591">
        <v>0</v>
      </c>
    </row>
    <row r="592" spans="1:19" x14ac:dyDescent="0.25">
      <c r="A592" s="8"/>
    </row>
    <row r="593" spans="1:19" x14ac:dyDescent="0.25">
      <c r="A593" s="8">
        <v>44228</v>
      </c>
      <c r="B593" t="s">
        <v>35</v>
      </c>
      <c r="C593">
        <v>128</v>
      </c>
      <c r="D593">
        <v>8.75</v>
      </c>
      <c r="E593">
        <v>0</v>
      </c>
      <c r="F593">
        <v>1120</v>
      </c>
      <c r="G593">
        <v>33.6</v>
      </c>
      <c r="H593">
        <v>53.544000000000004</v>
      </c>
      <c r="R593">
        <v>0</v>
      </c>
      <c r="S593">
        <v>0</v>
      </c>
    </row>
    <row r="594" spans="1:19" x14ac:dyDescent="0.25">
      <c r="A594" s="8"/>
    </row>
    <row r="595" spans="1:19" ht="15.75" thickBot="1" x14ac:dyDescent="0.3">
      <c r="A595" s="8">
        <v>44228</v>
      </c>
      <c r="C595">
        <v>0</v>
      </c>
      <c r="D595">
        <v>9.5</v>
      </c>
      <c r="E595">
        <v>0</v>
      </c>
      <c r="F595">
        <v>0</v>
      </c>
      <c r="G595">
        <v>0</v>
      </c>
      <c r="H595">
        <v>-101.01600000000001</v>
      </c>
      <c r="R595">
        <v>0</v>
      </c>
      <c r="S595">
        <v>0</v>
      </c>
    </row>
    <row r="596" spans="1:19" ht="15.75" thickBot="1" x14ac:dyDescent="0.3">
      <c r="A596" s="8"/>
      <c r="R596" s="2">
        <v>17.5</v>
      </c>
      <c r="S596" s="2">
        <v>2</v>
      </c>
    </row>
    <row r="597" spans="1:19" x14ac:dyDescent="0.25">
      <c r="A597" s="8"/>
    </row>
    <row r="598" spans="1:19" x14ac:dyDescent="0.25">
      <c r="A598" s="8"/>
    </row>
    <row r="602" spans="1:19" x14ac:dyDescent="0.25">
      <c r="A602" t="s">
        <v>0</v>
      </c>
      <c r="B602" t="s">
        <v>1</v>
      </c>
      <c r="C602" t="s">
        <v>2</v>
      </c>
      <c r="D602" t="s">
        <v>3</v>
      </c>
      <c r="F602" t="s">
        <v>4</v>
      </c>
      <c r="G602" t="s">
        <v>50</v>
      </c>
      <c r="H602" t="s">
        <v>51</v>
      </c>
      <c r="I602" t="s">
        <v>5</v>
      </c>
      <c r="J602" t="s">
        <v>6</v>
      </c>
      <c r="K602" t="s">
        <v>7</v>
      </c>
      <c r="L602" t="s">
        <v>8</v>
      </c>
      <c r="M602" t="s">
        <v>9</v>
      </c>
      <c r="N602" t="s">
        <v>10</v>
      </c>
      <c r="P602" t="s">
        <v>11</v>
      </c>
      <c r="R602" t="s">
        <v>12</v>
      </c>
      <c r="S602" t="s">
        <v>13</v>
      </c>
    </row>
    <row r="603" spans="1:19" ht="15.75" thickBot="1" x14ac:dyDescent="0.3">
      <c r="A603" s="8">
        <v>44256</v>
      </c>
      <c r="B603" t="s">
        <v>15</v>
      </c>
      <c r="C603">
        <v>184</v>
      </c>
      <c r="D603">
        <v>12.952898550724639</v>
      </c>
      <c r="F603">
        <v>2383.3333333333335</v>
      </c>
      <c r="G603">
        <v>71.5</v>
      </c>
      <c r="H603">
        <v>227.88400000000004</v>
      </c>
      <c r="R603">
        <v>0</v>
      </c>
      <c r="S603">
        <v>0</v>
      </c>
    </row>
    <row r="604" spans="1:19" ht="15.75" thickBot="1" x14ac:dyDescent="0.3">
      <c r="A604" s="8"/>
      <c r="K604">
        <v>9000</v>
      </c>
      <c r="O604" t="s">
        <v>52</v>
      </c>
      <c r="P604" s="14">
        <v>1.0690431881481481</v>
      </c>
    </row>
    <row r="605" spans="1:19" x14ac:dyDescent="0.25">
      <c r="A605" s="8">
        <v>44256</v>
      </c>
      <c r="B605" t="s">
        <v>38</v>
      </c>
      <c r="C605">
        <v>176</v>
      </c>
      <c r="D605">
        <v>8.7200000000000006</v>
      </c>
      <c r="F605">
        <v>1534.72</v>
      </c>
      <c r="G605">
        <v>46.041600000000003</v>
      </c>
      <c r="H605">
        <v>110.77536000000001</v>
      </c>
      <c r="I605">
        <v>904</v>
      </c>
      <c r="J605">
        <v>9551.628693333334</v>
      </c>
      <c r="K605">
        <v>6099</v>
      </c>
      <c r="L605">
        <v>6.7466814159292037</v>
      </c>
      <c r="M605">
        <v>10.565960943952803</v>
      </c>
      <c r="N605">
        <v>1.5660975066950866</v>
      </c>
      <c r="O605" t="s">
        <v>53</v>
      </c>
      <c r="P605">
        <v>1.5775354473410943</v>
      </c>
      <c r="R605">
        <v>69.760000000000005</v>
      </c>
      <c r="S605">
        <v>8</v>
      </c>
    </row>
    <row r="606" spans="1:19" x14ac:dyDescent="0.25">
      <c r="A606" s="8"/>
    </row>
    <row r="607" spans="1:19" x14ac:dyDescent="0.25">
      <c r="A607" s="8">
        <v>44256</v>
      </c>
      <c r="B607" t="s">
        <v>18</v>
      </c>
      <c r="C607">
        <v>112</v>
      </c>
      <c r="D607">
        <v>8.75</v>
      </c>
      <c r="F607">
        <v>980</v>
      </c>
      <c r="G607">
        <v>29.4</v>
      </c>
      <c r="H607">
        <v>34.224000000000004</v>
      </c>
      <c r="R607">
        <v>0</v>
      </c>
      <c r="S607">
        <v>0</v>
      </c>
    </row>
    <row r="608" spans="1:19" x14ac:dyDescent="0.25">
      <c r="A608" s="8"/>
    </row>
    <row r="609" spans="1:19" x14ac:dyDescent="0.25">
      <c r="A609" s="8">
        <v>44256</v>
      </c>
      <c r="B609" t="s">
        <v>17</v>
      </c>
      <c r="C609">
        <v>0</v>
      </c>
      <c r="D609">
        <v>8.7200000000000006</v>
      </c>
      <c r="E609">
        <v>0</v>
      </c>
      <c r="F609">
        <v>0</v>
      </c>
      <c r="R609">
        <v>0</v>
      </c>
      <c r="S609">
        <v>0</v>
      </c>
    </row>
    <row r="610" spans="1:19" x14ac:dyDescent="0.25">
      <c r="A610" s="8"/>
    </row>
    <row r="611" spans="1:19" x14ac:dyDescent="0.25">
      <c r="A611" s="8">
        <v>44256</v>
      </c>
      <c r="B611" t="s">
        <v>16</v>
      </c>
      <c r="C611">
        <v>0</v>
      </c>
      <c r="D611">
        <v>12.4</v>
      </c>
      <c r="F611">
        <v>0</v>
      </c>
      <c r="R611">
        <v>0</v>
      </c>
      <c r="S611">
        <v>0</v>
      </c>
    </row>
    <row r="612" spans="1:19" x14ac:dyDescent="0.25">
      <c r="A612" s="8"/>
    </row>
    <row r="613" spans="1:19" x14ac:dyDescent="0.25">
      <c r="A613" s="8">
        <v>44256</v>
      </c>
      <c r="B613" t="s">
        <v>21</v>
      </c>
      <c r="C613">
        <v>184</v>
      </c>
      <c r="D613">
        <v>8.75</v>
      </c>
      <c r="F613">
        <v>1610</v>
      </c>
      <c r="G613">
        <v>48.3</v>
      </c>
      <c r="H613">
        <v>121.16400000000002</v>
      </c>
      <c r="R613">
        <v>0</v>
      </c>
      <c r="S613">
        <v>0</v>
      </c>
    </row>
    <row r="614" spans="1:19" x14ac:dyDescent="0.25">
      <c r="A614" s="8"/>
    </row>
    <row r="615" spans="1:19" x14ac:dyDescent="0.25">
      <c r="A615" s="8">
        <v>44256</v>
      </c>
      <c r="B615" t="s">
        <v>40</v>
      </c>
      <c r="C615">
        <v>64</v>
      </c>
      <c r="D615">
        <v>8.7200000000000006</v>
      </c>
      <c r="F615">
        <v>558.08000000000004</v>
      </c>
      <c r="G615">
        <v>16.7424</v>
      </c>
      <c r="H615">
        <v>-24.000959999999996</v>
      </c>
      <c r="R615">
        <v>0</v>
      </c>
      <c r="S615">
        <v>0</v>
      </c>
    </row>
    <row r="616" spans="1:19" x14ac:dyDescent="0.25">
      <c r="A616" s="8"/>
    </row>
    <row r="617" spans="1:19" x14ac:dyDescent="0.25">
      <c r="A617" s="8">
        <v>44256</v>
      </c>
      <c r="B617" t="s">
        <v>35</v>
      </c>
      <c r="C617">
        <v>184</v>
      </c>
      <c r="D617">
        <v>8.75</v>
      </c>
      <c r="E617">
        <v>0</v>
      </c>
      <c r="F617">
        <v>1610</v>
      </c>
      <c r="G617">
        <v>48.3</v>
      </c>
      <c r="H617">
        <v>121.16400000000002</v>
      </c>
      <c r="R617">
        <v>0</v>
      </c>
      <c r="S617">
        <v>0</v>
      </c>
    </row>
    <row r="618" spans="1:19" x14ac:dyDescent="0.25">
      <c r="A618" s="8"/>
    </row>
    <row r="619" spans="1:19" ht="15.75" thickBot="1" x14ac:dyDescent="0.3">
      <c r="A619" s="8"/>
      <c r="R619">
        <v>0</v>
      </c>
      <c r="S619">
        <v>0</v>
      </c>
    </row>
    <row r="620" spans="1:19" ht="15.75" thickBot="1" x14ac:dyDescent="0.3">
      <c r="A620" s="8"/>
      <c r="R620" s="2">
        <v>69.760000000000005</v>
      </c>
      <c r="S620" s="2">
        <v>8</v>
      </c>
    </row>
    <row r="623" spans="1:19" x14ac:dyDescent="0.25">
      <c r="A623" t="s">
        <v>0</v>
      </c>
      <c r="B623" t="s">
        <v>1</v>
      </c>
      <c r="C623" t="s">
        <v>2</v>
      </c>
      <c r="D623" t="s">
        <v>3</v>
      </c>
      <c r="F623" t="s">
        <v>4</v>
      </c>
      <c r="G623" t="s">
        <v>50</v>
      </c>
      <c r="H623" t="s">
        <v>51</v>
      </c>
      <c r="I623" t="s">
        <v>5</v>
      </c>
      <c r="J623" t="s">
        <v>6</v>
      </c>
      <c r="K623" t="s">
        <v>7</v>
      </c>
      <c r="L623" t="s">
        <v>8</v>
      </c>
      <c r="M623" t="s">
        <v>9</v>
      </c>
      <c r="N623" t="s">
        <v>10</v>
      </c>
      <c r="P623" t="s">
        <v>11</v>
      </c>
      <c r="R623" t="s">
        <v>12</v>
      </c>
      <c r="S623" t="s">
        <v>13</v>
      </c>
    </row>
    <row r="624" spans="1:19" ht="15.75" thickBot="1" x14ac:dyDescent="0.3">
      <c r="A624" s="8">
        <v>44256</v>
      </c>
      <c r="B624" t="s">
        <v>15</v>
      </c>
      <c r="C624">
        <v>184</v>
      </c>
      <c r="D624">
        <v>12.952898550724639</v>
      </c>
      <c r="F624">
        <v>2383.3333333333335</v>
      </c>
      <c r="G624">
        <v>71.5</v>
      </c>
      <c r="H624">
        <v>227.88400000000004</v>
      </c>
      <c r="R624">
        <v>0</v>
      </c>
      <c r="S624">
        <v>0</v>
      </c>
    </row>
    <row r="625" spans="1:19" ht="15.75" thickBot="1" x14ac:dyDescent="0.3">
      <c r="A625" s="8"/>
      <c r="K625">
        <v>9000</v>
      </c>
      <c r="O625" t="s">
        <v>52</v>
      </c>
      <c r="P625" s="14">
        <v>1.0690431881481481</v>
      </c>
    </row>
    <row r="626" spans="1:19" x14ac:dyDescent="0.25">
      <c r="A626" s="8">
        <v>44256</v>
      </c>
      <c r="B626" t="s">
        <v>38</v>
      </c>
      <c r="C626">
        <v>176</v>
      </c>
      <c r="D626">
        <v>8.7200000000000006</v>
      </c>
      <c r="F626">
        <v>1534.72</v>
      </c>
      <c r="G626">
        <v>46.041600000000003</v>
      </c>
      <c r="H626">
        <v>110.77536000000001</v>
      </c>
      <c r="I626">
        <v>904</v>
      </c>
      <c r="J626">
        <v>9551.628693333334</v>
      </c>
      <c r="K626">
        <v>8374</v>
      </c>
      <c r="L626">
        <v>9.2632743362831853</v>
      </c>
      <c r="M626">
        <v>10.565960943952803</v>
      </c>
      <c r="N626">
        <v>1.1406291728365576</v>
      </c>
      <c r="O626" t="s">
        <v>53</v>
      </c>
      <c r="P626">
        <v>1.1489597197675345</v>
      </c>
      <c r="R626">
        <v>69.760000000000005</v>
      </c>
      <c r="S626">
        <v>8</v>
      </c>
    </row>
    <row r="627" spans="1:19" x14ac:dyDescent="0.25">
      <c r="A627" s="8"/>
    </row>
    <row r="628" spans="1:19" x14ac:dyDescent="0.25">
      <c r="A628" s="8">
        <v>44256</v>
      </c>
      <c r="B628" t="s">
        <v>18</v>
      </c>
      <c r="C628">
        <v>112</v>
      </c>
      <c r="D628">
        <v>8.75</v>
      </c>
      <c r="F628">
        <v>980</v>
      </c>
      <c r="G628">
        <v>29.4</v>
      </c>
      <c r="H628">
        <v>34.224000000000004</v>
      </c>
      <c r="R628">
        <v>0</v>
      </c>
      <c r="S628">
        <v>0</v>
      </c>
    </row>
    <row r="629" spans="1:19" x14ac:dyDescent="0.25">
      <c r="A629" s="8"/>
    </row>
    <row r="630" spans="1:19" x14ac:dyDescent="0.25">
      <c r="A630" s="8">
        <v>44256</v>
      </c>
      <c r="B630" t="s">
        <v>17</v>
      </c>
      <c r="C630">
        <v>0</v>
      </c>
      <c r="D630">
        <v>8.7200000000000006</v>
      </c>
      <c r="E630">
        <v>0</v>
      </c>
      <c r="F630">
        <v>0</v>
      </c>
      <c r="R630">
        <v>0</v>
      </c>
      <c r="S630">
        <v>0</v>
      </c>
    </row>
    <row r="631" spans="1:19" x14ac:dyDescent="0.25">
      <c r="A631" s="8"/>
    </row>
    <row r="632" spans="1:19" x14ac:dyDescent="0.25">
      <c r="A632" s="8">
        <v>44256</v>
      </c>
      <c r="B632" t="s">
        <v>16</v>
      </c>
      <c r="C632">
        <v>0</v>
      </c>
      <c r="D632">
        <v>12.4</v>
      </c>
      <c r="F632">
        <v>0</v>
      </c>
      <c r="R632">
        <v>0</v>
      </c>
      <c r="S632">
        <v>0</v>
      </c>
    </row>
    <row r="633" spans="1:19" x14ac:dyDescent="0.25">
      <c r="A633" s="8"/>
    </row>
    <row r="634" spans="1:19" x14ac:dyDescent="0.25">
      <c r="A634" s="8">
        <v>44256</v>
      </c>
      <c r="B634" t="s">
        <v>21</v>
      </c>
      <c r="C634">
        <v>184</v>
      </c>
      <c r="D634">
        <v>8.75</v>
      </c>
      <c r="F634">
        <v>1610</v>
      </c>
      <c r="G634">
        <v>48.3</v>
      </c>
      <c r="H634">
        <v>121.16400000000002</v>
      </c>
      <c r="R634">
        <v>0</v>
      </c>
      <c r="S634">
        <v>0</v>
      </c>
    </row>
    <row r="635" spans="1:19" x14ac:dyDescent="0.25">
      <c r="A635" s="8"/>
    </row>
    <row r="636" spans="1:19" x14ac:dyDescent="0.25">
      <c r="A636" s="8">
        <v>44256</v>
      </c>
      <c r="B636" t="s">
        <v>40</v>
      </c>
      <c r="C636">
        <v>64</v>
      </c>
      <c r="D636">
        <v>8.7200000000000006</v>
      </c>
      <c r="F636">
        <v>558.08000000000004</v>
      </c>
      <c r="G636">
        <v>16.7424</v>
      </c>
      <c r="H636">
        <v>-24.000959999999996</v>
      </c>
      <c r="R636">
        <v>0</v>
      </c>
      <c r="S636">
        <v>0</v>
      </c>
    </row>
    <row r="637" spans="1:19" x14ac:dyDescent="0.25">
      <c r="A637" s="8"/>
    </row>
    <row r="638" spans="1:19" x14ac:dyDescent="0.25">
      <c r="A638" s="8">
        <v>44256</v>
      </c>
      <c r="B638" t="s">
        <v>35</v>
      </c>
      <c r="C638">
        <v>184</v>
      </c>
      <c r="D638">
        <v>8.75</v>
      </c>
      <c r="E638">
        <v>0</v>
      </c>
      <c r="F638">
        <v>1610</v>
      </c>
      <c r="G638">
        <v>48.3</v>
      </c>
      <c r="H638">
        <v>121.16400000000002</v>
      </c>
      <c r="R638">
        <v>0</v>
      </c>
      <c r="S638">
        <v>0</v>
      </c>
    </row>
    <row r="639" spans="1:19" x14ac:dyDescent="0.25">
      <c r="A639" s="8"/>
    </row>
    <row r="640" spans="1:19" ht="15.75" thickBot="1" x14ac:dyDescent="0.3">
      <c r="A640" s="8"/>
      <c r="R640">
        <v>0</v>
      </c>
      <c r="S640">
        <v>0</v>
      </c>
    </row>
    <row r="641" spans="1:23" ht="15.75" thickBot="1" x14ac:dyDescent="0.3">
      <c r="A641" s="8"/>
      <c r="R641" s="2">
        <v>69.760000000000005</v>
      </c>
      <c r="S641" s="2">
        <v>8</v>
      </c>
    </row>
    <row r="643" spans="1:23" x14ac:dyDescent="0.25">
      <c r="A643" t="s">
        <v>0</v>
      </c>
      <c r="B643" t="s">
        <v>1</v>
      </c>
      <c r="C643" t="s">
        <v>2</v>
      </c>
      <c r="D643" t="s">
        <v>3</v>
      </c>
      <c r="F643" t="s">
        <v>4</v>
      </c>
      <c r="G643" t="s">
        <v>50</v>
      </c>
      <c r="H643" t="s">
        <v>51</v>
      </c>
      <c r="I643" t="s">
        <v>5</v>
      </c>
      <c r="J643" t="s">
        <v>6</v>
      </c>
      <c r="K643" t="s">
        <v>54</v>
      </c>
      <c r="L643" t="s">
        <v>8</v>
      </c>
      <c r="M643" t="s">
        <v>9</v>
      </c>
      <c r="N643" t="s">
        <v>10</v>
      </c>
      <c r="P643" t="s">
        <v>11</v>
      </c>
      <c r="R643" t="s">
        <v>12</v>
      </c>
      <c r="S643" t="s">
        <v>13</v>
      </c>
    </row>
    <row r="644" spans="1:23" ht="15.75" thickBot="1" x14ac:dyDescent="0.3">
      <c r="A644" s="8">
        <v>44287</v>
      </c>
      <c r="B644" t="s">
        <v>15</v>
      </c>
      <c r="C644">
        <v>145</v>
      </c>
      <c r="D644">
        <v>13.586956521739131</v>
      </c>
      <c r="F644">
        <v>2500</v>
      </c>
      <c r="G644">
        <v>75</v>
      </c>
      <c r="H644">
        <v>243.98400000000001</v>
      </c>
      <c r="R644">
        <v>0</v>
      </c>
      <c r="S644">
        <v>0</v>
      </c>
    </row>
    <row r="645" spans="1:23" ht="15.75" thickBot="1" x14ac:dyDescent="0.3">
      <c r="A645" s="8"/>
      <c r="K645">
        <v>7000</v>
      </c>
      <c r="O645" t="s">
        <v>52</v>
      </c>
      <c r="P645" s="14">
        <v>1.5254991771428574</v>
      </c>
    </row>
    <row r="646" spans="1:23" x14ac:dyDescent="0.25">
      <c r="A646" s="8">
        <v>44287</v>
      </c>
      <c r="B646" t="s">
        <v>38</v>
      </c>
      <c r="C646">
        <v>137.25</v>
      </c>
      <c r="D646">
        <v>9.83</v>
      </c>
      <c r="F646">
        <v>1349.1675</v>
      </c>
      <c r="G646">
        <v>40.475025000000002</v>
      </c>
      <c r="H646">
        <v>85.169115000000005</v>
      </c>
      <c r="I646">
        <v>734.75</v>
      </c>
      <c r="J646">
        <v>9018.1517400000012</v>
      </c>
      <c r="K646">
        <v>5358</v>
      </c>
      <c r="L646">
        <v>7.2922762844504936</v>
      </c>
      <c r="M646">
        <v>12.273768955427018</v>
      </c>
      <c r="N646">
        <v>1.6831190257558792</v>
      </c>
      <c r="O646" t="s">
        <v>53</v>
      </c>
      <c r="P646">
        <v>1.9930000447928335</v>
      </c>
      <c r="R646">
        <v>213.80250000000001</v>
      </c>
      <c r="S646">
        <v>21.75</v>
      </c>
      <c r="U646">
        <f>D646-8.75</f>
        <v>1.08</v>
      </c>
      <c r="W646">
        <f>S646*U646</f>
        <v>23.490000000000002</v>
      </c>
    </row>
    <row r="647" spans="1:23" x14ac:dyDescent="0.25">
      <c r="A647" s="8"/>
    </row>
    <row r="648" spans="1:23" x14ac:dyDescent="0.25">
      <c r="A648" s="8">
        <v>44287</v>
      </c>
      <c r="B648" t="s">
        <v>18</v>
      </c>
      <c r="C648">
        <v>72.5</v>
      </c>
      <c r="D648">
        <v>9.66</v>
      </c>
      <c r="F648">
        <v>700.35</v>
      </c>
      <c r="G648">
        <v>21.0105</v>
      </c>
      <c r="H648">
        <v>-4.3676999999999975</v>
      </c>
      <c r="R648">
        <v>140.07</v>
      </c>
      <c r="S648">
        <v>14.5</v>
      </c>
      <c r="U648">
        <f>D648-8.75</f>
        <v>0.91000000000000014</v>
      </c>
      <c r="W648">
        <f>S648*U648</f>
        <v>13.195000000000002</v>
      </c>
    </row>
    <row r="649" spans="1:23" x14ac:dyDescent="0.25">
      <c r="A649" s="8"/>
    </row>
    <row r="650" spans="1:23" x14ac:dyDescent="0.25">
      <c r="A650" s="8">
        <v>44287</v>
      </c>
      <c r="B650" t="s">
        <v>17</v>
      </c>
      <c r="C650">
        <v>34</v>
      </c>
      <c r="D650">
        <v>9.5</v>
      </c>
      <c r="E650">
        <v>0</v>
      </c>
      <c r="F650">
        <v>323</v>
      </c>
      <c r="G650">
        <v>9.69</v>
      </c>
      <c r="H650">
        <v>-56.442000000000007</v>
      </c>
      <c r="R650">
        <v>876.375</v>
      </c>
      <c r="S650">
        <v>92.25</v>
      </c>
      <c r="U650">
        <f>D650-8.75</f>
        <v>0.75</v>
      </c>
      <c r="W650">
        <f>S650*U650</f>
        <v>69.1875</v>
      </c>
    </row>
    <row r="651" spans="1:23" x14ac:dyDescent="0.25">
      <c r="A651" s="8"/>
    </row>
    <row r="652" spans="1:23" x14ac:dyDescent="0.25">
      <c r="A652" s="8">
        <v>44287</v>
      </c>
      <c r="B652" t="s">
        <v>16</v>
      </c>
      <c r="C652">
        <v>0</v>
      </c>
      <c r="D652">
        <v>12.4</v>
      </c>
      <c r="F652">
        <v>0</v>
      </c>
      <c r="R652">
        <v>0</v>
      </c>
      <c r="S652">
        <v>0</v>
      </c>
    </row>
    <row r="653" spans="1:23" x14ac:dyDescent="0.25">
      <c r="A653" s="8"/>
    </row>
    <row r="654" spans="1:23" x14ac:dyDescent="0.25">
      <c r="A654" s="8">
        <v>44287</v>
      </c>
      <c r="B654" t="s">
        <v>21</v>
      </c>
      <c r="C654">
        <v>145</v>
      </c>
      <c r="D654">
        <v>9.83</v>
      </c>
      <c r="F654">
        <v>1425.35</v>
      </c>
      <c r="G654">
        <v>42.760499999999993</v>
      </c>
      <c r="H654">
        <v>95.682299999999998</v>
      </c>
      <c r="R654">
        <v>142.535</v>
      </c>
      <c r="S654">
        <v>14.5</v>
      </c>
      <c r="U654">
        <f>D654-8.75</f>
        <v>1.08</v>
      </c>
      <c r="W654">
        <f>S654*U654</f>
        <v>15.66</v>
      </c>
    </row>
    <row r="655" spans="1:23" x14ac:dyDescent="0.25">
      <c r="A655" s="8"/>
    </row>
    <row r="656" spans="1:23" x14ac:dyDescent="0.25">
      <c r="A656" s="8">
        <v>44287</v>
      </c>
      <c r="B656" t="s">
        <v>40</v>
      </c>
      <c r="C656">
        <v>56</v>
      </c>
      <c r="D656">
        <v>8.91</v>
      </c>
      <c r="F656">
        <v>498.96000000000004</v>
      </c>
      <c r="G656">
        <v>14.9688</v>
      </c>
      <c r="H656">
        <v>-32.159520000000001</v>
      </c>
      <c r="R656">
        <v>142.56</v>
      </c>
      <c r="S656">
        <v>16</v>
      </c>
      <c r="U656">
        <f>D656-8.75</f>
        <v>0.16000000000000014</v>
      </c>
      <c r="W656">
        <f>S656*U656</f>
        <v>2.5600000000000023</v>
      </c>
    </row>
    <row r="657" spans="1:23" x14ac:dyDescent="0.25">
      <c r="A657" s="8"/>
    </row>
    <row r="658" spans="1:23" x14ac:dyDescent="0.25">
      <c r="A658" s="8">
        <v>44287</v>
      </c>
      <c r="B658" t="s">
        <v>35</v>
      </c>
      <c r="C658">
        <v>145</v>
      </c>
      <c r="D658">
        <v>10</v>
      </c>
      <c r="E658">
        <v>0</v>
      </c>
      <c r="F658">
        <v>1450</v>
      </c>
      <c r="G658">
        <v>43.5</v>
      </c>
      <c r="H658">
        <v>99.084000000000003</v>
      </c>
      <c r="R658">
        <v>145</v>
      </c>
      <c r="S658">
        <v>14.5</v>
      </c>
      <c r="U658">
        <f>D658-8.75</f>
        <v>1.25</v>
      </c>
      <c r="W658">
        <f>S658*U658</f>
        <v>18.125</v>
      </c>
    </row>
    <row r="659" spans="1:23" x14ac:dyDescent="0.25">
      <c r="A659" s="8"/>
    </row>
    <row r="660" spans="1:23" ht="15.75" thickBot="1" x14ac:dyDescent="0.3">
      <c r="A660" s="8"/>
      <c r="R660">
        <v>0</v>
      </c>
      <c r="S660">
        <v>0</v>
      </c>
    </row>
    <row r="661" spans="1:23" ht="15.75" thickBot="1" x14ac:dyDescent="0.3">
      <c r="A661" s="8"/>
      <c r="R661" s="2">
        <v>1660.3425</v>
      </c>
      <c r="S661" s="2">
        <v>173.5</v>
      </c>
    </row>
    <row r="664" spans="1:23" x14ac:dyDescent="0.25">
      <c r="A664" t="s">
        <v>0</v>
      </c>
      <c r="B664" t="s">
        <v>1</v>
      </c>
      <c r="C664" t="s">
        <v>2</v>
      </c>
      <c r="D664" t="s">
        <v>3</v>
      </c>
      <c r="F664" t="s">
        <v>4</v>
      </c>
      <c r="G664" t="s">
        <v>50</v>
      </c>
      <c r="H664" t="s">
        <v>51</v>
      </c>
      <c r="I664" t="s">
        <v>5</v>
      </c>
      <c r="J664" t="s">
        <v>6</v>
      </c>
      <c r="K664" t="s">
        <v>54</v>
      </c>
      <c r="L664" t="s">
        <v>8</v>
      </c>
      <c r="M664" t="s">
        <v>9</v>
      </c>
      <c r="N664" t="s">
        <v>10</v>
      </c>
      <c r="P664" t="s">
        <v>11</v>
      </c>
      <c r="R664" t="s">
        <v>12</v>
      </c>
      <c r="S664" t="s">
        <v>13</v>
      </c>
    </row>
    <row r="665" spans="1:23" ht="15.75" thickBot="1" x14ac:dyDescent="0.3">
      <c r="A665" s="8">
        <v>44317</v>
      </c>
      <c r="B665" t="s">
        <v>15</v>
      </c>
      <c r="C665">
        <v>137.75</v>
      </c>
      <c r="D665">
        <v>13.586956521739131</v>
      </c>
      <c r="F665">
        <v>2500</v>
      </c>
      <c r="G665">
        <v>75</v>
      </c>
      <c r="H665">
        <v>243.98400000000001</v>
      </c>
      <c r="R665">
        <v>0</v>
      </c>
      <c r="S665">
        <v>0</v>
      </c>
    </row>
    <row r="666" spans="1:23" ht="15.75" thickBot="1" x14ac:dyDescent="0.3">
      <c r="A666" s="8"/>
      <c r="K666">
        <v>7000</v>
      </c>
      <c r="O666" t="s">
        <v>52</v>
      </c>
      <c r="P666" s="14">
        <v>1.4982856399999995</v>
      </c>
    </row>
    <row r="667" spans="1:23" x14ac:dyDescent="0.25">
      <c r="A667" s="8">
        <v>44317</v>
      </c>
      <c r="B667" t="s">
        <v>38</v>
      </c>
      <c r="C667">
        <v>137.75</v>
      </c>
      <c r="D667">
        <v>9.83</v>
      </c>
      <c r="F667">
        <v>1354.0825</v>
      </c>
      <c r="G667">
        <v>40.622475000000001</v>
      </c>
      <c r="H667">
        <v>85.847385000000003</v>
      </c>
      <c r="I667">
        <v>758</v>
      </c>
      <c r="J667">
        <v>9303.8944799999972</v>
      </c>
      <c r="K667">
        <v>6163</v>
      </c>
      <c r="L667">
        <v>8.130606860158311</v>
      </c>
      <c r="M667">
        <v>12.274267124010551</v>
      </c>
      <c r="N667">
        <v>1.5096372675644973</v>
      </c>
      <c r="O667" t="s">
        <v>53</v>
      </c>
      <c r="P667">
        <v>1.7017685348044778</v>
      </c>
      <c r="R667">
        <v>142.535</v>
      </c>
      <c r="S667">
        <v>14.5</v>
      </c>
    </row>
    <row r="668" spans="1:23" x14ac:dyDescent="0.25">
      <c r="A668" s="8"/>
    </row>
    <row r="669" spans="1:23" x14ac:dyDescent="0.25">
      <c r="A669" s="8">
        <v>44317</v>
      </c>
      <c r="B669" t="s">
        <v>18</v>
      </c>
      <c r="C669">
        <v>87</v>
      </c>
      <c r="D669">
        <v>9.66</v>
      </c>
      <c r="F669">
        <v>840.42</v>
      </c>
      <c r="G669">
        <v>25.212599999999998</v>
      </c>
      <c r="H669">
        <v>14.961959999999996</v>
      </c>
      <c r="R669">
        <v>70.034999999999997</v>
      </c>
      <c r="S669">
        <v>7.25</v>
      </c>
    </row>
    <row r="670" spans="1:23" x14ac:dyDescent="0.25">
      <c r="A670" s="8"/>
    </row>
    <row r="671" spans="1:23" x14ac:dyDescent="0.25">
      <c r="A671" s="8">
        <v>44317</v>
      </c>
      <c r="B671" t="s">
        <v>17</v>
      </c>
      <c r="C671">
        <v>56</v>
      </c>
      <c r="D671">
        <v>9.5</v>
      </c>
      <c r="E671">
        <v>0</v>
      </c>
      <c r="F671">
        <v>532</v>
      </c>
      <c r="G671">
        <v>15.959999999999999</v>
      </c>
      <c r="H671">
        <v>-27.6</v>
      </c>
      <c r="R671">
        <v>684</v>
      </c>
      <c r="S671">
        <v>72</v>
      </c>
    </row>
    <row r="672" spans="1:23" x14ac:dyDescent="0.25">
      <c r="A672" s="8"/>
    </row>
    <row r="673" spans="1:19" x14ac:dyDescent="0.25">
      <c r="A673" s="8">
        <v>44317</v>
      </c>
      <c r="B673" t="s">
        <v>16</v>
      </c>
      <c r="C673">
        <v>0</v>
      </c>
      <c r="D673">
        <v>12.4</v>
      </c>
      <c r="F673">
        <v>0</v>
      </c>
      <c r="R673">
        <v>0</v>
      </c>
      <c r="S673">
        <v>0</v>
      </c>
    </row>
    <row r="674" spans="1:19" x14ac:dyDescent="0.25">
      <c r="A674" s="8"/>
    </row>
    <row r="675" spans="1:19" x14ac:dyDescent="0.25">
      <c r="A675" s="8">
        <v>44317</v>
      </c>
      <c r="B675" t="s">
        <v>21</v>
      </c>
      <c r="C675">
        <v>137.75</v>
      </c>
      <c r="D675">
        <v>9.83</v>
      </c>
      <c r="F675">
        <v>1354.0825</v>
      </c>
      <c r="G675">
        <v>40.622475000000001</v>
      </c>
      <c r="H675">
        <v>85.847385000000003</v>
      </c>
      <c r="R675">
        <v>142.535</v>
      </c>
      <c r="S675">
        <v>14.5</v>
      </c>
    </row>
    <row r="676" spans="1:19" x14ac:dyDescent="0.25">
      <c r="A676" s="8"/>
    </row>
    <row r="677" spans="1:19" x14ac:dyDescent="0.25">
      <c r="A677" s="8">
        <v>44317</v>
      </c>
      <c r="B677" t="s">
        <v>40</v>
      </c>
      <c r="C677">
        <v>64</v>
      </c>
      <c r="D677">
        <v>8.91</v>
      </c>
      <c r="F677">
        <v>570.24</v>
      </c>
      <c r="G677">
        <v>17.107199999999999</v>
      </c>
      <c r="H677">
        <v>-22.322880000000001</v>
      </c>
      <c r="R677">
        <v>0</v>
      </c>
      <c r="S677">
        <v>0</v>
      </c>
    </row>
    <row r="678" spans="1:19" x14ac:dyDescent="0.25">
      <c r="A678" s="8"/>
    </row>
    <row r="679" spans="1:19" x14ac:dyDescent="0.25">
      <c r="A679" s="8">
        <v>44317</v>
      </c>
      <c r="B679" t="s">
        <v>35</v>
      </c>
      <c r="C679">
        <v>137.75</v>
      </c>
      <c r="D679">
        <v>10</v>
      </c>
      <c r="E679">
        <v>0</v>
      </c>
      <c r="F679">
        <v>1377.5</v>
      </c>
      <c r="G679">
        <v>41.324999999999996</v>
      </c>
      <c r="H679">
        <v>89.079000000000008</v>
      </c>
      <c r="R679">
        <v>145</v>
      </c>
      <c r="S679">
        <v>14.5</v>
      </c>
    </row>
    <row r="680" spans="1:19" x14ac:dyDescent="0.25">
      <c r="A680" s="8"/>
    </row>
    <row r="681" spans="1:19" ht="15.75" thickBot="1" x14ac:dyDescent="0.3">
      <c r="A681" s="8"/>
      <c r="R681">
        <v>0</v>
      </c>
      <c r="S681">
        <v>0</v>
      </c>
    </row>
    <row r="682" spans="1:19" ht="15.75" thickBot="1" x14ac:dyDescent="0.3">
      <c r="A682" s="8"/>
      <c r="R682" s="2">
        <v>1184.105</v>
      </c>
      <c r="S682" s="2">
        <v>122.75</v>
      </c>
    </row>
    <row r="685" spans="1:19" x14ac:dyDescent="0.25">
      <c r="A685" t="s">
        <v>0</v>
      </c>
      <c r="B685" t="s">
        <v>1</v>
      </c>
      <c r="C685" t="s">
        <v>2</v>
      </c>
      <c r="D685" t="s">
        <v>3</v>
      </c>
      <c r="F685" t="s">
        <v>4</v>
      </c>
      <c r="G685" t="s">
        <v>50</v>
      </c>
      <c r="H685" t="s">
        <v>51</v>
      </c>
      <c r="I685" t="s">
        <v>5</v>
      </c>
      <c r="J685" t="s">
        <v>6</v>
      </c>
      <c r="K685" t="s">
        <v>54</v>
      </c>
      <c r="L685" t="s">
        <v>8</v>
      </c>
      <c r="M685" t="s">
        <v>9</v>
      </c>
      <c r="N685" t="s">
        <v>10</v>
      </c>
      <c r="P685" t="s">
        <v>11</v>
      </c>
      <c r="R685" t="s">
        <v>12</v>
      </c>
      <c r="S685" t="s">
        <v>13</v>
      </c>
    </row>
    <row r="686" spans="1:19" ht="15.75" thickBot="1" x14ac:dyDescent="0.3">
      <c r="A686" s="8">
        <v>44348</v>
      </c>
      <c r="B686" t="s">
        <v>15</v>
      </c>
      <c r="C686">
        <v>130.5</v>
      </c>
      <c r="D686">
        <v>15.67398119122257</v>
      </c>
      <c r="F686">
        <v>2500</v>
      </c>
      <c r="G686">
        <v>75</v>
      </c>
      <c r="H686">
        <v>243.98400000000001</v>
      </c>
      <c r="R686">
        <v>0</v>
      </c>
      <c r="S686">
        <v>0</v>
      </c>
    </row>
    <row r="687" spans="1:19" ht="15.75" thickBot="1" x14ac:dyDescent="0.3">
      <c r="A687" s="8"/>
      <c r="K687">
        <v>7000</v>
      </c>
      <c r="O687" t="s">
        <v>52</v>
      </c>
      <c r="P687" s="14">
        <v>1.4211395399999995</v>
      </c>
    </row>
    <row r="688" spans="1:19" x14ac:dyDescent="0.25">
      <c r="A688" s="8">
        <v>44348</v>
      </c>
      <c r="B688" t="s">
        <v>38</v>
      </c>
      <c r="C688">
        <v>137.75</v>
      </c>
      <c r="D688">
        <v>9.83</v>
      </c>
      <c r="F688">
        <v>1354.0825</v>
      </c>
      <c r="G688">
        <v>40.622475000000001</v>
      </c>
      <c r="H688">
        <v>85.847385000000003</v>
      </c>
      <c r="I688">
        <v>786.5</v>
      </c>
      <c r="J688">
        <v>9591.614279999998</v>
      </c>
      <c r="K688">
        <v>6099</v>
      </c>
      <c r="L688">
        <v>7.7546090273362998</v>
      </c>
      <c r="M688">
        <v>12.195313769866495</v>
      </c>
      <c r="N688">
        <v>1.5726535956714212</v>
      </c>
      <c r="O688" t="s">
        <v>53</v>
      </c>
      <c r="P688">
        <v>1.6310832562715194</v>
      </c>
      <c r="R688">
        <v>213.80250000000001</v>
      </c>
      <c r="S688">
        <v>21.75</v>
      </c>
    </row>
    <row r="689" spans="1:19" x14ac:dyDescent="0.25">
      <c r="A689" s="8"/>
    </row>
    <row r="690" spans="1:19" x14ac:dyDescent="0.25">
      <c r="A690" s="8">
        <v>44348</v>
      </c>
      <c r="B690" t="s">
        <v>18</v>
      </c>
      <c r="C690">
        <v>106.75</v>
      </c>
      <c r="D690">
        <v>9.66</v>
      </c>
      <c r="F690">
        <v>1031.2049999999999</v>
      </c>
      <c r="G690">
        <v>30.936149999999998</v>
      </c>
      <c r="H690">
        <v>41.290289999999992</v>
      </c>
      <c r="R690">
        <v>0</v>
      </c>
      <c r="S690">
        <v>0</v>
      </c>
    </row>
    <row r="691" spans="1:19" x14ac:dyDescent="0.25">
      <c r="A691" s="8"/>
    </row>
    <row r="692" spans="1:19" x14ac:dyDescent="0.25">
      <c r="A692" s="8">
        <v>44348</v>
      </c>
      <c r="B692" t="s">
        <v>55</v>
      </c>
      <c r="C692">
        <v>36.5</v>
      </c>
      <c r="D692">
        <v>5</v>
      </c>
      <c r="E692">
        <v>0</v>
      </c>
      <c r="F692">
        <v>182.5</v>
      </c>
      <c r="G692">
        <v>0</v>
      </c>
      <c r="H692">
        <v>0</v>
      </c>
      <c r="R692">
        <v>0</v>
      </c>
      <c r="S692">
        <v>0</v>
      </c>
    </row>
    <row r="693" spans="1:19" x14ac:dyDescent="0.25">
      <c r="A693" s="8"/>
    </row>
    <row r="694" spans="1:19" x14ac:dyDescent="0.25">
      <c r="A694" s="8">
        <v>44348</v>
      </c>
      <c r="B694" t="s">
        <v>16</v>
      </c>
      <c r="C694">
        <v>0</v>
      </c>
      <c r="D694">
        <v>12.4</v>
      </c>
      <c r="F694">
        <v>0</v>
      </c>
      <c r="R694">
        <v>0</v>
      </c>
      <c r="S694">
        <v>0</v>
      </c>
    </row>
    <row r="695" spans="1:19" x14ac:dyDescent="0.25">
      <c r="A695" s="8"/>
    </row>
    <row r="696" spans="1:19" x14ac:dyDescent="0.25">
      <c r="A696" s="8">
        <v>44348</v>
      </c>
      <c r="B696" t="s">
        <v>21</v>
      </c>
      <c r="C696">
        <v>159.5</v>
      </c>
      <c r="D696">
        <v>9.83</v>
      </c>
      <c r="F696">
        <v>1567.885</v>
      </c>
      <c r="G696">
        <v>47.036549999999998</v>
      </c>
      <c r="H696">
        <v>115.35213</v>
      </c>
      <c r="R696">
        <v>0</v>
      </c>
      <c r="S696">
        <v>0</v>
      </c>
    </row>
    <row r="697" spans="1:19" x14ac:dyDescent="0.25">
      <c r="A697" s="8"/>
    </row>
    <row r="698" spans="1:19" x14ac:dyDescent="0.25">
      <c r="A698" s="8">
        <v>44348</v>
      </c>
      <c r="B698" t="s">
        <v>40</v>
      </c>
      <c r="C698">
        <v>56</v>
      </c>
      <c r="D698">
        <v>8.91</v>
      </c>
      <c r="F698">
        <v>498.96000000000004</v>
      </c>
      <c r="G698">
        <v>14.9688</v>
      </c>
      <c r="H698">
        <v>-32.159520000000001</v>
      </c>
      <c r="R698">
        <v>142.56</v>
      </c>
      <c r="S698">
        <v>16</v>
      </c>
    </row>
    <row r="699" spans="1:19" x14ac:dyDescent="0.25">
      <c r="A699" s="8"/>
    </row>
    <row r="700" spans="1:19" x14ac:dyDescent="0.25">
      <c r="A700" s="8">
        <v>44348</v>
      </c>
      <c r="B700" t="s">
        <v>35</v>
      </c>
      <c r="C700">
        <v>159.5</v>
      </c>
      <c r="D700">
        <v>10</v>
      </c>
      <c r="E700">
        <v>0</v>
      </c>
      <c r="F700">
        <v>1595</v>
      </c>
      <c r="G700">
        <v>47.85</v>
      </c>
      <c r="H700">
        <v>119.09400000000001</v>
      </c>
      <c r="R700">
        <v>0</v>
      </c>
      <c r="S700">
        <v>0</v>
      </c>
    </row>
    <row r="701" spans="1:19" x14ac:dyDescent="0.25">
      <c r="A701" s="8"/>
    </row>
    <row r="702" spans="1:19" ht="15.75" thickBot="1" x14ac:dyDescent="0.3">
      <c r="A702" s="8"/>
      <c r="R702">
        <v>0</v>
      </c>
      <c r="S702">
        <v>0</v>
      </c>
    </row>
    <row r="703" spans="1:19" ht="15.75" thickBot="1" x14ac:dyDescent="0.3">
      <c r="A703" s="8"/>
      <c r="R703" s="2">
        <v>356.36250000000001</v>
      </c>
      <c r="S703" s="2">
        <v>37.75</v>
      </c>
    </row>
    <row r="706" spans="1:19" x14ac:dyDescent="0.25">
      <c r="A706" t="s">
        <v>0</v>
      </c>
      <c r="B706" t="s">
        <v>1</v>
      </c>
      <c r="C706" t="s">
        <v>2</v>
      </c>
      <c r="D706" t="s">
        <v>3</v>
      </c>
      <c r="F706" t="s">
        <v>4</v>
      </c>
      <c r="G706" t="s">
        <v>50</v>
      </c>
      <c r="H706" t="s">
        <v>51</v>
      </c>
      <c r="I706" t="s">
        <v>5</v>
      </c>
      <c r="J706" t="s">
        <v>6</v>
      </c>
      <c r="K706" t="s">
        <v>54</v>
      </c>
      <c r="L706" t="s">
        <v>8</v>
      </c>
      <c r="M706" t="s">
        <v>9</v>
      </c>
      <c r="N706" t="s">
        <v>10</v>
      </c>
      <c r="P706" t="s">
        <v>11</v>
      </c>
      <c r="R706" t="s">
        <v>12</v>
      </c>
      <c r="S706" t="s">
        <v>13</v>
      </c>
    </row>
    <row r="707" spans="1:19" x14ac:dyDescent="0.25">
      <c r="A707" s="8">
        <v>44378</v>
      </c>
      <c r="B707" t="s">
        <v>15</v>
      </c>
      <c r="C707">
        <v>159.5</v>
      </c>
      <c r="D707">
        <v>15.67398119122257</v>
      </c>
      <c r="F707">
        <v>2500</v>
      </c>
      <c r="G707">
        <v>75</v>
      </c>
      <c r="H707">
        <v>243.98400000000001</v>
      </c>
      <c r="R707">
        <v>0</v>
      </c>
      <c r="S707">
        <v>0</v>
      </c>
    </row>
    <row r="708" spans="1:19" x14ac:dyDescent="0.25">
      <c r="K708">
        <v>7000</v>
      </c>
      <c r="O708" t="s">
        <v>52</v>
      </c>
      <c r="P708">
        <v>1.5622006008658007</v>
      </c>
    </row>
    <row r="709" spans="1:19" x14ac:dyDescent="0.25">
      <c r="A709" s="8">
        <v>44378</v>
      </c>
      <c r="B709" t="s">
        <v>38</v>
      </c>
      <c r="C709">
        <v>159.5</v>
      </c>
      <c r="D709">
        <v>9.83</v>
      </c>
      <c r="F709">
        <v>1567.885</v>
      </c>
      <c r="G709">
        <v>47.036549999999998</v>
      </c>
      <c r="H709">
        <v>115.35213</v>
      </c>
      <c r="I709">
        <v>922.25</v>
      </c>
      <c r="J709">
        <v>10792.844206060605</v>
      </c>
      <c r="K709">
        <v>7045</v>
      </c>
      <c r="L709">
        <v>7.6389265383572784</v>
      </c>
      <c r="M709">
        <v>11.702731586945628</v>
      </c>
      <c r="N709">
        <v>1.5319864025636061</v>
      </c>
      <c r="O709" t="s">
        <v>53</v>
      </c>
      <c r="P709">
        <v>1.5522220306686449</v>
      </c>
      <c r="R709">
        <v>0</v>
      </c>
      <c r="S709">
        <v>0</v>
      </c>
    </row>
    <row r="711" spans="1:19" x14ac:dyDescent="0.25">
      <c r="A711" s="8">
        <v>44378</v>
      </c>
      <c r="B711" t="s">
        <v>18</v>
      </c>
      <c r="C711">
        <v>94.25</v>
      </c>
      <c r="D711">
        <v>9.66</v>
      </c>
      <c r="F711">
        <v>910.45500000000004</v>
      </c>
      <c r="G711">
        <v>27.313649999999999</v>
      </c>
      <c r="H711">
        <v>24.626790000000007</v>
      </c>
      <c r="R711">
        <v>0</v>
      </c>
      <c r="S711">
        <v>0</v>
      </c>
    </row>
    <row r="713" spans="1:19" x14ac:dyDescent="0.25">
      <c r="A713" s="8">
        <v>44378</v>
      </c>
      <c r="B713" t="s">
        <v>55</v>
      </c>
      <c r="C713">
        <v>54</v>
      </c>
      <c r="D713">
        <v>5</v>
      </c>
      <c r="E713">
        <v>0</v>
      </c>
      <c r="F713">
        <v>270</v>
      </c>
      <c r="G713">
        <v>0</v>
      </c>
      <c r="H713">
        <v>0</v>
      </c>
      <c r="R713">
        <v>0</v>
      </c>
      <c r="S713">
        <v>0</v>
      </c>
    </row>
    <row r="715" spans="1:19" x14ac:dyDescent="0.25">
      <c r="A715" s="8">
        <v>44378</v>
      </c>
      <c r="B715" t="s">
        <v>56</v>
      </c>
      <c r="C715">
        <v>80</v>
      </c>
      <c r="D715">
        <v>11.837121212121213</v>
      </c>
      <c r="F715">
        <v>946.969696969697</v>
      </c>
      <c r="G715">
        <v>28.40909090909091</v>
      </c>
      <c r="H715">
        <v>29.665818181818189</v>
      </c>
      <c r="R715">
        <v>0</v>
      </c>
      <c r="S715">
        <v>0</v>
      </c>
    </row>
    <row r="717" spans="1:19" x14ac:dyDescent="0.25">
      <c r="A717" s="8">
        <v>44378</v>
      </c>
      <c r="B717" t="s">
        <v>21</v>
      </c>
      <c r="C717">
        <v>159.5</v>
      </c>
      <c r="D717">
        <v>9.83</v>
      </c>
      <c r="F717">
        <v>1567.885</v>
      </c>
      <c r="G717">
        <v>47.036549999999998</v>
      </c>
      <c r="H717">
        <v>115.35213</v>
      </c>
      <c r="R717">
        <v>0</v>
      </c>
      <c r="S717">
        <v>0</v>
      </c>
    </row>
    <row r="719" spans="1:19" x14ac:dyDescent="0.25">
      <c r="A719" s="8">
        <v>44378</v>
      </c>
      <c r="B719" t="s">
        <v>40</v>
      </c>
      <c r="C719">
        <v>56</v>
      </c>
      <c r="D719">
        <v>8.91</v>
      </c>
      <c r="F719">
        <v>498.96000000000004</v>
      </c>
      <c r="G719">
        <v>14.9688</v>
      </c>
      <c r="H719">
        <v>-32.159520000000001</v>
      </c>
      <c r="R719">
        <v>142.56</v>
      </c>
      <c r="S719">
        <v>16</v>
      </c>
    </row>
    <row r="721" spans="1:19" x14ac:dyDescent="0.25">
      <c r="A721" s="8">
        <v>44378</v>
      </c>
      <c r="B721" t="s">
        <v>35</v>
      </c>
      <c r="C721">
        <v>159.5</v>
      </c>
      <c r="D721">
        <v>10</v>
      </c>
      <c r="E721">
        <v>0</v>
      </c>
      <c r="F721">
        <v>1595</v>
      </c>
      <c r="G721">
        <v>47.85</v>
      </c>
      <c r="H721">
        <v>119.09400000000001</v>
      </c>
      <c r="R721">
        <v>0</v>
      </c>
      <c r="S721">
        <v>0</v>
      </c>
    </row>
    <row r="723" spans="1:19" x14ac:dyDescent="0.25">
      <c r="R723">
        <v>0</v>
      </c>
      <c r="S723">
        <v>0</v>
      </c>
    </row>
    <row r="724" spans="1:19" x14ac:dyDescent="0.25">
      <c r="R724">
        <v>142.56</v>
      </c>
      <c r="S724">
        <v>16</v>
      </c>
    </row>
    <row r="727" spans="1:19" x14ac:dyDescent="0.25">
      <c r="A727" t="s">
        <v>0</v>
      </c>
      <c r="B727" t="s">
        <v>1</v>
      </c>
      <c r="C727" t="s">
        <v>2</v>
      </c>
      <c r="D727" t="s">
        <v>3</v>
      </c>
      <c r="F727" t="s">
        <v>4</v>
      </c>
      <c r="G727" t="s">
        <v>50</v>
      </c>
      <c r="H727" t="s">
        <v>51</v>
      </c>
      <c r="I727" t="s">
        <v>5</v>
      </c>
      <c r="J727" t="s">
        <v>6</v>
      </c>
      <c r="K727" t="s">
        <v>54</v>
      </c>
      <c r="L727" t="s">
        <v>8</v>
      </c>
      <c r="M727" t="s">
        <v>9</v>
      </c>
      <c r="N727" t="s">
        <v>10</v>
      </c>
      <c r="P727" t="s">
        <v>11</v>
      </c>
      <c r="R727" t="s">
        <v>12</v>
      </c>
      <c r="S727" t="s">
        <v>13</v>
      </c>
    </row>
    <row r="728" spans="1:19" x14ac:dyDescent="0.25">
      <c r="A728" s="8">
        <v>44409</v>
      </c>
      <c r="B728" t="s">
        <v>15</v>
      </c>
      <c r="C728">
        <v>159.5</v>
      </c>
      <c r="D728">
        <v>15.67398119122257</v>
      </c>
      <c r="F728">
        <v>2159.1</v>
      </c>
      <c r="G728">
        <v>64.772999999999996</v>
      </c>
      <c r="H728">
        <v>196.93979999999999</v>
      </c>
      <c r="R728">
        <v>340.9</v>
      </c>
      <c r="S728">
        <v>21.75</v>
      </c>
    </row>
    <row r="729" spans="1:19" x14ac:dyDescent="0.25">
      <c r="K729">
        <v>7000</v>
      </c>
      <c r="O729" t="s">
        <v>52</v>
      </c>
      <c r="P729">
        <v>1.747388182077922</v>
      </c>
    </row>
    <row r="730" spans="1:19" x14ac:dyDescent="0.25">
      <c r="A730" s="8">
        <v>44409</v>
      </c>
      <c r="B730" t="s">
        <v>38</v>
      </c>
      <c r="C730">
        <v>108.75</v>
      </c>
      <c r="D730">
        <v>9.83</v>
      </c>
      <c r="E730">
        <v>58.980000000000004</v>
      </c>
      <c r="F730">
        <v>1127.9925000000001</v>
      </c>
      <c r="G730">
        <v>33.839775000000003</v>
      </c>
      <c r="H730">
        <v>54.646965000000016</v>
      </c>
      <c r="I730">
        <v>787.25</v>
      </c>
      <c r="J730">
        <v>9300.7183730303022</v>
      </c>
      <c r="K730">
        <v>6230</v>
      </c>
      <c r="L730">
        <v>7.913623372499206</v>
      </c>
      <c r="M730">
        <v>11.814186564662181</v>
      </c>
      <c r="N730">
        <v>1.4928921947079137</v>
      </c>
      <c r="O730" t="s">
        <v>53</v>
      </c>
      <c r="P730">
        <v>1.9633575079527212</v>
      </c>
      <c r="R730">
        <v>498.8725</v>
      </c>
      <c r="S730">
        <v>50.75</v>
      </c>
    </row>
    <row r="732" spans="1:19" x14ac:dyDescent="0.25">
      <c r="A732" s="8">
        <v>44409</v>
      </c>
      <c r="B732" t="s">
        <v>18</v>
      </c>
      <c r="C732">
        <v>58</v>
      </c>
      <c r="D732">
        <v>9.66</v>
      </c>
      <c r="F732">
        <v>560.28</v>
      </c>
      <c r="G732">
        <v>16.808399999999999</v>
      </c>
      <c r="H732">
        <v>-23.697360000000007</v>
      </c>
      <c r="R732">
        <v>420.21</v>
      </c>
      <c r="S732">
        <v>43.5</v>
      </c>
    </row>
    <row r="734" spans="1:19" x14ac:dyDescent="0.25">
      <c r="A734" s="8">
        <v>44409</v>
      </c>
      <c r="B734" t="s">
        <v>55</v>
      </c>
      <c r="C734">
        <v>42</v>
      </c>
      <c r="D734">
        <v>5</v>
      </c>
      <c r="E734">
        <v>0</v>
      </c>
      <c r="F734">
        <v>210</v>
      </c>
      <c r="G734">
        <v>0</v>
      </c>
      <c r="H734">
        <v>0</v>
      </c>
      <c r="R734">
        <v>0</v>
      </c>
      <c r="S734">
        <v>0</v>
      </c>
    </row>
    <row r="736" spans="1:19" x14ac:dyDescent="0.25">
      <c r="A736" s="8">
        <v>44409</v>
      </c>
      <c r="B736" t="s">
        <v>56</v>
      </c>
      <c r="C736">
        <v>112.5</v>
      </c>
      <c r="D736">
        <v>11.837121212121213</v>
      </c>
      <c r="F736">
        <v>1482.5960984848484</v>
      </c>
      <c r="G736">
        <v>44.47788295454545</v>
      </c>
      <c r="H736">
        <v>103.5822615909091</v>
      </c>
      <c r="R736">
        <v>600.7339015151515</v>
      </c>
      <c r="S736">
        <v>50.75</v>
      </c>
    </row>
    <row r="738" spans="1:19" x14ac:dyDescent="0.25">
      <c r="A738" s="8">
        <v>44409</v>
      </c>
      <c r="B738" t="s">
        <v>21</v>
      </c>
      <c r="C738">
        <v>79.75</v>
      </c>
      <c r="D738">
        <v>9.83</v>
      </c>
      <c r="F738">
        <v>783.9425</v>
      </c>
      <c r="G738">
        <v>23.518274999999999</v>
      </c>
      <c r="H738">
        <v>7.1680650000000004</v>
      </c>
      <c r="R738">
        <v>783.9425</v>
      </c>
      <c r="S738">
        <v>79.75</v>
      </c>
    </row>
    <row r="740" spans="1:19" x14ac:dyDescent="0.25">
      <c r="A740" s="8">
        <v>44409</v>
      </c>
      <c r="B740" t="s">
        <v>40</v>
      </c>
      <c r="C740">
        <v>74.5</v>
      </c>
      <c r="D740">
        <v>8.91</v>
      </c>
      <c r="F740">
        <v>663.79499999999996</v>
      </c>
      <c r="G740">
        <v>19.913849999999996</v>
      </c>
      <c r="H740">
        <v>-9.4122900000000058</v>
      </c>
      <c r="R740">
        <v>213.84</v>
      </c>
      <c r="S740">
        <v>24</v>
      </c>
    </row>
    <row r="742" spans="1:19" x14ac:dyDescent="0.25">
      <c r="A742" s="8">
        <v>44409</v>
      </c>
      <c r="B742" t="s">
        <v>35</v>
      </c>
      <c r="C742">
        <v>152.25</v>
      </c>
      <c r="D742">
        <v>10</v>
      </c>
      <c r="E742">
        <v>60</v>
      </c>
      <c r="F742">
        <v>1582.5</v>
      </c>
      <c r="G742">
        <v>47.475000000000001</v>
      </c>
      <c r="H742">
        <v>117.36900000000001</v>
      </c>
      <c r="R742">
        <v>72.5</v>
      </c>
      <c r="S742">
        <v>7.25</v>
      </c>
    </row>
    <row r="744" spans="1:19" x14ac:dyDescent="0.25">
      <c r="R744">
        <v>0</v>
      </c>
      <c r="S744">
        <v>0</v>
      </c>
    </row>
    <row r="745" spans="1:19" x14ac:dyDescent="0.25">
      <c r="R745">
        <v>2930.9989015151518</v>
      </c>
      <c r="S745">
        <v>277.75</v>
      </c>
    </row>
    <row r="747" spans="1:19" x14ac:dyDescent="0.25">
      <c r="A747" t="s">
        <v>0</v>
      </c>
      <c r="B747" t="s">
        <v>1</v>
      </c>
      <c r="C747" t="s">
        <v>2</v>
      </c>
      <c r="D747" t="s">
        <v>3</v>
      </c>
      <c r="F747" t="s">
        <v>4</v>
      </c>
      <c r="G747" t="s">
        <v>50</v>
      </c>
      <c r="H747" t="s">
        <v>51</v>
      </c>
      <c r="I747" t="s">
        <v>5</v>
      </c>
      <c r="J747" t="s">
        <v>6</v>
      </c>
      <c r="K747" t="s">
        <v>54</v>
      </c>
      <c r="L747" t="s">
        <v>8</v>
      </c>
      <c r="M747" t="s">
        <v>9</v>
      </c>
      <c r="N747" t="s">
        <v>10</v>
      </c>
      <c r="P747" t="s">
        <v>11</v>
      </c>
      <c r="R747" t="s">
        <v>12</v>
      </c>
      <c r="S747" t="s">
        <v>13</v>
      </c>
    </row>
    <row r="748" spans="1:19" x14ac:dyDescent="0.25">
      <c r="A748" s="8">
        <v>44440</v>
      </c>
      <c r="B748" t="s">
        <v>15</v>
      </c>
      <c r="C748">
        <v>152.25</v>
      </c>
      <c r="D748">
        <v>15.67398119122257</v>
      </c>
      <c r="F748">
        <v>2386.4</v>
      </c>
      <c r="G748">
        <v>71.591999999999999</v>
      </c>
      <c r="H748">
        <v>228.30720000000002</v>
      </c>
      <c r="R748">
        <v>113.6075</v>
      </c>
      <c r="S748">
        <v>7.25</v>
      </c>
    </row>
    <row r="749" spans="1:19" x14ac:dyDescent="0.25">
      <c r="K749">
        <v>7000</v>
      </c>
      <c r="O749" t="s">
        <v>52</v>
      </c>
      <c r="P749">
        <v>1.9506978912554109</v>
      </c>
    </row>
    <row r="750" spans="1:19" x14ac:dyDescent="0.25">
      <c r="A750" s="8">
        <v>44440</v>
      </c>
      <c r="B750" t="s">
        <v>38</v>
      </c>
      <c r="C750">
        <v>159.5</v>
      </c>
      <c r="D750">
        <v>9.83</v>
      </c>
      <c r="E750">
        <v>31.947500000000002</v>
      </c>
      <c r="F750">
        <v>1599.8325</v>
      </c>
      <c r="G750">
        <v>47.994974999999997</v>
      </c>
      <c r="H750">
        <v>119.760885</v>
      </c>
      <c r="I750">
        <v>949.25</v>
      </c>
      <c r="J750">
        <v>11586.481109999997</v>
      </c>
      <c r="K750">
        <v>8008</v>
      </c>
      <c r="L750">
        <v>8.4361337898340789</v>
      </c>
      <c r="M750">
        <v>12.205932167500656</v>
      </c>
      <c r="N750">
        <v>1.1867071815684311</v>
      </c>
      <c r="O750" t="s">
        <v>53</v>
      </c>
      <c r="P750">
        <v>1.7051554993491354</v>
      </c>
      <c r="R750">
        <v>498.8725</v>
      </c>
      <c r="S750">
        <v>50.75</v>
      </c>
    </row>
    <row r="752" spans="1:19" x14ac:dyDescent="0.25">
      <c r="A752" s="8">
        <v>44440</v>
      </c>
      <c r="B752" t="s">
        <v>18</v>
      </c>
      <c r="C752">
        <v>73.25</v>
      </c>
      <c r="D752">
        <v>9.66</v>
      </c>
      <c r="F752">
        <v>707.59500000000003</v>
      </c>
      <c r="G752">
        <v>21.22785</v>
      </c>
      <c r="H752">
        <v>-3.3678899999999965</v>
      </c>
      <c r="R752">
        <v>210.10499999999999</v>
      </c>
      <c r="S752">
        <v>21.75</v>
      </c>
    </row>
    <row r="754" spans="1:19" x14ac:dyDescent="0.25">
      <c r="A754" s="8">
        <v>44440</v>
      </c>
      <c r="B754" t="s">
        <v>55</v>
      </c>
      <c r="C754">
        <v>18</v>
      </c>
      <c r="D754">
        <v>5</v>
      </c>
      <c r="E754">
        <v>0</v>
      </c>
      <c r="F754">
        <v>90</v>
      </c>
      <c r="G754">
        <v>0</v>
      </c>
      <c r="H754">
        <v>0</v>
      </c>
      <c r="R754">
        <v>0</v>
      </c>
      <c r="S754">
        <v>0</v>
      </c>
    </row>
    <row r="756" spans="1:19" x14ac:dyDescent="0.25">
      <c r="A756" s="8">
        <v>44440</v>
      </c>
      <c r="B756" t="s">
        <v>56</v>
      </c>
      <c r="C756">
        <v>152.25</v>
      </c>
      <c r="D756">
        <v>11.837121212121213</v>
      </c>
      <c r="F756">
        <v>2083.33</v>
      </c>
      <c r="G756">
        <v>62.499899999999997</v>
      </c>
      <c r="H756">
        <v>186.48354</v>
      </c>
      <c r="R756">
        <v>85.819128787878796</v>
      </c>
      <c r="S756">
        <v>7.25</v>
      </c>
    </row>
    <row r="758" spans="1:19" x14ac:dyDescent="0.25">
      <c r="A758" s="8">
        <v>44440</v>
      </c>
      <c r="B758" t="s">
        <v>21</v>
      </c>
      <c r="C758">
        <v>159.5</v>
      </c>
      <c r="D758">
        <v>9.83</v>
      </c>
      <c r="E758">
        <v>0</v>
      </c>
      <c r="F758">
        <v>1567.885</v>
      </c>
      <c r="G758">
        <v>47.036549999999998</v>
      </c>
      <c r="H758">
        <v>115.35213</v>
      </c>
      <c r="R758">
        <v>0</v>
      </c>
      <c r="S758">
        <v>0</v>
      </c>
    </row>
    <row r="760" spans="1:19" x14ac:dyDescent="0.25">
      <c r="A760" s="8">
        <v>44440</v>
      </c>
      <c r="B760" t="s">
        <v>40</v>
      </c>
      <c r="C760">
        <v>75</v>
      </c>
      <c r="D760">
        <v>8.91</v>
      </c>
      <c r="F760">
        <v>668.25</v>
      </c>
      <c r="G760">
        <v>20.047499999999999</v>
      </c>
      <c r="H760">
        <v>-8.7975000000000012</v>
      </c>
      <c r="R760">
        <v>0</v>
      </c>
      <c r="S760">
        <v>0</v>
      </c>
    </row>
    <row r="762" spans="1:19" x14ac:dyDescent="0.25">
      <c r="A762" s="8">
        <v>44440</v>
      </c>
      <c r="B762" t="s">
        <v>35</v>
      </c>
      <c r="C762">
        <v>43.5</v>
      </c>
      <c r="D762">
        <v>10</v>
      </c>
      <c r="E762">
        <v>42.5</v>
      </c>
      <c r="F762">
        <v>477.5</v>
      </c>
      <c r="G762">
        <v>14.324999999999999</v>
      </c>
      <c r="H762">
        <v>-35.121000000000002</v>
      </c>
      <c r="R762">
        <v>1160</v>
      </c>
      <c r="S762">
        <v>116</v>
      </c>
    </row>
    <row r="764" spans="1:19" x14ac:dyDescent="0.25">
      <c r="A764" s="8">
        <v>44440</v>
      </c>
      <c r="B764" t="s">
        <v>57</v>
      </c>
      <c r="C764">
        <v>116</v>
      </c>
      <c r="D764">
        <v>8.91</v>
      </c>
      <c r="F764">
        <v>1033.56</v>
      </c>
      <c r="G764">
        <v>31.006799999999998</v>
      </c>
      <c r="H764">
        <v>41.615279999999998</v>
      </c>
      <c r="R764">
        <v>0</v>
      </c>
      <c r="S764">
        <v>0</v>
      </c>
    </row>
    <row r="765" spans="1:19" x14ac:dyDescent="0.25">
      <c r="R765">
        <v>2068.404128787879</v>
      </c>
      <c r="S765">
        <v>203</v>
      </c>
    </row>
    <row r="768" spans="1:19" x14ac:dyDescent="0.25">
      <c r="A768" t="s">
        <v>0</v>
      </c>
      <c r="B768" t="s">
        <v>1</v>
      </c>
      <c r="C768" t="s">
        <v>2</v>
      </c>
      <c r="D768" t="s">
        <v>3</v>
      </c>
      <c r="F768" t="s">
        <v>4</v>
      </c>
      <c r="G768" t="s">
        <v>50</v>
      </c>
      <c r="H768" t="s">
        <v>51</v>
      </c>
      <c r="I768" t="s">
        <v>5</v>
      </c>
      <c r="J768" t="s">
        <v>6</v>
      </c>
      <c r="K768" t="s">
        <v>54</v>
      </c>
      <c r="L768" t="s">
        <v>8</v>
      </c>
      <c r="M768" t="s">
        <v>9</v>
      </c>
      <c r="N768" t="s">
        <v>10</v>
      </c>
      <c r="P768" t="s">
        <v>11</v>
      </c>
      <c r="R768" t="s">
        <v>12</v>
      </c>
      <c r="S768" t="s">
        <v>13</v>
      </c>
    </row>
    <row r="769" spans="1:19" x14ac:dyDescent="0.25">
      <c r="A769" s="8">
        <v>44470</v>
      </c>
      <c r="B769" t="s">
        <v>15</v>
      </c>
      <c r="C769">
        <v>108.75</v>
      </c>
      <c r="D769">
        <v>16.393442622950818</v>
      </c>
      <c r="F769">
        <v>2386.4</v>
      </c>
      <c r="G769">
        <v>71.591999999999999</v>
      </c>
      <c r="H769">
        <v>228.30720000000002</v>
      </c>
      <c r="R769">
        <v>713.11475409836055</v>
      </c>
      <c r="S769">
        <v>43.5</v>
      </c>
    </row>
    <row r="770" spans="1:19" x14ac:dyDescent="0.25">
      <c r="K770">
        <v>7000</v>
      </c>
      <c r="O770" t="s">
        <v>52</v>
      </c>
      <c r="P770">
        <v>1.8617869020140518</v>
      </c>
    </row>
    <row r="771" spans="1:19" x14ac:dyDescent="0.25">
      <c r="A771" s="8">
        <v>44470</v>
      </c>
      <c r="B771" t="s">
        <v>38</v>
      </c>
      <c r="C771">
        <v>137.75</v>
      </c>
      <c r="D771">
        <v>9.83</v>
      </c>
      <c r="E771">
        <v>0</v>
      </c>
      <c r="F771">
        <v>1354.0825</v>
      </c>
      <c r="G771">
        <v>40.622475000000001</v>
      </c>
      <c r="H771">
        <v>85.847385000000003</v>
      </c>
      <c r="I771">
        <v>934.5</v>
      </c>
      <c r="J771">
        <v>11607.926060000002</v>
      </c>
      <c r="K771">
        <v>3322</v>
      </c>
      <c r="L771">
        <v>3.5548421615837347</v>
      </c>
      <c r="M771">
        <v>12.421536714820762</v>
      </c>
      <c r="N771">
        <v>2.867127049969898</v>
      </c>
      <c r="O771" t="s">
        <v>53</v>
      </c>
      <c r="P771">
        <v>3.9230910036418911</v>
      </c>
      <c r="R771">
        <v>142.535</v>
      </c>
      <c r="S771">
        <v>14.5</v>
      </c>
    </row>
    <row r="773" spans="1:19" x14ac:dyDescent="0.25">
      <c r="A773" s="8">
        <v>44470</v>
      </c>
      <c r="B773" t="s">
        <v>18</v>
      </c>
      <c r="C773">
        <v>43.5</v>
      </c>
      <c r="D773">
        <v>9.66</v>
      </c>
      <c r="F773">
        <v>420.21</v>
      </c>
      <c r="G773">
        <v>12.606299999999999</v>
      </c>
      <c r="H773">
        <v>-43.027020000000007</v>
      </c>
      <c r="R773">
        <v>70.034999999999997</v>
      </c>
      <c r="S773">
        <v>7.25</v>
      </c>
    </row>
    <row r="775" spans="1:19" x14ac:dyDescent="0.25">
      <c r="A775" s="8">
        <v>44470</v>
      </c>
      <c r="B775" t="s">
        <v>56</v>
      </c>
      <c r="C775">
        <v>168</v>
      </c>
      <c r="D775">
        <v>12.400773809523809</v>
      </c>
      <c r="F775">
        <v>2083.33</v>
      </c>
      <c r="G775">
        <v>62.499899999999997</v>
      </c>
      <c r="H775">
        <v>186.48354</v>
      </c>
      <c r="R775">
        <v>0</v>
      </c>
      <c r="S775">
        <v>0</v>
      </c>
    </row>
    <row r="777" spans="1:19" x14ac:dyDescent="0.25">
      <c r="A777" s="8">
        <v>44470</v>
      </c>
      <c r="B777" t="s">
        <v>57</v>
      </c>
      <c r="C777">
        <v>152.25</v>
      </c>
      <c r="D777">
        <v>8.91</v>
      </c>
      <c r="F777">
        <v>1356.5475000000001</v>
      </c>
      <c r="G777">
        <v>40.696425000000005</v>
      </c>
      <c r="H777">
        <v>86.187555000000032</v>
      </c>
      <c r="R777">
        <v>0</v>
      </c>
      <c r="S777">
        <v>0</v>
      </c>
    </row>
    <row r="779" spans="1:19" x14ac:dyDescent="0.25">
      <c r="A779" s="8">
        <v>44470</v>
      </c>
      <c r="B779" t="s">
        <v>21</v>
      </c>
      <c r="C779">
        <v>116</v>
      </c>
      <c r="D779">
        <v>9.83</v>
      </c>
      <c r="E779">
        <v>0</v>
      </c>
      <c r="F779">
        <v>1140.28</v>
      </c>
      <c r="G779">
        <v>34.208399999999997</v>
      </c>
      <c r="H779">
        <v>56.342640000000003</v>
      </c>
      <c r="R779">
        <v>356.33749999999998</v>
      </c>
      <c r="S779">
        <v>36.25</v>
      </c>
    </row>
    <row r="781" spans="1:19" x14ac:dyDescent="0.25">
      <c r="A781" s="8">
        <v>44470</v>
      </c>
      <c r="B781" t="s">
        <v>40</v>
      </c>
      <c r="C781">
        <v>56</v>
      </c>
      <c r="D781">
        <v>8.91</v>
      </c>
      <c r="F781">
        <v>498.96000000000004</v>
      </c>
      <c r="G781">
        <v>14.9688</v>
      </c>
      <c r="H781">
        <v>-32.159520000000001</v>
      </c>
      <c r="R781">
        <v>142.56</v>
      </c>
      <c r="S781">
        <v>16</v>
      </c>
    </row>
    <row r="783" spans="1:19" x14ac:dyDescent="0.25">
      <c r="A783" s="8">
        <v>44470</v>
      </c>
      <c r="B783" t="s">
        <v>35</v>
      </c>
      <c r="C783">
        <v>152.25</v>
      </c>
      <c r="D783">
        <v>10</v>
      </c>
      <c r="E783">
        <v>0</v>
      </c>
      <c r="F783">
        <v>1522.5</v>
      </c>
      <c r="G783">
        <v>45.674999999999997</v>
      </c>
      <c r="H783">
        <v>109.08900000000001</v>
      </c>
      <c r="R783">
        <v>0</v>
      </c>
      <c r="S783">
        <v>0</v>
      </c>
    </row>
    <row r="784" spans="1:19" x14ac:dyDescent="0.25">
      <c r="A784" s="8"/>
    </row>
    <row r="785" spans="1:19" x14ac:dyDescent="0.25">
      <c r="R785">
        <v>1424.5822540983604</v>
      </c>
      <c r="S785">
        <v>117.5</v>
      </c>
    </row>
    <row r="787" spans="1:19" x14ac:dyDescent="0.25">
      <c r="A787" t="s">
        <v>0</v>
      </c>
      <c r="B787" t="s">
        <v>1</v>
      </c>
      <c r="C787" t="s">
        <v>2</v>
      </c>
      <c r="D787" t="s">
        <v>3</v>
      </c>
      <c r="F787" t="s">
        <v>4</v>
      </c>
      <c r="G787" t="s">
        <v>50</v>
      </c>
      <c r="H787" t="s">
        <v>51</v>
      </c>
      <c r="I787" t="s">
        <v>5</v>
      </c>
      <c r="J787" t="s">
        <v>6</v>
      </c>
      <c r="K787" t="s">
        <v>54</v>
      </c>
      <c r="L787" t="s">
        <v>8</v>
      </c>
      <c r="M787" t="s">
        <v>9</v>
      </c>
      <c r="N787" t="s">
        <v>10</v>
      </c>
      <c r="P787" t="s">
        <v>11</v>
      </c>
      <c r="R787" t="s">
        <v>12</v>
      </c>
      <c r="S787" t="s">
        <v>13</v>
      </c>
    </row>
    <row r="788" spans="1:19" x14ac:dyDescent="0.25">
      <c r="A788" s="8">
        <v>44501</v>
      </c>
      <c r="B788" t="s">
        <v>15</v>
      </c>
      <c r="C788">
        <v>159.5</v>
      </c>
      <c r="D788">
        <v>16.393442622950818</v>
      </c>
      <c r="F788">
        <v>2386.4</v>
      </c>
      <c r="G788">
        <v>71.591999999999999</v>
      </c>
      <c r="H788">
        <v>228.30720000000002</v>
      </c>
      <c r="R788">
        <v>0</v>
      </c>
      <c r="S788">
        <v>0</v>
      </c>
    </row>
    <row r="789" spans="1:19" x14ac:dyDescent="0.25">
      <c r="K789">
        <v>7000</v>
      </c>
      <c r="O789" t="s">
        <v>52</v>
      </c>
      <c r="P789">
        <v>1.9009568371428569</v>
      </c>
    </row>
    <row r="790" spans="1:19" x14ac:dyDescent="0.25">
      <c r="A790" s="8">
        <v>44501</v>
      </c>
      <c r="B790" t="s">
        <v>38</v>
      </c>
      <c r="C790">
        <v>159.5</v>
      </c>
      <c r="D790">
        <v>9.83</v>
      </c>
      <c r="E790">
        <v>0</v>
      </c>
      <c r="F790">
        <v>1567.885</v>
      </c>
      <c r="G790">
        <v>47.036549999999998</v>
      </c>
      <c r="H790">
        <v>115.35213</v>
      </c>
      <c r="I790">
        <v>1139.75</v>
      </c>
      <c r="J790">
        <v>13236.662859999999</v>
      </c>
      <c r="K790">
        <v>4008</v>
      </c>
      <c r="L790">
        <v>3.5165606492651897</v>
      </c>
      <c r="M790">
        <v>11.613654626014476</v>
      </c>
      <c r="N790">
        <v>2.7827676796407181</v>
      </c>
      <c r="O790" t="s">
        <v>53</v>
      </c>
      <c r="P790">
        <v>3.3200343962075842</v>
      </c>
      <c r="R790">
        <v>0</v>
      </c>
      <c r="S790">
        <v>0</v>
      </c>
    </row>
    <row r="792" spans="1:19" x14ac:dyDescent="0.25">
      <c r="A792" s="8">
        <v>44501</v>
      </c>
      <c r="B792" t="s">
        <v>18</v>
      </c>
      <c r="C792">
        <v>94.25</v>
      </c>
      <c r="D792">
        <v>9.66</v>
      </c>
      <c r="F792">
        <v>910.45500000000004</v>
      </c>
      <c r="G792">
        <v>27.313649999999999</v>
      </c>
      <c r="H792">
        <v>24.626790000000007</v>
      </c>
      <c r="R792">
        <v>70.034999999999997</v>
      </c>
      <c r="S792">
        <v>7.25</v>
      </c>
    </row>
    <row r="794" spans="1:19" x14ac:dyDescent="0.25">
      <c r="A794" s="8">
        <v>44501</v>
      </c>
      <c r="B794" t="s">
        <v>56</v>
      </c>
      <c r="C794">
        <v>176</v>
      </c>
      <c r="D794">
        <v>11.837102272727272</v>
      </c>
      <c r="F794">
        <v>2083.33</v>
      </c>
      <c r="G794">
        <v>62.499899999999997</v>
      </c>
      <c r="H794">
        <v>186.48354</v>
      </c>
      <c r="R794">
        <v>0</v>
      </c>
      <c r="S794">
        <v>0</v>
      </c>
    </row>
    <row r="796" spans="1:19" x14ac:dyDescent="0.25">
      <c r="A796" s="8">
        <v>44501</v>
      </c>
      <c r="B796" t="s">
        <v>57</v>
      </c>
      <c r="C796">
        <v>159.5</v>
      </c>
      <c r="D796">
        <v>8.91</v>
      </c>
      <c r="F796">
        <v>1421.145</v>
      </c>
      <c r="G796">
        <v>42.634349999999998</v>
      </c>
      <c r="H796">
        <v>95.102010000000007</v>
      </c>
      <c r="R796">
        <v>0</v>
      </c>
      <c r="S796">
        <v>0</v>
      </c>
    </row>
    <row r="798" spans="1:19" x14ac:dyDescent="0.25">
      <c r="A798" s="8">
        <v>44501</v>
      </c>
      <c r="B798" t="s">
        <v>21</v>
      </c>
      <c r="C798">
        <v>159.5</v>
      </c>
      <c r="D798">
        <v>9.83</v>
      </c>
      <c r="E798">
        <v>0</v>
      </c>
      <c r="F798">
        <v>1567.885</v>
      </c>
      <c r="G798">
        <v>47.036549999999998</v>
      </c>
      <c r="H798">
        <v>115.35213</v>
      </c>
      <c r="R798">
        <v>0</v>
      </c>
      <c r="S798">
        <v>0</v>
      </c>
    </row>
    <row r="800" spans="1:19" x14ac:dyDescent="0.25">
      <c r="A800" s="8">
        <v>44501</v>
      </c>
      <c r="B800" t="s">
        <v>40</v>
      </c>
      <c r="C800">
        <v>72</v>
      </c>
      <c r="D800">
        <v>8.91</v>
      </c>
      <c r="F800">
        <v>641.52</v>
      </c>
      <c r="G800">
        <v>19.2456</v>
      </c>
      <c r="H800">
        <v>-12.486240000000004</v>
      </c>
      <c r="R800">
        <v>0</v>
      </c>
      <c r="S800">
        <v>0</v>
      </c>
    </row>
    <row r="802" spans="1:19" x14ac:dyDescent="0.25">
      <c r="A802" s="8">
        <v>44501</v>
      </c>
      <c r="B802" t="s">
        <v>35</v>
      </c>
      <c r="C802">
        <v>159.5</v>
      </c>
      <c r="D802">
        <v>10</v>
      </c>
      <c r="E802">
        <v>0</v>
      </c>
      <c r="F802">
        <v>1595</v>
      </c>
      <c r="G802">
        <v>47.85</v>
      </c>
      <c r="H802">
        <v>119.09400000000001</v>
      </c>
      <c r="R802">
        <v>0</v>
      </c>
      <c r="S802">
        <v>0</v>
      </c>
    </row>
    <row r="804" spans="1:19" x14ac:dyDescent="0.25">
      <c r="R804">
        <v>70.034999999999997</v>
      </c>
      <c r="S804">
        <v>7.25</v>
      </c>
    </row>
    <row r="806" spans="1:19" x14ac:dyDescent="0.25">
      <c r="A806" t="s">
        <v>0</v>
      </c>
      <c r="B806" t="s">
        <v>1</v>
      </c>
      <c r="C806" t="s">
        <v>2</v>
      </c>
      <c r="D806" t="s">
        <v>3</v>
      </c>
      <c r="F806" t="s">
        <v>4</v>
      </c>
      <c r="G806" t="s">
        <v>50</v>
      </c>
      <c r="H806" t="s">
        <v>51</v>
      </c>
      <c r="I806" t="s">
        <v>5</v>
      </c>
      <c r="J806" t="s">
        <v>6</v>
      </c>
      <c r="K806" t="s">
        <v>54</v>
      </c>
      <c r="L806" t="s">
        <v>8</v>
      </c>
      <c r="M806" t="s">
        <v>9</v>
      </c>
      <c r="N806" t="s">
        <v>10</v>
      </c>
      <c r="P806" t="s">
        <v>11</v>
      </c>
      <c r="R806" t="s">
        <v>12</v>
      </c>
      <c r="S806" t="s">
        <v>13</v>
      </c>
    </row>
    <row r="807" spans="1:19" x14ac:dyDescent="0.25">
      <c r="A807" s="8">
        <v>44531</v>
      </c>
      <c r="B807" t="s">
        <v>15</v>
      </c>
      <c r="C807">
        <v>108.75</v>
      </c>
      <c r="D807">
        <v>16.393442622950818</v>
      </c>
      <c r="F807">
        <v>2386.4</v>
      </c>
      <c r="G807">
        <v>71.591999999999999</v>
      </c>
      <c r="H807">
        <v>228.30720000000002</v>
      </c>
      <c r="R807">
        <v>950.81967213114751</v>
      </c>
      <c r="S807">
        <v>58</v>
      </c>
    </row>
    <row r="808" spans="1:19" x14ac:dyDescent="0.25">
      <c r="K808">
        <v>7000</v>
      </c>
      <c r="O808" t="s">
        <v>52</v>
      </c>
      <c r="P808">
        <v>1.9581102014155611</v>
      </c>
    </row>
    <row r="809" spans="1:19" x14ac:dyDescent="0.25">
      <c r="A809" s="8">
        <v>44531</v>
      </c>
      <c r="B809" t="s">
        <v>38</v>
      </c>
      <c r="C809">
        <v>101.5</v>
      </c>
      <c r="D809">
        <v>9.83</v>
      </c>
      <c r="E809">
        <v>0</v>
      </c>
      <c r="F809">
        <v>997.745</v>
      </c>
      <c r="G809">
        <v>29.93235</v>
      </c>
      <c r="H809">
        <v>36.672810000000005</v>
      </c>
      <c r="I809">
        <v>706.75</v>
      </c>
      <c r="J809">
        <v>9367.5464600000014</v>
      </c>
      <c r="K809">
        <v>1178</v>
      </c>
      <c r="L809">
        <v>1.666784577290414</v>
      </c>
      <c r="M809">
        <v>13.254398952953663</v>
      </c>
      <c r="N809">
        <v>6.1835453820033965</v>
      </c>
      <c r="O809" t="s">
        <v>53</v>
      </c>
      <c r="P809">
        <v>11.635629380228291</v>
      </c>
      <c r="R809">
        <v>641.40750000000003</v>
      </c>
      <c r="S809">
        <v>65.25</v>
      </c>
    </row>
    <row r="811" spans="1:19" x14ac:dyDescent="0.25">
      <c r="A811" s="8">
        <v>44531</v>
      </c>
      <c r="B811" t="s">
        <v>18</v>
      </c>
      <c r="C811">
        <v>50.75</v>
      </c>
      <c r="D811">
        <v>9.66</v>
      </c>
      <c r="F811">
        <v>490.245</v>
      </c>
      <c r="G811">
        <v>14.70735</v>
      </c>
      <c r="H811">
        <v>-33.362190000000005</v>
      </c>
      <c r="R811">
        <v>0</v>
      </c>
      <c r="S811">
        <v>0</v>
      </c>
    </row>
    <row r="813" spans="1:19" x14ac:dyDescent="0.25">
      <c r="A813" s="8">
        <v>44531</v>
      </c>
      <c r="B813" t="s">
        <v>56</v>
      </c>
      <c r="C813">
        <v>144</v>
      </c>
      <c r="D813">
        <v>14.467569444444443</v>
      </c>
      <c r="F813">
        <v>2083.33</v>
      </c>
      <c r="G813">
        <v>62.499899999999997</v>
      </c>
      <c r="H813">
        <v>186.48354</v>
      </c>
      <c r="R813">
        <v>578.70277777777778</v>
      </c>
      <c r="S813">
        <v>40</v>
      </c>
    </row>
    <row r="815" spans="1:19" x14ac:dyDescent="0.25">
      <c r="A815" s="8">
        <v>44531</v>
      </c>
      <c r="B815" t="s">
        <v>57</v>
      </c>
      <c r="C815">
        <v>65.25</v>
      </c>
      <c r="D815">
        <v>8.91</v>
      </c>
      <c r="F815">
        <v>581.37750000000005</v>
      </c>
      <c r="G815">
        <v>17.441325000000003</v>
      </c>
      <c r="H815">
        <v>-20.785904999999993</v>
      </c>
      <c r="R815">
        <v>516.78</v>
      </c>
      <c r="S815">
        <v>58</v>
      </c>
    </row>
    <row r="817" spans="1:19" x14ac:dyDescent="0.25">
      <c r="A817" s="8">
        <v>44531</v>
      </c>
      <c r="B817" t="s">
        <v>21</v>
      </c>
      <c r="C817">
        <v>94.25</v>
      </c>
      <c r="D817">
        <v>9.83</v>
      </c>
      <c r="E817">
        <v>0</v>
      </c>
      <c r="F817">
        <v>926.47749999999996</v>
      </c>
      <c r="G817">
        <v>27.794324999999997</v>
      </c>
      <c r="H817">
        <v>26.837894999999996</v>
      </c>
      <c r="R817">
        <v>712.67499999999995</v>
      </c>
      <c r="S817">
        <v>72.5</v>
      </c>
    </row>
    <row r="819" spans="1:19" x14ac:dyDescent="0.25">
      <c r="A819" s="8">
        <v>44531</v>
      </c>
      <c r="B819" t="s">
        <v>40</v>
      </c>
      <c r="C819">
        <v>48</v>
      </c>
      <c r="D819">
        <v>8.91</v>
      </c>
      <c r="F819">
        <v>427.68</v>
      </c>
      <c r="G819">
        <v>12.830399999999999</v>
      </c>
      <c r="H819">
        <v>-41.996160000000003</v>
      </c>
      <c r="R819">
        <v>213.84</v>
      </c>
      <c r="S819">
        <v>24</v>
      </c>
    </row>
    <row r="821" spans="1:19" x14ac:dyDescent="0.25">
      <c r="A821" s="8">
        <v>44531</v>
      </c>
      <c r="B821" t="s">
        <v>35</v>
      </c>
      <c r="C821">
        <v>94.25</v>
      </c>
      <c r="D821">
        <v>10</v>
      </c>
      <c r="E821">
        <v>0</v>
      </c>
      <c r="F821">
        <v>942.5</v>
      </c>
      <c r="G821">
        <v>28.274999999999999</v>
      </c>
      <c r="H821">
        <v>29.049000000000003</v>
      </c>
      <c r="R821">
        <v>725</v>
      </c>
      <c r="S821">
        <v>72.5</v>
      </c>
    </row>
    <row r="823" spans="1:19" x14ac:dyDescent="0.25">
      <c r="R823">
        <v>4339.2249499089257</v>
      </c>
      <c r="S823">
        <v>390.25</v>
      </c>
    </row>
    <row r="825" spans="1:19" x14ac:dyDescent="0.25">
      <c r="A825" t="s">
        <v>0</v>
      </c>
      <c r="B825" t="s">
        <v>1</v>
      </c>
      <c r="C825" t="s">
        <v>2</v>
      </c>
      <c r="D825" t="s">
        <v>3</v>
      </c>
      <c r="F825" t="s">
        <v>4</v>
      </c>
      <c r="G825" t="s">
        <v>50</v>
      </c>
      <c r="H825" t="s">
        <v>51</v>
      </c>
      <c r="I825" t="s">
        <v>5</v>
      </c>
      <c r="J825" t="s">
        <v>6</v>
      </c>
      <c r="K825" t="s">
        <v>54</v>
      </c>
      <c r="L825" t="s">
        <v>8</v>
      </c>
      <c r="M825" t="s">
        <v>9</v>
      </c>
      <c r="N825" t="s">
        <v>10</v>
      </c>
      <c r="P825" t="s">
        <v>11</v>
      </c>
      <c r="R825" t="s">
        <v>12</v>
      </c>
      <c r="S825" t="s">
        <v>13</v>
      </c>
    </row>
    <row r="826" spans="1:19" x14ac:dyDescent="0.25">
      <c r="A826" s="8">
        <v>44562</v>
      </c>
      <c r="B826" t="s">
        <v>15</v>
      </c>
      <c r="C826">
        <v>152.25</v>
      </c>
      <c r="D826">
        <v>16.420361247947454</v>
      </c>
      <c r="F826">
        <v>2380.9523809523807</v>
      </c>
      <c r="G826">
        <v>71.428571428571416</v>
      </c>
      <c r="H826">
        <v>227.55542857142856</v>
      </c>
      <c r="R826">
        <v>119.04761904761904</v>
      </c>
      <c r="S826">
        <v>7.25</v>
      </c>
    </row>
    <row r="827" spans="1:19" x14ac:dyDescent="0.25">
      <c r="K827">
        <v>7000</v>
      </c>
      <c r="O827" t="s">
        <v>52</v>
      </c>
      <c r="P827">
        <v>1.9271448486394558</v>
      </c>
    </row>
    <row r="828" spans="1:19" x14ac:dyDescent="0.25">
      <c r="A828" s="8">
        <v>44562</v>
      </c>
      <c r="B828" t="s">
        <v>38</v>
      </c>
      <c r="C828">
        <v>152.25</v>
      </c>
      <c r="D828">
        <v>9.83</v>
      </c>
      <c r="E828">
        <v>0</v>
      </c>
      <c r="F828">
        <v>1496.6175000000001</v>
      </c>
      <c r="G828">
        <v>44.898524999999999</v>
      </c>
      <c r="H828">
        <v>105.51721500000002</v>
      </c>
      <c r="I828">
        <v>1087.5</v>
      </c>
      <c r="J828">
        <v>12992.12763095238</v>
      </c>
      <c r="K828">
        <v>5450</v>
      </c>
      <c r="L828">
        <v>5.0114942528735629</v>
      </c>
      <c r="M828">
        <v>11.946784028461959</v>
      </c>
      <c r="N828">
        <v>2.0016142442114457</v>
      </c>
      <c r="O828" t="s">
        <v>53</v>
      </c>
      <c r="P828">
        <v>2.4752319156837048</v>
      </c>
      <c r="R828">
        <v>71.267499999999998</v>
      </c>
      <c r="S828">
        <v>7.25</v>
      </c>
    </row>
    <row r="830" spans="1:19" x14ac:dyDescent="0.25">
      <c r="A830" s="8">
        <v>44562</v>
      </c>
      <c r="B830" t="s">
        <v>18</v>
      </c>
      <c r="C830">
        <v>94.25</v>
      </c>
      <c r="D830">
        <v>9.66</v>
      </c>
      <c r="F830">
        <v>910.45500000000004</v>
      </c>
      <c r="G830">
        <v>27.313649999999999</v>
      </c>
      <c r="H830">
        <v>24.626790000000007</v>
      </c>
      <c r="R830">
        <v>0</v>
      </c>
      <c r="S830">
        <v>0</v>
      </c>
    </row>
    <row r="832" spans="1:19" x14ac:dyDescent="0.25">
      <c r="A832" s="8">
        <v>44562</v>
      </c>
      <c r="B832" t="s">
        <v>56</v>
      </c>
      <c r="C832">
        <v>168</v>
      </c>
      <c r="D832">
        <v>12.400773809523809</v>
      </c>
      <c r="F832">
        <v>2083.33</v>
      </c>
      <c r="G832">
        <v>62.499899999999997</v>
      </c>
      <c r="H832">
        <v>186.48354</v>
      </c>
      <c r="R832">
        <v>99.206190476190471</v>
      </c>
      <c r="S832">
        <v>8</v>
      </c>
    </row>
    <row r="834" spans="1:19" x14ac:dyDescent="0.25">
      <c r="A834" s="8">
        <v>44562</v>
      </c>
      <c r="B834" t="s">
        <v>57</v>
      </c>
      <c r="C834">
        <v>152.25</v>
      </c>
      <c r="D834">
        <v>8.91</v>
      </c>
      <c r="F834">
        <v>1356.5475000000001</v>
      </c>
      <c r="G834">
        <v>40.696425000000005</v>
      </c>
      <c r="H834">
        <v>86.187555000000032</v>
      </c>
      <c r="R834">
        <v>64.597499999999997</v>
      </c>
      <c r="S834">
        <v>7.25</v>
      </c>
    </row>
    <row r="836" spans="1:19" x14ac:dyDescent="0.25">
      <c r="A836" s="8">
        <v>44562</v>
      </c>
      <c r="B836" t="s">
        <v>21</v>
      </c>
      <c r="C836">
        <v>152.25</v>
      </c>
      <c r="D836">
        <v>9.83</v>
      </c>
      <c r="E836">
        <v>0</v>
      </c>
      <c r="F836">
        <v>1496.6175000000001</v>
      </c>
      <c r="G836">
        <v>44.898524999999999</v>
      </c>
      <c r="H836">
        <v>105.51721500000002</v>
      </c>
      <c r="R836">
        <v>71.267499999999998</v>
      </c>
      <c r="S836">
        <v>7.25</v>
      </c>
    </row>
    <row r="838" spans="1:19" x14ac:dyDescent="0.25">
      <c r="A838" s="8">
        <v>44562</v>
      </c>
      <c r="B838" t="s">
        <v>40</v>
      </c>
      <c r="C838">
        <v>64</v>
      </c>
      <c r="D838">
        <v>8.91</v>
      </c>
      <c r="F838">
        <v>570.24</v>
      </c>
      <c r="G838">
        <v>17.107199999999999</v>
      </c>
      <c r="H838">
        <v>-22.322880000000001</v>
      </c>
      <c r="R838">
        <v>0</v>
      </c>
      <c r="S838">
        <v>0</v>
      </c>
    </row>
    <row r="840" spans="1:19" x14ac:dyDescent="0.25">
      <c r="A840" s="8">
        <v>44562</v>
      </c>
      <c r="B840" t="s">
        <v>35</v>
      </c>
      <c r="C840">
        <v>152.25</v>
      </c>
      <c r="D840">
        <v>10</v>
      </c>
      <c r="E840">
        <v>0</v>
      </c>
      <c r="F840">
        <v>1522.5</v>
      </c>
      <c r="G840">
        <v>45.674999999999997</v>
      </c>
      <c r="H840">
        <v>109.08900000000001</v>
      </c>
      <c r="R840">
        <v>72.5</v>
      </c>
      <c r="S840">
        <v>7.25</v>
      </c>
    </row>
    <row r="842" spans="1:19" x14ac:dyDescent="0.25">
      <c r="R842">
        <v>497.88630952380942</v>
      </c>
      <c r="S842">
        <v>44.25</v>
      </c>
    </row>
    <row r="844" spans="1:19" x14ac:dyDescent="0.25">
      <c r="A844" t="s">
        <v>0</v>
      </c>
      <c r="B844" t="s">
        <v>1</v>
      </c>
      <c r="C844" t="s">
        <v>2</v>
      </c>
      <c r="D844" t="s">
        <v>3</v>
      </c>
      <c r="F844" t="s">
        <v>4</v>
      </c>
      <c r="G844" t="s">
        <v>50</v>
      </c>
      <c r="H844" t="s">
        <v>51</v>
      </c>
      <c r="I844" t="s">
        <v>5</v>
      </c>
      <c r="J844" t="s">
        <v>6</v>
      </c>
      <c r="K844" t="s">
        <v>54</v>
      </c>
      <c r="L844" t="s">
        <v>8</v>
      </c>
      <c r="M844" t="s">
        <v>9</v>
      </c>
      <c r="N844" t="s">
        <v>10</v>
      </c>
      <c r="P844" t="s">
        <v>11</v>
      </c>
      <c r="R844" t="s">
        <v>12</v>
      </c>
      <c r="S844" t="s">
        <v>13</v>
      </c>
    </row>
    <row r="845" spans="1:19" x14ac:dyDescent="0.25">
      <c r="A845" s="8">
        <v>44593</v>
      </c>
      <c r="B845" t="s">
        <v>15</v>
      </c>
      <c r="C845">
        <v>145</v>
      </c>
      <c r="D845">
        <v>16.420361247947454</v>
      </c>
      <c r="F845">
        <v>2500</v>
      </c>
      <c r="G845">
        <v>75</v>
      </c>
      <c r="H845">
        <v>243.98400000000001</v>
      </c>
      <c r="R845">
        <v>0</v>
      </c>
      <c r="S845">
        <v>0</v>
      </c>
    </row>
    <row r="846" spans="1:19" x14ac:dyDescent="0.25">
      <c r="K846">
        <v>7000</v>
      </c>
      <c r="O846" t="s">
        <v>52</v>
      </c>
      <c r="P846">
        <v>1.6952565485714286</v>
      </c>
    </row>
    <row r="847" spans="1:19" x14ac:dyDescent="0.25">
      <c r="A847" s="8">
        <v>44593</v>
      </c>
      <c r="B847" t="s">
        <v>38</v>
      </c>
      <c r="C847">
        <v>145</v>
      </c>
      <c r="D847">
        <v>9.83</v>
      </c>
      <c r="E847">
        <v>0</v>
      </c>
      <c r="F847">
        <v>1425.35</v>
      </c>
      <c r="G847">
        <v>42.760499999999993</v>
      </c>
      <c r="H847">
        <v>95.682299999999998</v>
      </c>
      <c r="I847">
        <v>949</v>
      </c>
      <c r="J847">
        <v>11866.795840000001</v>
      </c>
      <c r="K847">
        <v>5395</v>
      </c>
      <c r="L847">
        <v>5.6849315068493151</v>
      </c>
      <c r="M847">
        <v>12.504526701791359</v>
      </c>
      <c r="N847">
        <v>1.8134320370713626</v>
      </c>
      <c r="O847" t="s">
        <v>53</v>
      </c>
      <c r="P847">
        <v>2.1995914439295645</v>
      </c>
      <c r="R847">
        <v>0</v>
      </c>
      <c r="S847">
        <v>0</v>
      </c>
    </row>
    <row r="849" spans="1:19" x14ac:dyDescent="0.25">
      <c r="A849" s="8">
        <v>44593</v>
      </c>
      <c r="B849" t="s">
        <v>18</v>
      </c>
      <c r="C849">
        <v>0</v>
      </c>
      <c r="D849">
        <v>9.66</v>
      </c>
      <c r="F849">
        <v>0</v>
      </c>
      <c r="G849">
        <v>0</v>
      </c>
      <c r="H849">
        <v>-101.01600000000001</v>
      </c>
      <c r="R849">
        <v>0</v>
      </c>
      <c r="S849">
        <v>0</v>
      </c>
    </row>
    <row r="851" spans="1:19" x14ac:dyDescent="0.25">
      <c r="A851" s="8">
        <v>44593</v>
      </c>
      <c r="B851" t="s">
        <v>56</v>
      </c>
      <c r="C851">
        <v>160</v>
      </c>
      <c r="D851">
        <v>13.0208125</v>
      </c>
      <c r="F851">
        <v>2083.33</v>
      </c>
      <c r="G851">
        <v>62.499899999999997</v>
      </c>
      <c r="H851">
        <v>186.48354</v>
      </c>
      <c r="R851">
        <v>0</v>
      </c>
      <c r="S851">
        <v>0</v>
      </c>
    </row>
    <row r="853" spans="1:19" x14ac:dyDescent="0.25">
      <c r="A853" s="8">
        <v>44593</v>
      </c>
      <c r="B853" t="s">
        <v>57</v>
      </c>
      <c r="C853">
        <v>145</v>
      </c>
      <c r="D853">
        <v>8.91</v>
      </c>
      <c r="F853">
        <v>1291.95</v>
      </c>
      <c r="G853">
        <v>38.758499999999998</v>
      </c>
      <c r="H853">
        <v>77.273100000000014</v>
      </c>
      <c r="R853">
        <v>0</v>
      </c>
      <c r="S853">
        <v>0</v>
      </c>
    </row>
    <row r="855" spans="1:19" x14ac:dyDescent="0.25">
      <c r="A855" s="8">
        <v>44593</v>
      </c>
      <c r="B855" t="s">
        <v>21</v>
      </c>
      <c r="C855">
        <v>145</v>
      </c>
      <c r="D855">
        <v>9.83</v>
      </c>
      <c r="E855">
        <v>0</v>
      </c>
      <c r="F855">
        <v>1425.35</v>
      </c>
      <c r="G855">
        <v>42.760499999999993</v>
      </c>
      <c r="H855">
        <v>95.682299999999998</v>
      </c>
      <c r="R855">
        <v>0</v>
      </c>
      <c r="S855">
        <v>0</v>
      </c>
    </row>
    <row r="857" spans="1:19" x14ac:dyDescent="0.25">
      <c r="A857" s="8">
        <v>44593</v>
      </c>
      <c r="B857" t="s">
        <v>40</v>
      </c>
      <c r="C857">
        <v>64</v>
      </c>
      <c r="D857">
        <v>8.91</v>
      </c>
      <c r="F857">
        <v>570.24</v>
      </c>
      <c r="G857">
        <v>17.107199999999999</v>
      </c>
      <c r="H857">
        <v>-22.322880000000001</v>
      </c>
      <c r="R857">
        <v>0</v>
      </c>
      <c r="S857">
        <v>0</v>
      </c>
    </row>
    <row r="859" spans="1:19" x14ac:dyDescent="0.25">
      <c r="A859" s="8">
        <v>44593</v>
      </c>
      <c r="B859" t="s">
        <v>35</v>
      </c>
      <c r="C859">
        <v>145</v>
      </c>
      <c r="D859">
        <v>10</v>
      </c>
      <c r="E859">
        <v>0</v>
      </c>
      <c r="F859">
        <v>1450</v>
      </c>
      <c r="G859">
        <v>43.5</v>
      </c>
      <c r="H859">
        <v>99.084000000000003</v>
      </c>
      <c r="R859">
        <v>0</v>
      </c>
      <c r="S859">
        <v>0</v>
      </c>
    </row>
    <row r="861" spans="1:19" x14ac:dyDescent="0.25">
      <c r="R861">
        <v>0</v>
      </c>
      <c r="S861">
        <v>0</v>
      </c>
    </row>
    <row r="866" spans="1:19" x14ac:dyDescent="0.25">
      <c r="A866" t="s">
        <v>0</v>
      </c>
      <c r="B866" t="s">
        <v>1</v>
      </c>
      <c r="C866" t="s">
        <v>2</v>
      </c>
      <c r="D866" t="s">
        <v>3</v>
      </c>
      <c r="F866" t="s">
        <v>4</v>
      </c>
      <c r="G866" t="s">
        <v>50</v>
      </c>
      <c r="H866" t="s">
        <v>51</v>
      </c>
      <c r="I866" t="s">
        <v>5</v>
      </c>
      <c r="J866" t="s">
        <v>6</v>
      </c>
      <c r="K866" t="s">
        <v>54</v>
      </c>
      <c r="L866" t="s">
        <v>8</v>
      </c>
      <c r="M866" t="s">
        <v>9</v>
      </c>
      <c r="N866" t="s">
        <v>10</v>
      </c>
      <c r="P866" t="s">
        <v>11</v>
      </c>
      <c r="R866" t="s">
        <v>12</v>
      </c>
      <c r="S866" t="s">
        <v>13</v>
      </c>
    </row>
    <row r="867" spans="1:19" x14ac:dyDescent="0.25">
      <c r="A867" s="8">
        <v>44621</v>
      </c>
      <c r="B867" t="s">
        <v>15</v>
      </c>
      <c r="C867" s="78">
        <v>166.75</v>
      </c>
      <c r="D867">
        <v>15.742128935532234</v>
      </c>
      <c r="F867">
        <v>2500</v>
      </c>
      <c r="G867">
        <v>75</v>
      </c>
      <c r="H867">
        <v>243.98400000000001</v>
      </c>
      <c r="R867">
        <v>0</v>
      </c>
      <c r="S867">
        <v>0</v>
      </c>
    </row>
    <row r="868" spans="1:19" x14ac:dyDescent="0.25">
      <c r="K868">
        <v>11000</v>
      </c>
      <c r="O868" t="s">
        <v>52</v>
      </c>
      <c r="P868">
        <v>1.0403517418181818</v>
      </c>
    </row>
    <row r="869" spans="1:19" x14ac:dyDescent="0.25">
      <c r="A869" s="8">
        <v>44621</v>
      </c>
      <c r="B869" t="s">
        <v>38</v>
      </c>
      <c r="C869" s="78">
        <v>166.75</v>
      </c>
      <c r="D869">
        <v>9.83</v>
      </c>
      <c r="E869">
        <v>0</v>
      </c>
      <c r="F869">
        <v>1639.1524999999999</v>
      </c>
      <c r="G869">
        <v>49.174574999999997</v>
      </c>
      <c r="H869">
        <v>125.187045</v>
      </c>
      <c r="I869">
        <v>981.25</v>
      </c>
      <c r="J869">
        <v>11306.11916</v>
      </c>
      <c r="K869">
        <v>12369</v>
      </c>
      <c r="L869">
        <v>12.605350318471338</v>
      </c>
      <c r="M869">
        <v>11.522159653503184</v>
      </c>
      <c r="N869">
        <v>0.81575868380628991</v>
      </c>
      <c r="O869" t="s">
        <v>53</v>
      </c>
      <c r="P869">
        <v>0.92520568841458484</v>
      </c>
      <c r="R869">
        <v>0</v>
      </c>
      <c r="S869">
        <v>0</v>
      </c>
    </row>
    <row r="871" spans="1:19" x14ac:dyDescent="0.25">
      <c r="A871" s="8">
        <v>44621</v>
      </c>
      <c r="B871" t="s">
        <v>18</v>
      </c>
      <c r="C871" s="78">
        <v>0</v>
      </c>
      <c r="D871">
        <v>9.66</v>
      </c>
      <c r="F871">
        <v>0</v>
      </c>
      <c r="G871">
        <v>0</v>
      </c>
      <c r="H871">
        <v>-101.01600000000001</v>
      </c>
      <c r="R871">
        <v>0</v>
      </c>
      <c r="S871">
        <v>0</v>
      </c>
    </row>
    <row r="873" spans="1:19" x14ac:dyDescent="0.25">
      <c r="A873" s="8">
        <v>44621</v>
      </c>
      <c r="B873" t="s">
        <v>68</v>
      </c>
      <c r="C873" s="78">
        <v>123.25</v>
      </c>
      <c r="D873">
        <v>9.5</v>
      </c>
      <c r="E873">
        <v>45.124999999999964</v>
      </c>
      <c r="F873">
        <v>1216</v>
      </c>
      <c r="G873">
        <v>36.479999999999997</v>
      </c>
      <c r="H873">
        <v>66.792000000000002</v>
      </c>
      <c r="R873">
        <v>137.75</v>
      </c>
      <c r="S873">
        <v>14.5</v>
      </c>
    </row>
    <row r="875" spans="1:19" x14ac:dyDescent="0.25">
      <c r="A875" s="8">
        <v>44621</v>
      </c>
      <c r="B875" t="s">
        <v>57</v>
      </c>
      <c r="C875" s="78">
        <v>137.75</v>
      </c>
      <c r="D875">
        <v>8.91</v>
      </c>
      <c r="F875">
        <v>1227.3525</v>
      </c>
      <c r="G875">
        <v>36.820574999999998</v>
      </c>
      <c r="H875">
        <v>68.358644999999996</v>
      </c>
      <c r="R875">
        <v>0</v>
      </c>
      <c r="S875">
        <v>0</v>
      </c>
    </row>
    <row r="877" spans="1:19" x14ac:dyDescent="0.25">
      <c r="A877" s="8">
        <v>44621</v>
      </c>
      <c r="B877" t="s">
        <v>21</v>
      </c>
      <c r="C877" s="78">
        <v>166.75</v>
      </c>
      <c r="D877">
        <v>9.83</v>
      </c>
      <c r="E877">
        <v>0</v>
      </c>
      <c r="F877">
        <v>1639.1524999999999</v>
      </c>
      <c r="G877">
        <v>49.174574999999997</v>
      </c>
      <c r="H877">
        <v>125.187045</v>
      </c>
      <c r="R877">
        <v>0</v>
      </c>
      <c r="S877">
        <v>0</v>
      </c>
    </row>
    <row r="879" spans="1:19" x14ac:dyDescent="0.25">
      <c r="A879" s="8">
        <v>44621</v>
      </c>
      <c r="B879" t="s">
        <v>40</v>
      </c>
      <c r="C879" s="78">
        <v>104</v>
      </c>
      <c r="D879">
        <v>8.91</v>
      </c>
      <c r="F879">
        <v>926.64</v>
      </c>
      <c r="G879">
        <v>27.799199999999999</v>
      </c>
      <c r="H879">
        <v>26.860320000000002</v>
      </c>
      <c r="R879">
        <v>0</v>
      </c>
      <c r="S879">
        <v>0</v>
      </c>
    </row>
    <row r="881" spans="1:19" x14ac:dyDescent="0.25">
      <c r="A881" s="8">
        <v>44621</v>
      </c>
      <c r="B881" t="s">
        <v>35</v>
      </c>
      <c r="C881" s="78">
        <v>116</v>
      </c>
      <c r="D881">
        <v>10</v>
      </c>
      <c r="E881">
        <v>0</v>
      </c>
      <c r="F881">
        <v>1160</v>
      </c>
      <c r="G881">
        <v>34.799999999999997</v>
      </c>
      <c r="H881">
        <v>59.064000000000007</v>
      </c>
      <c r="R881">
        <v>0</v>
      </c>
      <c r="S881">
        <v>0</v>
      </c>
    </row>
    <row r="883" spans="1:19" x14ac:dyDescent="0.25">
      <c r="R883">
        <v>137.75</v>
      </c>
      <c r="S883">
        <v>14.5</v>
      </c>
    </row>
    <row r="887" spans="1:19" x14ac:dyDescent="0.25">
      <c r="A887" t="s">
        <v>0</v>
      </c>
      <c r="B887" t="s">
        <v>1</v>
      </c>
      <c r="C887" t="s">
        <v>2</v>
      </c>
      <c r="D887" t="s">
        <v>3</v>
      </c>
      <c r="F887" t="s">
        <v>4</v>
      </c>
      <c r="G887" t="s">
        <v>50</v>
      </c>
      <c r="H887" t="s">
        <v>51</v>
      </c>
      <c r="I887" t="s">
        <v>5</v>
      </c>
      <c r="J887" t="s">
        <v>6</v>
      </c>
      <c r="K887" t="s">
        <v>54</v>
      </c>
      <c r="L887" t="s">
        <v>8</v>
      </c>
      <c r="M887" t="s">
        <v>9</v>
      </c>
      <c r="N887" t="s">
        <v>10</v>
      </c>
      <c r="P887" t="s">
        <v>11</v>
      </c>
      <c r="R887" t="s">
        <v>12</v>
      </c>
      <c r="S887" t="s">
        <v>13</v>
      </c>
    </row>
    <row r="888" spans="1:19" x14ac:dyDescent="0.25">
      <c r="A888" s="8">
        <v>44652</v>
      </c>
      <c r="B888" t="s">
        <v>15</v>
      </c>
      <c r="C888" s="78">
        <v>145</v>
      </c>
      <c r="D888">
        <v>17.241379310344829</v>
      </c>
      <c r="E888" s="79">
        <v>375</v>
      </c>
      <c r="F888">
        <f>(2666.66+E888)-R888</f>
        <v>2916.66</v>
      </c>
      <c r="G888">
        <v>82.5</v>
      </c>
      <c r="H888">
        <v>261.23400000000004</v>
      </c>
      <c r="R888">
        <v>125.00000000000001</v>
      </c>
      <c r="S888">
        <v>7.25</v>
      </c>
    </row>
    <row r="889" spans="1:19" x14ac:dyDescent="0.25">
      <c r="K889">
        <v>11000</v>
      </c>
      <c r="O889" t="s">
        <v>52</v>
      </c>
      <c r="P889">
        <v>1.0898863636363636</v>
      </c>
    </row>
    <row r="890" spans="1:19" x14ac:dyDescent="0.25">
      <c r="A890" s="8">
        <v>44652</v>
      </c>
      <c r="B890" t="s">
        <v>38</v>
      </c>
      <c r="C890" s="78">
        <v>123.25</v>
      </c>
      <c r="D890">
        <v>10.5</v>
      </c>
      <c r="E890" s="79" t="s">
        <v>71</v>
      </c>
      <c r="F890">
        <v>1294.125</v>
      </c>
      <c r="G890">
        <v>47.958749999999995</v>
      </c>
      <c r="H890">
        <v>77.573250000000002</v>
      </c>
      <c r="I890" s="78">
        <v>842</v>
      </c>
      <c r="J890">
        <v>10732.25</v>
      </c>
      <c r="K890">
        <v>11203</v>
      </c>
      <c r="L890">
        <v>13.305225653206652</v>
      </c>
      <c r="M890">
        <v>12.746140142517815</v>
      </c>
      <c r="N890">
        <v>0.82230206194769262</v>
      </c>
      <c r="O890" t="s">
        <v>53</v>
      </c>
      <c r="P890">
        <v>1.0701374631795055</v>
      </c>
      <c r="R890">
        <v>304.5</v>
      </c>
      <c r="S890">
        <v>29</v>
      </c>
    </row>
    <row r="892" spans="1:19" x14ac:dyDescent="0.25">
      <c r="A892" s="8">
        <v>44652</v>
      </c>
      <c r="B892" t="s">
        <v>18</v>
      </c>
      <c r="C892" s="78">
        <v>0</v>
      </c>
      <c r="D892">
        <v>9.66</v>
      </c>
      <c r="E892" s="79" t="s">
        <v>71</v>
      </c>
      <c r="F892">
        <v>0</v>
      </c>
      <c r="G892">
        <v>0</v>
      </c>
      <c r="H892">
        <v>-101.01600000000001</v>
      </c>
      <c r="R892">
        <v>0</v>
      </c>
      <c r="S892">
        <v>0</v>
      </c>
    </row>
    <row r="894" spans="1:19" x14ac:dyDescent="0.25">
      <c r="A894" s="8">
        <v>44652</v>
      </c>
      <c r="B894" t="s">
        <v>68</v>
      </c>
      <c r="C894" s="78">
        <v>145</v>
      </c>
      <c r="D894">
        <v>9.5</v>
      </c>
      <c r="E894" s="79">
        <v>142.5000000000002</v>
      </c>
      <c r="F894">
        <v>1520.0000000000002</v>
      </c>
      <c r="G894">
        <v>47.666250000000005</v>
      </c>
      <c r="H894">
        <v>108.74400000000004</v>
      </c>
      <c r="R894">
        <v>68.875</v>
      </c>
      <c r="S894">
        <v>7.25</v>
      </c>
    </row>
    <row r="896" spans="1:19" x14ac:dyDescent="0.25">
      <c r="A896" s="8">
        <v>44652</v>
      </c>
      <c r="B896" t="s">
        <v>57</v>
      </c>
      <c r="C896" s="78">
        <v>137.75</v>
      </c>
      <c r="D896">
        <v>9.5</v>
      </c>
      <c r="E896" s="79" t="s">
        <v>71</v>
      </c>
      <c r="F896">
        <v>1308.625</v>
      </c>
      <c r="G896">
        <v>43.391249999999999</v>
      </c>
      <c r="H896">
        <v>79.574250000000006</v>
      </c>
      <c r="R896">
        <v>137.75</v>
      </c>
      <c r="S896">
        <v>14.5</v>
      </c>
    </row>
    <row r="898" spans="1:19" x14ac:dyDescent="0.25">
      <c r="A898" s="8">
        <v>44652</v>
      </c>
      <c r="B898" t="s">
        <v>21</v>
      </c>
      <c r="C898" s="78">
        <v>123.25</v>
      </c>
      <c r="D898">
        <v>10.5</v>
      </c>
      <c r="E898" s="79" t="s">
        <v>71</v>
      </c>
      <c r="F898">
        <v>1294.125</v>
      </c>
      <c r="G898">
        <v>47.958749999999995</v>
      </c>
      <c r="H898">
        <v>77.573250000000002</v>
      </c>
      <c r="R898">
        <v>304.5</v>
      </c>
      <c r="S898">
        <v>29</v>
      </c>
    </row>
    <row r="900" spans="1:19" x14ac:dyDescent="0.25">
      <c r="A900" s="8">
        <v>44652</v>
      </c>
      <c r="B900" t="s">
        <v>40</v>
      </c>
      <c r="C900" s="78">
        <v>88</v>
      </c>
      <c r="D900">
        <v>10</v>
      </c>
      <c r="E900" s="79" t="s">
        <v>71</v>
      </c>
      <c r="F900">
        <v>880</v>
      </c>
      <c r="G900">
        <v>31.2</v>
      </c>
      <c r="H900">
        <v>20.424000000000003</v>
      </c>
      <c r="R900">
        <v>160</v>
      </c>
      <c r="S900">
        <v>16</v>
      </c>
    </row>
    <row r="902" spans="1:19" x14ac:dyDescent="0.25">
      <c r="A902" s="8">
        <v>44652</v>
      </c>
      <c r="B902" t="s">
        <v>35</v>
      </c>
      <c r="C902" s="78">
        <v>79.75</v>
      </c>
      <c r="D902">
        <v>10.75</v>
      </c>
      <c r="E902" s="79" t="s">
        <v>71</v>
      </c>
      <c r="F902">
        <v>857.3125</v>
      </c>
      <c r="G902">
        <v>30.395624999999999</v>
      </c>
      <c r="H902">
        <v>17.293125</v>
      </c>
      <c r="R902">
        <v>155.875</v>
      </c>
      <c r="S902">
        <v>14.5</v>
      </c>
    </row>
    <row r="904" spans="1:19" x14ac:dyDescent="0.25">
      <c r="R904">
        <v>1256.5</v>
      </c>
      <c r="S904">
        <v>117.5</v>
      </c>
    </row>
    <row r="906" spans="1:19" ht="15.75" thickBot="1" x14ac:dyDescent="0.3"/>
    <row r="907" spans="1:19" ht="15.75" thickBot="1" x14ac:dyDescent="0.3">
      <c r="A907" s="97" t="s">
        <v>0</v>
      </c>
      <c r="B907" s="98" t="s">
        <v>1</v>
      </c>
      <c r="C907" s="98" t="s">
        <v>2</v>
      </c>
      <c r="D907" s="98" t="s">
        <v>3</v>
      </c>
      <c r="E907" s="98"/>
      <c r="F907" s="98" t="s">
        <v>4</v>
      </c>
      <c r="G907" s="98" t="s">
        <v>50</v>
      </c>
      <c r="H907" s="98" t="s">
        <v>51</v>
      </c>
      <c r="I907" s="98" t="s">
        <v>5</v>
      </c>
      <c r="J907" s="98" t="s">
        <v>6</v>
      </c>
      <c r="K907" s="98" t="s">
        <v>54</v>
      </c>
      <c r="L907" s="98" t="s">
        <v>8</v>
      </c>
      <c r="M907" s="98" t="s">
        <v>9</v>
      </c>
      <c r="N907" s="98" t="s">
        <v>10</v>
      </c>
      <c r="O907" s="98"/>
      <c r="P907" s="98" t="s">
        <v>11</v>
      </c>
      <c r="Q907" s="98"/>
      <c r="R907" s="98" t="s">
        <v>12</v>
      </c>
      <c r="S907" s="99" t="s">
        <v>13</v>
      </c>
    </row>
    <row r="908" spans="1:19" ht="15.75" thickBot="1" x14ac:dyDescent="0.3">
      <c r="A908" s="92">
        <v>44682</v>
      </c>
      <c r="B908" s="93" t="s">
        <v>15</v>
      </c>
      <c r="C908" s="94">
        <v>137.75</v>
      </c>
      <c r="D908" s="93">
        <v>17.241379310344829</v>
      </c>
      <c r="E908" s="95">
        <v>125</v>
      </c>
      <c r="F908" s="93">
        <v>2666.66</v>
      </c>
      <c r="G908" s="93">
        <v>82.5</v>
      </c>
      <c r="H908" s="93">
        <v>226.73400000000001</v>
      </c>
      <c r="I908" s="105"/>
      <c r="J908" s="105"/>
      <c r="K908" s="105"/>
      <c r="L908" s="105"/>
      <c r="M908" s="105"/>
      <c r="N908" s="105"/>
      <c r="O908" s="105"/>
      <c r="P908" s="105"/>
      <c r="Q908" s="93"/>
      <c r="R908" s="93">
        <v>375.00000000000006</v>
      </c>
      <c r="S908" s="96">
        <v>21.75</v>
      </c>
    </row>
    <row r="909" spans="1:19" x14ac:dyDescent="0.25">
      <c r="A909" s="88"/>
      <c r="B909" s="80"/>
      <c r="C909" s="80"/>
      <c r="D909" s="80"/>
      <c r="E909" s="80"/>
      <c r="F909" s="80"/>
      <c r="G909" s="80"/>
      <c r="H909" s="103"/>
      <c r="I909" s="83"/>
      <c r="J909" s="84"/>
      <c r="K909" s="84">
        <v>11000</v>
      </c>
      <c r="L909" s="84"/>
      <c r="M909" s="84"/>
      <c r="N909" s="84"/>
      <c r="O909" s="84" t="s">
        <v>52</v>
      </c>
      <c r="P909" s="85">
        <v>1.179200875</v>
      </c>
      <c r="Q909" s="104"/>
      <c r="R909" s="80"/>
      <c r="S909" s="87"/>
    </row>
    <row r="910" spans="1:19" ht="15.75" thickBot="1" x14ac:dyDescent="0.3">
      <c r="A910" s="86">
        <v>44682</v>
      </c>
      <c r="B910" s="80" t="s">
        <v>38</v>
      </c>
      <c r="C910" s="81">
        <v>152.25</v>
      </c>
      <c r="D910" s="80">
        <v>10.5</v>
      </c>
      <c r="E910" s="82" t="s">
        <v>71</v>
      </c>
      <c r="F910" s="80">
        <v>1598.625</v>
      </c>
      <c r="G910" s="80">
        <v>50.2425</v>
      </c>
      <c r="H910" s="103">
        <v>119.59425000000002</v>
      </c>
      <c r="I910" s="106">
        <v>951.5</v>
      </c>
      <c r="J910" s="90">
        <v>11865.772125</v>
      </c>
      <c r="K910" s="90">
        <v>10631</v>
      </c>
      <c r="L910" s="90">
        <v>11.172884918549659</v>
      </c>
      <c r="M910" s="90">
        <v>12.470596032580136</v>
      </c>
      <c r="N910" s="90">
        <v>0.9834467242028031</v>
      </c>
      <c r="O910" s="90" t="s">
        <v>53</v>
      </c>
      <c r="P910" s="91">
        <v>1.2201307144200921</v>
      </c>
      <c r="Q910" s="104"/>
      <c r="R910" s="80">
        <v>76.125</v>
      </c>
      <c r="S910" s="87">
        <v>7.25</v>
      </c>
    </row>
    <row r="911" spans="1:19" x14ac:dyDescent="0.25">
      <c r="A911" s="88"/>
      <c r="B911" s="80"/>
      <c r="C911" s="80"/>
      <c r="D911" s="80"/>
      <c r="E911" s="80"/>
      <c r="F911" s="80"/>
      <c r="G911" s="80"/>
      <c r="H911" s="80"/>
      <c r="I911" s="93"/>
      <c r="J911" s="93"/>
      <c r="K911" s="93"/>
      <c r="L911" s="93"/>
      <c r="M911" s="93"/>
      <c r="N911" s="93"/>
      <c r="O911" s="93"/>
      <c r="P911" s="93"/>
      <c r="Q911" s="80"/>
      <c r="R911" s="80"/>
      <c r="S911" s="87"/>
    </row>
    <row r="912" spans="1:19" x14ac:dyDescent="0.25">
      <c r="A912" s="86">
        <v>44682</v>
      </c>
      <c r="B912" s="80" t="s">
        <v>18</v>
      </c>
      <c r="C912" s="81">
        <v>0</v>
      </c>
      <c r="D912" s="80">
        <v>9.66</v>
      </c>
      <c r="E912" s="82" t="s">
        <v>71</v>
      </c>
      <c r="F912" s="80">
        <v>0</v>
      </c>
      <c r="G912" s="80">
        <v>0</v>
      </c>
      <c r="H912" s="80">
        <v>-101.01600000000001</v>
      </c>
      <c r="I912" s="80"/>
      <c r="J912" s="80"/>
      <c r="K912" s="80"/>
      <c r="L912" s="80"/>
      <c r="M912" s="80"/>
      <c r="N912" s="80"/>
      <c r="O912" s="80"/>
      <c r="P912" s="80"/>
      <c r="Q912" s="80"/>
      <c r="R912" s="80">
        <v>0</v>
      </c>
      <c r="S912" s="87">
        <v>0</v>
      </c>
    </row>
    <row r="913" spans="1:19" x14ac:dyDescent="0.25">
      <c r="A913" s="88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7"/>
    </row>
    <row r="914" spans="1:19" x14ac:dyDescent="0.25">
      <c r="A914" s="86">
        <v>44682</v>
      </c>
      <c r="B914" s="80" t="s">
        <v>68</v>
      </c>
      <c r="C914" s="81">
        <v>137.75</v>
      </c>
      <c r="D914" s="80">
        <v>9.5</v>
      </c>
      <c r="E914" s="82">
        <v>102.12500000000001</v>
      </c>
      <c r="F914" s="80">
        <v>1410.75</v>
      </c>
      <c r="G914" s="80">
        <v>48.521249999999995</v>
      </c>
      <c r="H914" s="80">
        <v>93.667500000000004</v>
      </c>
      <c r="I914" s="80"/>
      <c r="J914" s="80"/>
      <c r="K914" s="80"/>
      <c r="L914" s="80"/>
      <c r="M914" s="80"/>
      <c r="N914" s="80"/>
      <c r="O914" s="80"/>
      <c r="P914" s="80"/>
      <c r="Q914" s="80"/>
      <c r="R914" s="80">
        <v>206.625</v>
      </c>
      <c r="S914" s="87">
        <v>21.75</v>
      </c>
    </row>
    <row r="915" spans="1:19" x14ac:dyDescent="0.25">
      <c r="A915" s="88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7"/>
    </row>
    <row r="916" spans="1:19" x14ac:dyDescent="0.25">
      <c r="A916" s="86">
        <v>44682</v>
      </c>
      <c r="B916" s="80" t="s">
        <v>57</v>
      </c>
      <c r="C916" s="81">
        <v>137.75</v>
      </c>
      <c r="D916" s="80">
        <v>9.5</v>
      </c>
      <c r="E916" s="82" t="s">
        <v>71</v>
      </c>
      <c r="F916" s="80">
        <v>1308.625</v>
      </c>
      <c r="G916" s="80">
        <v>41.324999999999996</v>
      </c>
      <c r="H916" s="80">
        <v>79.574250000000006</v>
      </c>
      <c r="I916" s="80"/>
      <c r="J916" s="80"/>
      <c r="K916" s="80"/>
      <c r="L916" s="80"/>
      <c r="M916" s="80"/>
      <c r="N916" s="80"/>
      <c r="O916" s="80"/>
      <c r="P916" s="80"/>
      <c r="Q916" s="80"/>
      <c r="R916" s="80">
        <v>68.875</v>
      </c>
      <c r="S916" s="87">
        <v>7.25</v>
      </c>
    </row>
    <row r="917" spans="1:19" x14ac:dyDescent="0.25">
      <c r="A917" s="88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7"/>
    </row>
    <row r="918" spans="1:19" x14ac:dyDescent="0.25">
      <c r="A918" s="86">
        <v>44682</v>
      </c>
      <c r="B918" s="80" t="s">
        <v>21</v>
      </c>
      <c r="C918" s="81">
        <v>137.75</v>
      </c>
      <c r="D918" s="80">
        <v>10.5</v>
      </c>
      <c r="E918" s="82" t="s">
        <v>71</v>
      </c>
      <c r="F918" s="80">
        <v>1446.375</v>
      </c>
      <c r="G918" s="80">
        <v>50.2425</v>
      </c>
      <c r="H918" s="80">
        <v>98.583750000000009</v>
      </c>
      <c r="I918" s="80"/>
      <c r="J918" s="80"/>
      <c r="K918" s="80"/>
      <c r="L918" s="80"/>
      <c r="M918" s="80"/>
      <c r="N918" s="80"/>
      <c r="O918" s="80"/>
      <c r="P918" s="80"/>
      <c r="Q918" s="80"/>
      <c r="R918" s="80">
        <v>228.375</v>
      </c>
      <c r="S918" s="87">
        <v>21.75</v>
      </c>
    </row>
    <row r="919" spans="1:19" x14ac:dyDescent="0.25">
      <c r="A919" s="88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7"/>
    </row>
    <row r="920" spans="1:19" x14ac:dyDescent="0.25">
      <c r="A920" s="86">
        <v>44682</v>
      </c>
      <c r="B920" s="80" t="s">
        <v>40</v>
      </c>
      <c r="C920" s="81">
        <v>96</v>
      </c>
      <c r="D920" s="80">
        <v>10</v>
      </c>
      <c r="E920" s="82" t="s">
        <v>71</v>
      </c>
      <c r="F920" s="80">
        <v>960</v>
      </c>
      <c r="G920" s="80">
        <v>30.974999999999998</v>
      </c>
      <c r="H920" s="80">
        <v>31.464000000000002</v>
      </c>
      <c r="I920" s="80"/>
      <c r="J920" s="80"/>
      <c r="K920" s="80"/>
      <c r="L920" s="80"/>
      <c r="M920" s="80"/>
      <c r="N920" s="80"/>
      <c r="O920" s="80"/>
      <c r="P920" s="80"/>
      <c r="Q920" s="80"/>
      <c r="R920" s="80">
        <v>72.5</v>
      </c>
      <c r="S920" s="87">
        <v>7.25</v>
      </c>
    </row>
    <row r="921" spans="1:19" x14ac:dyDescent="0.25">
      <c r="A921" s="88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7"/>
    </row>
    <row r="922" spans="1:19" x14ac:dyDescent="0.25">
      <c r="A922" s="86">
        <v>44682</v>
      </c>
      <c r="B922" s="80" t="s">
        <v>35</v>
      </c>
      <c r="C922" s="81">
        <v>152.25</v>
      </c>
      <c r="D922" s="80">
        <v>10.75</v>
      </c>
      <c r="E922" s="82" t="s">
        <v>71</v>
      </c>
      <c r="F922" s="80">
        <v>1636.6875</v>
      </c>
      <c r="G922" s="80">
        <v>51.438749999999999</v>
      </c>
      <c r="H922" s="80">
        <v>124.84687500000001</v>
      </c>
      <c r="I922" s="80"/>
      <c r="J922" s="80"/>
      <c r="K922" s="80"/>
      <c r="L922" s="80"/>
      <c r="M922" s="80"/>
      <c r="N922" s="80"/>
      <c r="O922" s="80"/>
      <c r="P922" s="80"/>
      <c r="Q922" s="80"/>
      <c r="R922" s="80">
        <v>77.9375</v>
      </c>
      <c r="S922" s="87">
        <v>7.25</v>
      </c>
    </row>
    <row r="923" spans="1:19" ht="15.75" thickBot="1" x14ac:dyDescent="0.3">
      <c r="A923" s="88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101"/>
      <c r="S923" s="102"/>
    </row>
    <row r="924" spans="1:19" ht="15.75" thickBot="1" x14ac:dyDescent="0.3">
      <c r="A924" s="89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100"/>
      <c r="R924" s="97">
        <v>1105.4375</v>
      </c>
      <c r="S924" s="99">
        <v>94.25</v>
      </c>
    </row>
    <row r="925" spans="1:19" ht="15.75" thickBot="1" x14ac:dyDescent="0.3"/>
    <row r="926" spans="1:19" ht="15.75" thickBot="1" x14ac:dyDescent="0.3">
      <c r="A926" s="97" t="s">
        <v>0</v>
      </c>
      <c r="B926" s="98" t="s">
        <v>1</v>
      </c>
      <c r="C926" s="98" t="s">
        <v>2</v>
      </c>
      <c r="D926" s="98" t="s">
        <v>3</v>
      </c>
      <c r="E926" s="98"/>
      <c r="F926" s="98" t="s">
        <v>4</v>
      </c>
      <c r="G926" s="98" t="s">
        <v>50</v>
      </c>
      <c r="H926" s="98" t="s">
        <v>51</v>
      </c>
      <c r="I926" s="98" t="s">
        <v>5</v>
      </c>
      <c r="J926" s="98" t="s">
        <v>6</v>
      </c>
      <c r="K926" s="98" t="s">
        <v>54</v>
      </c>
      <c r="L926" s="98" t="s">
        <v>8</v>
      </c>
      <c r="M926" s="98" t="s">
        <v>9</v>
      </c>
      <c r="N926" s="98" t="s">
        <v>10</v>
      </c>
      <c r="O926" s="98"/>
      <c r="P926" s="98" t="s">
        <v>11</v>
      </c>
      <c r="Q926" s="98"/>
      <c r="R926" s="98" t="s">
        <v>12</v>
      </c>
      <c r="S926" s="99" t="s">
        <v>13</v>
      </c>
    </row>
    <row r="927" spans="1:19" ht="15.75" thickBot="1" x14ac:dyDescent="0.3">
      <c r="A927" s="92">
        <v>44713</v>
      </c>
      <c r="B927" s="93" t="s">
        <v>15</v>
      </c>
      <c r="C927" s="94">
        <f>'[1]June 22'!$BN$4</f>
        <v>137.75</v>
      </c>
      <c r="D927" s="93">
        <f>2666/(C927+S927)</f>
        <v>16.714733542319749</v>
      </c>
      <c r="E927" s="95" t="str">
        <f>IFERROR((('[1]June 22'!$BM$6+'[1]June 22'!$BO$6)/7.25)*125,"0")</f>
        <v>0</v>
      </c>
      <c r="F927" s="93">
        <f>2666.66-R927</f>
        <v>2303.1145454545454</v>
      </c>
      <c r="G927" s="93">
        <f>(F927+R927)*0.03</f>
        <v>79.999799999999993</v>
      </c>
      <c r="H927" s="93">
        <f>(F927-732)*0.138</f>
        <v>216.81380727272727</v>
      </c>
      <c r="I927" s="105"/>
      <c r="J927" s="105"/>
      <c r="K927" s="105"/>
      <c r="L927" s="105"/>
      <c r="M927" s="105"/>
      <c r="N927" s="105"/>
      <c r="O927" s="105"/>
      <c r="P927" s="105"/>
      <c r="Q927" s="93"/>
      <c r="R927" s="93">
        <f>D927*S927</f>
        <v>363.54545454545456</v>
      </c>
      <c r="S927" s="96">
        <f>'[1]June 22'!$BS$6</f>
        <v>21.75</v>
      </c>
    </row>
    <row r="928" spans="1:19" x14ac:dyDescent="0.25">
      <c r="A928" s="88"/>
      <c r="B928" s="80"/>
      <c r="C928" s="80"/>
      <c r="D928" s="80"/>
      <c r="E928" s="80"/>
      <c r="F928" s="80"/>
      <c r="G928" s="80"/>
      <c r="H928" s="103"/>
      <c r="I928" s="83"/>
      <c r="J928" s="84"/>
      <c r="K928" s="84">
        <v>11000</v>
      </c>
      <c r="L928" s="84"/>
      <c r="M928" s="84"/>
      <c r="N928" s="84"/>
      <c r="O928" s="84" t="s">
        <v>52</v>
      </c>
      <c r="P928" s="85">
        <f>(J929+R943)/K928</f>
        <v>1.1871215097520658</v>
      </c>
      <c r="Q928" s="104"/>
      <c r="R928" s="80"/>
      <c r="S928" s="87"/>
    </row>
    <row r="929" spans="1:19" ht="15.75" thickBot="1" x14ac:dyDescent="0.3">
      <c r="A929" s="86">
        <v>44713</v>
      </c>
      <c r="B929" s="80" t="s">
        <v>38</v>
      </c>
      <c r="C929" s="81">
        <f>'[1]June 22'!$BN$10</f>
        <v>116</v>
      </c>
      <c r="D929" s="80">
        <v>10.5</v>
      </c>
      <c r="E929" s="82" t="str">
        <f>IFERROR(('[1]May 22'!$BM$12+'[1]April 22'!$BO$12)*D929*1.5,"0")</f>
        <v>0</v>
      </c>
      <c r="F929" s="80">
        <f>(C929*D929)+E929</f>
        <v>1218</v>
      </c>
      <c r="G929" s="80">
        <f t="shared" ref="G929" si="0">(F929+R929)*0.03</f>
        <v>50.2425</v>
      </c>
      <c r="H929" s="103">
        <f>(F929-732)*0.138</f>
        <v>67.068000000000012</v>
      </c>
      <c r="I929" s="106">
        <f>SUM(C927:C943)</f>
        <v>821</v>
      </c>
      <c r="J929" s="90">
        <f>SUM(F927:F942)+H927+H929+H941+H937+H939+H935+H933+SUM(G927:G942)</f>
        <v>10345.29115272727</v>
      </c>
      <c r="K929" s="90">
        <f>'[2]Peter Millar'!$V$2</f>
        <v>12826</v>
      </c>
      <c r="L929" s="90">
        <f>K929/I929</f>
        <v>15.622411693057247</v>
      </c>
      <c r="M929" s="90">
        <f>J929/I929</f>
        <v>12.600841842542351</v>
      </c>
      <c r="N929" s="90">
        <f>(J929-F933)/K929</f>
        <v>0.69918845725302281</v>
      </c>
      <c r="O929" s="90" t="s">
        <v>53</v>
      </c>
      <c r="P929" s="91">
        <f>(J929+R943)/K929</f>
        <v>1.0181145023602622</v>
      </c>
      <c r="Q929" s="104"/>
      <c r="R929" s="80">
        <f>S929*D929</f>
        <v>456.75</v>
      </c>
      <c r="S929" s="87">
        <f>'[1]June 22'!$BS$12</f>
        <v>43.5</v>
      </c>
    </row>
    <row r="930" spans="1:19" x14ac:dyDescent="0.25">
      <c r="A930" s="88"/>
      <c r="B930" s="80"/>
      <c r="C930" s="80"/>
      <c r="D930" s="80"/>
      <c r="E930" s="80"/>
      <c r="F930" s="80"/>
      <c r="G930" s="80"/>
      <c r="H930" s="80"/>
      <c r="I930" s="93"/>
      <c r="J930" s="93"/>
      <c r="K930" s="93"/>
      <c r="L930" s="93"/>
      <c r="M930" s="93"/>
      <c r="N930" s="93"/>
      <c r="O930" s="93"/>
      <c r="P930" s="93"/>
      <c r="Q930" s="80"/>
      <c r="R930" s="80"/>
      <c r="S930" s="87"/>
    </row>
    <row r="931" spans="1:19" x14ac:dyDescent="0.25">
      <c r="A931" s="86">
        <v>44713</v>
      </c>
      <c r="B931" s="80" t="s">
        <v>18</v>
      </c>
      <c r="C931" s="81">
        <f>'[1]June 22'!$BN$16</f>
        <v>0</v>
      </c>
      <c r="D931" s="80">
        <v>9.66</v>
      </c>
      <c r="E931" s="82" t="str">
        <f>IFERROR(('[1]May 22'!$BM$18+'[1]April 22'!$BO$18)*D931*1.5,"0")</f>
        <v>0</v>
      </c>
      <c r="F931" s="80">
        <f>(C931*D931)+E931</f>
        <v>0</v>
      </c>
      <c r="G931" s="80">
        <f t="shared" ref="G931" si="1">(F931+R931)*0.03</f>
        <v>0</v>
      </c>
      <c r="H931" s="80">
        <f>(F931-732)*0.138</f>
        <v>-101.01600000000001</v>
      </c>
      <c r="I931" s="80"/>
      <c r="J931" s="80"/>
      <c r="K931" s="80"/>
      <c r="L931" s="80"/>
      <c r="M931" s="80"/>
      <c r="N931" s="80"/>
      <c r="O931" s="80"/>
      <c r="P931" s="80"/>
      <c r="Q931" s="80"/>
      <c r="R931" s="80">
        <f>S931*D931</f>
        <v>0</v>
      </c>
      <c r="S931" s="87">
        <f>'[1]June 22'!$BS$18</f>
        <v>0</v>
      </c>
    </row>
    <row r="932" spans="1:19" x14ac:dyDescent="0.25">
      <c r="A932" s="88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7"/>
    </row>
    <row r="933" spans="1:19" x14ac:dyDescent="0.25">
      <c r="A933" s="86">
        <v>44713</v>
      </c>
      <c r="B933" s="80" t="s">
        <v>68</v>
      </c>
      <c r="C933" s="81">
        <f>'[1]June 22'!$BN$46</f>
        <v>123.25</v>
      </c>
      <c r="D933" s="80">
        <v>10</v>
      </c>
      <c r="E933" s="82">
        <f>IFERROR('[1]June 22'!$BM$48*D933*1.5,"0")</f>
        <v>144.99999999999994</v>
      </c>
      <c r="F933" s="80">
        <f>(C933*D933)+E933</f>
        <v>1377.5</v>
      </c>
      <c r="G933" s="80">
        <f t="shared" ref="G933" si="2">(F933+R933)*0.03</f>
        <v>52.199999999999996</v>
      </c>
      <c r="H933" s="80">
        <f>(F933-732)*0.138</f>
        <v>89.079000000000008</v>
      </c>
      <c r="I933" s="80"/>
      <c r="J933" s="80"/>
      <c r="K933" s="80"/>
      <c r="L933" s="80"/>
      <c r="M933" s="80"/>
      <c r="N933" s="80"/>
      <c r="O933" s="80"/>
      <c r="P933" s="80"/>
      <c r="Q933" s="80"/>
      <c r="R933" s="80">
        <f>S933*D933</f>
        <v>362.5</v>
      </c>
      <c r="S933" s="87">
        <f>'[1]June 22'!$BS$48</f>
        <v>36.25</v>
      </c>
    </row>
    <row r="934" spans="1:19" x14ac:dyDescent="0.25">
      <c r="A934" s="88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7"/>
    </row>
    <row r="935" spans="1:19" x14ac:dyDescent="0.25">
      <c r="A935" s="86">
        <v>44713</v>
      </c>
      <c r="B935" s="80" t="s">
        <v>57</v>
      </c>
      <c r="C935" s="81">
        <f>'[1]June 22'!$BN$22</f>
        <v>137.75</v>
      </c>
      <c r="D935" s="80">
        <v>9.5</v>
      </c>
      <c r="E935" s="82" t="str">
        <f>IFERROR(('[1]May 22'!$BM$24+'[1]April 22'!$BO$24)*D935,"0")</f>
        <v>0</v>
      </c>
      <c r="F935" s="80">
        <f>C935*D935</f>
        <v>1308.625</v>
      </c>
      <c r="G935" s="80">
        <f t="shared" ref="G935" si="3">(F935+R935)*0.03</f>
        <v>45.457499999999996</v>
      </c>
      <c r="H935" s="80">
        <f>(F935-732)*0.138</f>
        <v>79.574250000000006</v>
      </c>
      <c r="I935" s="80"/>
      <c r="J935" s="80"/>
      <c r="K935" s="80"/>
      <c r="L935" s="80"/>
      <c r="M935" s="80"/>
      <c r="N935" s="80"/>
      <c r="O935" s="80"/>
      <c r="P935" s="80"/>
      <c r="Q935" s="80"/>
      <c r="R935" s="80">
        <f>S935*D935</f>
        <v>206.625</v>
      </c>
      <c r="S935" s="87">
        <f>'[1]June 22'!$BS$24</f>
        <v>21.75</v>
      </c>
    </row>
    <row r="936" spans="1:19" x14ac:dyDescent="0.25">
      <c r="A936" s="88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7"/>
    </row>
    <row r="937" spans="1:19" x14ac:dyDescent="0.25">
      <c r="A937" s="86">
        <v>44713</v>
      </c>
      <c r="B937" s="80" t="s">
        <v>21</v>
      </c>
      <c r="C937" s="81">
        <f>'[1]June 22'!$BN$28</f>
        <v>137.75</v>
      </c>
      <c r="D937" s="80">
        <v>10.5</v>
      </c>
      <c r="E937" s="82" t="str">
        <f>IFERROR(('[1]May 22'!$BM$30+'[1]April 22'!$BO$30)*D937*1.5,"0")</f>
        <v>0</v>
      </c>
      <c r="F937" s="80">
        <f>C937*D937</f>
        <v>1446.375</v>
      </c>
      <c r="G937" s="80">
        <f t="shared" ref="G937" si="4">(F937+R937)*0.03</f>
        <v>50.2425</v>
      </c>
      <c r="H937" s="80">
        <f>(F937-732)*0.138</f>
        <v>98.583750000000009</v>
      </c>
      <c r="I937" s="80"/>
      <c r="J937" s="80"/>
      <c r="K937" s="80"/>
      <c r="L937" s="80"/>
      <c r="M937" s="80"/>
      <c r="N937" s="80"/>
      <c r="O937" s="80"/>
      <c r="P937" s="80"/>
      <c r="Q937" s="80"/>
      <c r="R937" s="80">
        <f>S937*D937</f>
        <v>228.375</v>
      </c>
      <c r="S937" s="87">
        <f>'[1]June 22'!$BS$30</f>
        <v>21.75</v>
      </c>
    </row>
    <row r="938" spans="1:19" x14ac:dyDescent="0.25">
      <c r="A938" s="88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7"/>
    </row>
    <row r="939" spans="1:19" x14ac:dyDescent="0.25">
      <c r="A939" s="86">
        <v>44713</v>
      </c>
      <c r="B939" s="80" t="s">
        <v>40</v>
      </c>
      <c r="C939" s="81">
        <f>'[1]June 22'!$BN$34</f>
        <v>96</v>
      </c>
      <c r="D939" s="80">
        <v>10</v>
      </c>
      <c r="E939" s="82" t="str">
        <f>IFERROR(('[1]May 22'!$BM$36+'[1]April 22'!$BO$36)*D939*1.5,"0")</f>
        <v>0</v>
      </c>
      <c r="F939" s="80">
        <f>C939*D939</f>
        <v>960</v>
      </c>
      <c r="G939" s="80">
        <f t="shared" ref="G939" si="5">(F939+R939)*0.03</f>
        <v>33.6</v>
      </c>
      <c r="H939" s="80">
        <f>(F939-732)*0.138</f>
        <v>31.464000000000002</v>
      </c>
      <c r="I939" s="80"/>
      <c r="J939" s="80"/>
      <c r="K939" s="80"/>
      <c r="L939" s="80"/>
      <c r="M939" s="80"/>
      <c r="N939" s="80"/>
      <c r="O939" s="80"/>
      <c r="P939" s="80"/>
      <c r="Q939" s="80"/>
      <c r="R939" s="80">
        <f>S939*D939</f>
        <v>160</v>
      </c>
      <c r="S939" s="87">
        <f>'[1]June 22'!$BS$36</f>
        <v>16</v>
      </c>
    </row>
    <row r="940" spans="1:19" x14ac:dyDescent="0.25">
      <c r="A940" s="88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7"/>
    </row>
    <row r="941" spans="1:19" x14ac:dyDescent="0.25">
      <c r="A941" s="86">
        <v>44713</v>
      </c>
      <c r="B941" s="80" t="s">
        <v>35</v>
      </c>
      <c r="C941" s="81">
        <f>'[1]June 22'!$BN$40</f>
        <v>72.5</v>
      </c>
      <c r="D941" s="80">
        <v>10.75</v>
      </c>
      <c r="E941" s="82" t="str">
        <f>IFERROR(('[1]May 22'!$BM$42+'[1]April 22'!$BO$42)*D941*1.5,"0")</f>
        <v>0</v>
      </c>
      <c r="F941" s="80">
        <f>(C941*D941)+E941</f>
        <v>779.375</v>
      </c>
      <c r="G941" s="80">
        <f t="shared" ref="G941" si="6">(F941+R941)*0.03</f>
        <v>51.438749999999999</v>
      </c>
      <c r="H941" s="80">
        <f>(F941-732)*0.138</f>
        <v>6.5377500000000008</v>
      </c>
      <c r="I941" s="80"/>
      <c r="J941" s="80"/>
      <c r="K941" s="80"/>
      <c r="L941" s="80"/>
      <c r="M941" s="80"/>
      <c r="N941" s="80"/>
      <c r="O941" s="80"/>
      <c r="P941" s="80"/>
      <c r="Q941" s="80"/>
      <c r="R941" s="80">
        <f>S941*D941</f>
        <v>935.25</v>
      </c>
      <c r="S941" s="87">
        <f>'[1]June 22'!$BS$42</f>
        <v>87</v>
      </c>
    </row>
    <row r="942" spans="1:19" ht="15.75" thickBot="1" x14ac:dyDescent="0.3">
      <c r="A942" s="88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101"/>
      <c r="S942" s="102"/>
    </row>
    <row r="943" spans="1:19" ht="15.75" thickBot="1" x14ac:dyDescent="0.3">
      <c r="A943" s="89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100"/>
      <c r="R943" s="97">
        <f>SUM(R927:R942)</f>
        <v>2713.0454545454545</v>
      </c>
      <c r="S943" s="99">
        <f>SUM(S927:S942)</f>
        <v>248</v>
      </c>
    </row>
    <row r="944" spans="1:19" ht="15.75" thickBot="1" x14ac:dyDescent="0.3"/>
    <row r="945" spans="1:19" ht="15.75" thickBot="1" x14ac:dyDescent="0.3">
      <c r="A945" s="97" t="s">
        <v>0</v>
      </c>
      <c r="B945" s="98" t="s">
        <v>1</v>
      </c>
      <c r="C945" s="98" t="s">
        <v>2</v>
      </c>
      <c r="D945" s="98" t="s">
        <v>3</v>
      </c>
      <c r="E945" s="98"/>
      <c r="F945" s="98" t="s">
        <v>4</v>
      </c>
      <c r="G945" s="98" t="s">
        <v>50</v>
      </c>
      <c r="H945" s="98" t="s">
        <v>51</v>
      </c>
      <c r="I945" s="98" t="s">
        <v>5</v>
      </c>
      <c r="J945" s="98" t="s">
        <v>6</v>
      </c>
      <c r="K945" s="98" t="s">
        <v>54</v>
      </c>
      <c r="L945" s="98" t="s">
        <v>8</v>
      </c>
      <c r="M945" s="98" t="s">
        <v>9</v>
      </c>
      <c r="N945" s="98" t="s">
        <v>10</v>
      </c>
      <c r="O945" s="98"/>
      <c r="P945" s="98" t="s">
        <v>11</v>
      </c>
      <c r="Q945" s="98"/>
      <c r="R945" s="98" t="s">
        <v>12</v>
      </c>
      <c r="S945" s="99" t="s">
        <v>13</v>
      </c>
    </row>
    <row r="946" spans="1:19" ht="15.75" thickBot="1" x14ac:dyDescent="0.3">
      <c r="A946" s="92">
        <v>44743</v>
      </c>
      <c r="B946" s="93" t="s">
        <v>15</v>
      </c>
      <c r="C946" s="94">
        <f>'[1]July 22'!$BN$4</f>
        <v>152.25</v>
      </c>
      <c r="D946" s="93">
        <f>2666/(C946+S946)</f>
        <v>17.510673234811165</v>
      </c>
      <c r="E946" s="95">
        <v>125</v>
      </c>
      <c r="F946" s="93">
        <f>(2666.66+E946)-R946</f>
        <v>2791.66</v>
      </c>
      <c r="G946" s="93">
        <f>(F946+R946)*0.03</f>
        <v>83.749799999999993</v>
      </c>
      <c r="H946" s="93">
        <f>(F946-732)*0.138</f>
        <v>284.23308000000003</v>
      </c>
      <c r="I946" s="105"/>
      <c r="J946" s="105"/>
      <c r="K946" s="105"/>
      <c r="L946" s="105"/>
      <c r="M946" s="105"/>
      <c r="N946" s="105"/>
      <c r="O946" s="105"/>
      <c r="P946" s="105"/>
      <c r="Q946" s="93"/>
      <c r="R946" s="93">
        <f>D946*S946</f>
        <v>0</v>
      </c>
      <c r="S946" s="96">
        <f>'[1]July 22'!$BS$6</f>
        <v>0</v>
      </c>
    </row>
    <row r="947" spans="1:19" x14ac:dyDescent="0.25">
      <c r="A947" s="88"/>
      <c r="B947" s="80"/>
      <c r="C947" s="80"/>
      <c r="D947" s="80"/>
      <c r="E947" s="80"/>
      <c r="F947" s="80"/>
      <c r="G947" s="80"/>
      <c r="H947" s="103"/>
      <c r="I947" s="83"/>
      <c r="J947" s="84"/>
      <c r="K947" s="84">
        <v>11000</v>
      </c>
      <c r="L947" s="84"/>
      <c r="M947" s="84"/>
      <c r="N947" s="84"/>
      <c r="O947" s="84" t="s">
        <v>52</v>
      </c>
      <c r="P947" s="85">
        <f>(J948+R962)/K947</f>
        <v>1.2160297163636367</v>
      </c>
      <c r="Q947" s="104"/>
      <c r="R947" s="80"/>
      <c r="S947" s="87"/>
    </row>
    <row r="948" spans="1:19" ht="15.75" thickBot="1" x14ac:dyDescent="0.3">
      <c r="A948" s="92">
        <v>44743</v>
      </c>
      <c r="B948" s="80" t="s">
        <v>38</v>
      </c>
      <c r="C948" s="81">
        <f>'[1]July 22'!$BN$10</f>
        <v>108.75</v>
      </c>
      <c r="D948" s="80">
        <v>10.5</v>
      </c>
      <c r="E948" s="82">
        <f>IFERROR('[1]July 22'!$BM$12*D948*1.5,"0")</f>
        <v>173.24999999999983</v>
      </c>
      <c r="F948" s="80">
        <f>(C948*D948)+E948</f>
        <v>1315.1249999999998</v>
      </c>
      <c r="G948" s="80">
        <f t="shared" ref="G948" si="7">(F948+R948)*0.03</f>
        <v>53.156249999999993</v>
      </c>
      <c r="H948" s="103">
        <f>(F948-732)*0.138</f>
        <v>80.471249999999969</v>
      </c>
      <c r="I948" s="106">
        <f>SUM(C946:C962)</f>
        <v>976.5</v>
      </c>
      <c r="J948" s="90">
        <f>SUM(F946:F962)+H946+H948+H960+H956+H958+H954+H952+SUM(G946:G960)</f>
        <v>12774.576880000002</v>
      </c>
      <c r="K948" s="90">
        <f>'[2]Peter Millar'!$W$2</f>
        <v>12422</v>
      </c>
      <c r="L948" s="90">
        <f>K948/I948</f>
        <v>12.720942140296978</v>
      </c>
      <c r="M948" s="90">
        <f>J948/I948</f>
        <v>13.082003973374299</v>
      </c>
      <c r="N948" s="90">
        <f>(J948-F952)/K948</f>
        <v>0.88398219932378053</v>
      </c>
      <c r="O948" s="90" t="s">
        <v>53</v>
      </c>
      <c r="P948" s="91">
        <f>(J948+R962)/K948</f>
        <v>1.0768255417807118</v>
      </c>
      <c r="Q948" s="104"/>
      <c r="R948" s="80">
        <f>S948*D948</f>
        <v>456.75</v>
      </c>
      <c r="S948" s="87">
        <f>'[1]July 22'!$BS$12</f>
        <v>43.5</v>
      </c>
    </row>
    <row r="949" spans="1:19" x14ac:dyDescent="0.25">
      <c r="A949" s="88"/>
      <c r="B949" s="80"/>
      <c r="C949" s="80"/>
      <c r="D949" s="80"/>
      <c r="E949" s="80"/>
      <c r="F949" s="80"/>
      <c r="G949" s="80"/>
      <c r="H949" s="80"/>
      <c r="I949" s="93"/>
      <c r="J949" s="93"/>
      <c r="K949" s="93"/>
      <c r="L949" s="93"/>
      <c r="M949" s="93"/>
      <c r="N949" s="93"/>
      <c r="O949" s="93"/>
      <c r="P949" s="93"/>
      <c r="Q949" s="80"/>
      <c r="R949" s="80"/>
      <c r="S949" s="87"/>
    </row>
    <row r="950" spans="1:19" x14ac:dyDescent="0.25">
      <c r="A950" s="92">
        <v>44743</v>
      </c>
      <c r="B950" s="80" t="s">
        <v>18</v>
      </c>
      <c r="C950" s="81">
        <f>'[1]July 22'!$BN$16</f>
        <v>0</v>
      </c>
      <c r="D950" s="80">
        <v>9.66</v>
      </c>
      <c r="E950" s="82" t="str">
        <f>IFERROR(('[1]May 22'!$BM$18+'[1]April 22'!$BO$18)*D950*1.5,"0")</f>
        <v>0</v>
      </c>
      <c r="F950" s="80">
        <f>(C950*D950)+E950</f>
        <v>0</v>
      </c>
      <c r="G950" s="80">
        <f t="shared" ref="G950" si="8">(F950+R950)*0.03</f>
        <v>0</v>
      </c>
      <c r="H950" s="80">
        <f>(F950-732)*0.138</f>
        <v>-101.01600000000001</v>
      </c>
      <c r="I950" s="80"/>
      <c r="J950" s="80"/>
      <c r="K950" s="80"/>
      <c r="L950" s="80"/>
      <c r="M950" s="80"/>
      <c r="N950" s="80"/>
      <c r="O950" s="80"/>
      <c r="P950" s="80"/>
      <c r="Q950" s="80"/>
      <c r="R950" s="80">
        <f>S950*D950</f>
        <v>0</v>
      </c>
      <c r="S950" s="87">
        <f>'[1]July 22'!$BS$18</f>
        <v>0</v>
      </c>
    </row>
    <row r="951" spans="1:19" x14ac:dyDescent="0.25">
      <c r="A951" s="88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7"/>
    </row>
    <row r="952" spans="1:19" x14ac:dyDescent="0.25">
      <c r="A952" s="92">
        <v>44743</v>
      </c>
      <c r="B952" s="80" t="s">
        <v>68</v>
      </c>
      <c r="C952" s="81">
        <f>'[1]July 22'!$BN$46</f>
        <v>152.25</v>
      </c>
      <c r="D952" s="80">
        <v>10</v>
      </c>
      <c r="E952" s="82">
        <f>IFERROR('[1]July 22'!$BM$48*D952*1.5,"0")</f>
        <v>271.25000000000006</v>
      </c>
      <c r="F952" s="80">
        <f>(C952*D952)+E952</f>
        <v>1793.75</v>
      </c>
      <c r="G952" s="80">
        <f t="shared" ref="G952" si="9">(F952+R952)*0.03</f>
        <v>53.8125</v>
      </c>
      <c r="H952" s="80">
        <f>(F952-732)*0.138</f>
        <v>146.5215</v>
      </c>
      <c r="I952" s="80"/>
      <c r="J952" s="80"/>
      <c r="K952" s="80"/>
      <c r="L952" s="80"/>
      <c r="M952" s="80"/>
      <c r="N952" s="80"/>
      <c r="O952" s="80"/>
      <c r="P952" s="80"/>
      <c r="Q952" s="80"/>
      <c r="R952" s="80">
        <f>S952*D952</f>
        <v>0</v>
      </c>
      <c r="S952" s="87">
        <f>'[1]July 22'!$BS$48</f>
        <v>0</v>
      </c>
    </row>
    <row r="953" spans="1:19" x14ac:dyDescent="0.25">
      <c r="A953" s="88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7"/>
    </row>
    <row r="954" spans="1:19" x14ac:dyDescent="0.25">
      <c r="A954" s="92">
        <v>44743</v>
      </c>
      <c r="B954" s="80" t="s">
        <v>57</v>
      </c>
      <c r="C954" s="81">
        <f>'[1]July 22'!$BN$22</f>
        <v>101.5</v>
      </c>
      <c r="D954" s="80">
        <v>9.5</v>
      </c>
      <c r="E954" s="82" t="str">
        <f>IFERROR(('[1]May 22'!$BM$24+'[1]April 22'!$BO$24)*D954,"0")</f>
        <v>0</v>
      </c>
      <c r="F954" s="80">
        <f>C954*D954</f>
        <v>964.25</v>
      </c>
      <c r="G954" s="80">
        <f t="shared" ref="G954" si="10">(F954+R954)*0.03</f>
        <v>30.993749999999999</v>
      </c>
      <c r="H954" s="80">
        <f>(F954-732)*0.138</f>
        <v>32.0505</v>
      </c>
      <c r="I954" s="80"/>
      <c r="J954" s="80"/>
      <c r="K954" s="80"/>
      <c r="L954" s="80"/>
      <c r="M954" s="80"/>
      <c r="N954" s="80"/>
      <c r="O954" s="80"/>
      <c r="P954" s="80"/>
      <c r="Q954" s="80"/>
      <c r="R954" s="80">
        <f>S954*D954</f>
        <v>68.875</v>
      </c>
      <c r="S954" s="87">
        <f>'[1]July 22'!$BS$24</f>
        <v>7.25</v>
      </c>
    </row>
    <row r="955" spans="1:19" x14ac:dyDescent="0.25">
      <c r="A955" s="88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7"/>
    </row>
    <row r="956" spans="1:19" x14ac:dyDescent="0.25">
      <c r="A956" s="92">
        <v>44743</v>
      </c>
      <c r="B956" s="80" t="s">
        <v>21</v>
      </c>
      <c r="C956" s="81">
        <f>'[1]July 22'!$BN$28</f>
        <v>145</v>
      </c>
      <c r="D956" s="80">
        <v>10.5</v>
      </c>
      <c r="E956" s="82" t="str">
        <f>IFERROR(('[1]May 22'!$BM$30+'[1]April 22'!$BO$30)*D956*1.5,"0")</f>
        <v>0</v>
      </c>
      <c r="F956" s="80">
        <f>C956*D956</f>
        <v>1522.5</v>
      </c>
      <c r="G956" s="80">
        <f t="shared" ref="G956" si="11">(F956+R956)*0.03</f>
        <v>47.958749999999995</v>
      </c>
      <c r="H956" s="80">
        <f>(F956-732)*0.138</f>
        <v>109.08900000000001</v>
      </c>
      <c r="I956" s="80"/>
      <c r="J956" s="80"/>
      <c r="K956" s="80"/>
      <c r="L956" s="80"/>
      <c r="M956" s="80"/>
      <c r="N956" s="80"/>
      <c r="O956" s="80"/>
      <c r="P956" s="80"/>
      <c r="Q956" s="80"/>
      <c r="R956" s="80">
        <f>S956*D956</f>
        <v>76.125</v>
      </c>
      <c r="S956" s="87">
        <f>'[1]July 22'!$BS$30</f>
        <v>7.25</v>
      </c>
    </row>
    <row r="957" spans="1:19" x14ac:dyDescent="0.25">
      <c r="A957" s="88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7"/>
    </row>
    <row r="958" spans="1:19" x14ac:dyDescent="0.25">
      <c r="A958" s="92">
        <v>44743</v>
      </c>
      <c r="B958" s="80" t="s">
        <v>40</v>
      </c>
      <c r="C958" s="81">
        <f>'[1]July 22'!$BN$34</f>
        <v>119.25</v>
      </c>
      <c r="D958" s="80">
        <v>10</v>
      </c>
      <c r="E958" s="82" t="str">
        <f>IFERROR(('[1]May 22'!$BM$36+'[1]April 22'!$BO$36)*D958*1.5,"0")</f>
        <v>0</v>
      </c>
      <c r="F958" s="80">
        <f>C958*D958</f>
        <v>1192.5</v>
      </c>
      <c r="G958" s="80">
        <f t="shared" ref="G958" si="12">(F958+R958)*0.03</f>
        <v>35.774999999999999</v>
      </c>
      <c r="H958" s="80">
        <f>(F958-732)*0.138</f>
        <v>63.549000000000007</v>
      </c>
      <c r="I958" s="80"/>
      <c r="J958" s="80"/>
      <c r="K958" s="80"/>
      <c r="L958" s="80"/>
      <c r="M958" s="80"/>
      <c r="N958" s="80"/>
      <c r="O958" s="80"/>
      <c r="P958" s="80"/>
      <c r="Q958" s="80"/>
      <c r="R958" s="80">
        <f>S958*D958</f>
        <v>0</v>
      </c>
      <c r="S958" s="87">
        <f>'[1]July 22'!$BS$36</f>
        <v>0</v>
      </c>
    </row>
    <row r="959" spans="1:19" x14ac:dyDescent="0.25">
      <c r="A959" s="88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7"/>
    </row>
    <row r="960" spans="1:19" x14ac:dyDescent="0.25">
      <c r="A960" s="92">
        <v>44743</v>
      </c>
      <c r="B960" s="80" t="s">
        <v>35</v>
      </c>
      <c r="C960" s="81">
        <f>'[1]July 22'!$BN$40</f>
        <v>152.25</v>
      </c>
      <c r="D960" s="80">
        <v>10.75</v>
      </c>
      <c r="E960" s="82">
        <f>IFERROR('[1]July 22'!$BM$42*D960*1.5,"0")</f>
        <v>116.90625</v>
      </c>
      <c r="F960" s="80">
        <f>(C960*D960)+E960</f>
        <v>1753.59375</v>
      </c>
      <c r="G960" s="80">
        <f t="shared" ref="G960" si="13">(F960+R960)*0.03</f>
        <v>52.607812500000001</v>
      </c>
      <c r="H960" s="80">
        <f>(F960-732)*0.138</f>
        <v>140.97993750000001</v>
      </c>
      <c r="I960" s="80"/>
      <c r="J960" s="80"/>
      <c r="K960" s="80"/>
      <c r="L960" s="80"/>
      <c r="M960" s="80"/>
      <c r="N960" s="80"/>
      <c r="O960" s="80"/>
      <c r="P960" s="80"/>
      <c r="Q960" s="80"/>
      <c r="R960" s="80">
        <f>S960*D960</f>
        <v>0</v>
      </c>
      <c r="S960" s="87">
        <f>'[1]July 22'!$BS$42</f>
        <v>0</v>
      </c>
    </row>
    <row r="961" spans="1:19" ht="15.75" thickBot="1" x14ac:dyDescent="0.3">
      <c r="A961" s="88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101"/>
      <c r="S961" s="102"/>
    </row>
    <row r="962" spans="1:19" ht="15.75" thickBot="1" x14ac:dyDescent="0.3">
      <c r="A962" s="89" t="s">
        <v>70</v>
      </c>
      <c r="B962" s="90" t="s">
        <v>55</v>
      </c>
      <c r="C962" s="90">
        <v>45.25</v>
      </c>
      <c r="D962" s="90">
        <v>5</v>
      </c>
      <c r="E962" s="90"/>
      <c r="F962" s="80">
        <f>(C962*D962)+E962</f>
        <v>226.25</v>
      </c>
      <c r="G962" s="80">
        <f t="shared" ref="G962" si="14">(F962+R962)*0.03</f>
        <v>24.84</v>
      </c>
      <c r="H962" s="80">
        <f>(F962-732)*0.138</f>
        <v>-69.793500000000009</v>
      </c>
      <c r="I962" s="90"/>
      <c r="J962" s="90"/>
      <c r="K962" s="90"/>
      <c r="L962" s="90"/>
      <c r="M962" s="90"/>
      <c r="N962" s="90"/>
      <c r="O962" s="90"/>
      <c r="P962" s="90"/>
      <c r="Q962" s="100"/>
      <c r="R962" s="97">
        <f>SUM(R946:R961)</f>
        <v>601.75</v>
      </c>
      <c r="S962" s="99">
        <f>SUM(S946:S961)</f>
        <v>58</v>
      </c>
    </row>
    <row r="963" spans="1:19" ht="15.75" thickBot="1" x14ac:dyDescent="0.3"/>
    <row r="964" spans="1:19" ht="15.75" thickBot="1" x14ac:dyDescent="0.3">
      <c r="A964" s="97" t="s">
        <v>0</v>
      </c>
      <c r="B964" s="98" t="s">
        <v>1</v>
      </c>
      <c r="C964" s="98" t="s">
        <v>2</v>
      </c>
      <c r="D964" s="98" t="s">
        <v>3</v>
      </c>
      <c r="E964" s="98"/>
      <c r="F964" s="98" t="s">
        <v>4</v>
      </c>
      <c r="G964" s="98" t="s">
        <v>50</v>
      </c>
      <c r="H964" s="98" t="s">
        <v>51</v>
      </c>
      <c r="I964" s="98" t="s">
        <v>5</v>
      </c>
      <c r="J964" s="98" t="s">
        <v>6</v>
      </c>
      <c r="K964" s="98" t="s">
        <v>54</v>
      </c>
      <c r="L964" s="98" t="s">
        <v>8</v>
      </c>
      <c r="M964" s="98" t="s">
        <v>9</v>
      </c>
      <c r="N964" s="98" t="s">
        <v>10</v>
      </c>
      <c r="O964" s="98"/>
      <c r="P964" s="98" t="s">
        <v>11</v>
      </c>
      <c r="Q964" s="98"/>
      <c r="R964" s="98" t="s">
        <v>12</v>
      </c>
      <c r="S964" s="99" t="s">
        <v>13</v>
      </c>
    </row>
    <row r="965" spans="1:19" ht="15.75" thickBot="1" x14ac:dyDescent="0.3">
      <c r="A965" s="92">
        <v>44774</v>
      </c>
      <c r="B965" s="93" t="s">
        <v>15</v>
      </c>
      <c r="C965" s="94">
        <f>'[1]August 22'!$BN$4</f>
        <v>101.5</v>
      </c>
      <c r="D965" s="93">
        <f>2666/(C965+S965)</f>
        <v>15.988005997001499</v>
      </c>
      <c r="E965" s="95"/>
      <c r="F965" s="93">
        <f>(2666.66+E965)-R965</f>
        <v>1623.4426086956521</v>
      </c>
      <c r="G965" s="93">
        <f>(F965+R965)*0.03</f>
        <v>79.999799999999993</v>
      </c>
      <c r="H965" s="93">
        <f>(F965-732)*0.138</f>
        <v>123.01908</v>
      </c>
      <c r="I965" s="105"/>
      <c r="J965" s="105"/>
      <c r="K965" s="105"/>
      <c r="L965" s="105"/>
      <c r="M965" s="105"/>
      <c r="N965" s="105"/>
      <c r="O965" s="105"/>
      <c r="P965" s="105"/>
      <c r="Q965" s="93"/>
      <c r="R965" s="93">
        <f>D965*S965</f>
        <v>1043.2173913043478</v>
      </c>
      <c r="S965" s="96">
        <f>'[1]August 22'!$BS$6</f>
        <v>65.25</v>
      </c>
    </row>
    <row r="966" spans="1:19" x14ac:dyDescent="0.25">
      <c r="A966" s="88"/>
      <c r="B966" s="80"/>
      <c r="C966" s="80"/>
      <c r="D966" s="80"/>
      <c r="E966" s="80"/>
      <c r="F966" s="80"/>
      <c r="G966" s="80"/>
      <c r="H966" s="103"/>
      <c r="I966" s="83"/>
      <c r="J966" s="84"/>
      <c r="K966" s="84">
        <v>11000</v>
      </c>
      <c r="L966" s="84"/>
      <c r="M966" s="84"/>
      <c r="N966" s="84"/>
      <c r="O966" s="84" t="s">
        <v>52</v>
      </c>
      <c r="P966" s="85">
        <f>(J967+R981)/K966</f>
        <v>1.2677051640909089</v>
      </c>
      <c r="Q966" s="104"/>
      <c r="R966" s="80"/>
      <c r="S966" s="87"/>
    </row>
    <row r="967" spans="1:19" ht="15.75" thickBot="1" x14ac:dyDescent="0.3">
      <c r="A967" s="92">
        <v>44774</v>
      </c>
      <c r="B967" s="80" t="s">
        <v>38</v>
      </c>
      <c r="C967" s="81">
        <f>'[1]August 22'!$BN$10</f>
        <v>79.75</v>
      </c>
      <c r="D967" s="80">
        <v>10.5</v>
      </c>
      <c r="E967" s="82">
        <f>IFERROR('[1]August 22'!$BM$12*D967*1.5,"0")</f>
        <v>23.624999999999886</v>
      </c>
      <c r="F967" s="80">
        <f>(C967*D967)+E967</f>
        <v>860.99999999999989</v>
      </c>
      <c r="G967" s="80">
        <f t="shared" ref="G967" si="15">(F967+R967)*0.03</f>
        <v>53.234999999999999</v>
      </c>
      <c r="H967" s="103">
        <f>(F967-732)*0.138</f>
        <v>17.801999999999985</v>
      </c>
      <c r="I967" s="106">
        <f>SUM(C965:C981)</f>
        <v>855.75</v>
      </c>
      <c r="J967" s="90">
        <f>SUM(F965:F981)+H965+H967+H979+H975+H973+H971+SUM(G965:G979)</f>
        <v>10531.351913695651</v>
      </c>
      <c r="K967" s="90">
        <f>'[2]Peter Millar'!$X$2</f>
        <v>11324</v>
      </c>
      <c r="L967" s="90">
        <f>K967/I967</f>
        <v>13.232836692959392</v>
      </c>
      <c r="M967" s="90">
        <f>J967/I967</f>
        <v>12.306575417698687</v>
      </c>
      <c r="N967" s="90">
        <f>(J967-F971)/K967</f>
        <v>0.76519797895581521</v>
      </c>
      <c r="O967" s="90" t="s">
        <v>53</v>
      </c>
      <c r="P967" s="91">
        <f>(J967+R981)/K967</f>
        <v>1.2314338400741787</v>
      </c>
      <c r="Q967" s="104"/>
      <c r="R967" s="80">
        <f>S967*D967</f>
        <v>913.5</v>
      </c>
      <c r="S967" s="87">
        <f>'[1]August 22'!$BS$12</f>
        <v>87</v>
      </c>
    </row>
    <row r="968" spans="1:19" x14ac:dyDescent="0.25">
      <c r="A968" s="88"/>
      <c r="B968" s="80"/>
      <c r="C968" s="80"/>
      <c r="D968" s="80"/>
      <c r="E968" s="80"/>
      <c r="F968" s="80"/>
      <c r="G968" s="80"/>
      <c r="H968" s="80"/>
      <c r="I968" s="93"/>
      <c r="J968" s="93"/>
      <c r="K968" s="93"/>
      <c r="L968" s="93"/>
      <c r="M968" s="93"/>
      <c r="N968" s="93"/>
      <c r="O968" s="93"/>
      <c r="P968" s="93"/>
      <c r="Q968" s="80"/>
      <c r="R968" s="80"/>
      <c r="S968" s="87"/>
    </row>
    <row r="969" spans="1:19" x14ac:dyDescent="0.25">
      <c r="A969" s="92">
        <v>44774</v>
      </c>
      <c r="B969" s="80" t="s">
        <v>18</v>
      </c>
      <c r="C969" s="81">
        <f>'[1]August 22'!$BN$16</f>
        <v>0</v>
      </c>
      <c r="D969" s="80">
        <v>9.66</v>
      </c>
      <c r="E969" s="82" t="str">
        <f>IFERROR(('[1]May 22'!$BM$18+'[1]April 22'!$BO$18)*D969*1.5,"0")</f>
        <v>0</v>
      </c>
      <c r="F969" s="80">
        <f>(C969*D969)+E969</f>
        <v>0</v>
      </c>
      <c r="G969" s="80">
        <f t="shared" ref="G969" si="16">(F969+R969)*0.03</f>
        <v>0</v>
      </c>
      <c r="H969" s="80">
        <f>(F969-732)*0.138</f>
        <v>-101.01600000000001</v>
      </c>
      <c r="I969" s="80"/>
      <c r="J969" s="80"/>
      <c r="K969" s="80"/>
      <c r="L969" s="80"/>
      <c r="M969" s="80"/>
      <c r="N969" s="80"/>
      <c r="O969" s="80"/>
      <c r="P969" s="80"/>
      <c r="Q969" s="80"/>
      <c r="R969" s="80">
        <f>S969*D969</f>
        <v>0</v>
      </c>
      <c r="S969" s="87">
        <f>'[1]August 22'!$BS$18</f>
        <v>0</v>
      </c>
    </row>
    <row r="970" spans="1:19" x14ac:dyDescent="0.25">
      <c r="A970" s="88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7"/>
    </row>
    <row r="971" spans="1:19" x14ac:dyDescent="0.25">
      <c r="A971" s="92">
        <v>44774</v>
      </c>
      <c r="B971" s="80" t="s">
        <v>68</v>
      </c>
      <c r="C971" s="81">
        <f>'[1]August 22'!$BN$46</f>
        <v>159.5</v>
      </c>
      <c r="D971" s="80">
        <v>10</v>
      </c>
      <c r="E971" s="82">
        <f>IFERROR('[1]July 22'!$BM$48*D971*1.5,"0")</f>
        <v>271.25000000000006</v>
      </c>
      <c r="F971" s="80">
        <f>(C971*D971)+E971</f>
        <v>1866.25</v>
      </c>
      <c r="G971" s="80">
        <f t="shared" ref="G971" si="17">(F971+R971)*0.03</f>
        <v>58.162499999999994</v>
      </c>
      <c r="H971" s="80">
        <f>(F971-732)*0.138</f>
        <v>156.52650000000003</v>
      </c>
      <c r="I971" s="80"/>
      <c r="J971" s="80"/>
      <c r="K971" s="80"/>
      <c r="L971" s="80"/>
      <c r="M971" s="80"/>
      <c r="N971" s="80"/>
      <c r="O971" s="80"/>
      <c r="P971" s="80"/>
      <c r="Q971" s="80"/>
      <c r="R971" s="80">
        <f>S971*D971</f>
        <v>72.5</v>
      </c>
      <c r="S971" s="87">
        <f>'[1]August 22'!$BS$48</f>
        <v>7.25</v>
      </c>
    </row>
    <row r="972" spans="1:19" x14ac:dyDescent="0.25">
      <c r="A972" s="88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7"/>
    </row>
    <row r="973" spans="1:19" x14ac:dyDescent="0.25">
      <c r="A973" s="92">
        <v>44774</v>
      </c>
      <c r="B973" s="80" t="s">
        <v>57</v>
      </c>
      <c r="C973" s="81">
        <f>'[1]August 22'!$BN$22</f>
        <v>159.5</v>
      </c>
      <c r="D973" s="80">
        <v>9.5</v>
      </c>
      <c r="E973" s="82" t="str">
        <f>IFERROR(('[1]May 22'!$BM$24+'[1]April 22'!$BO$24)*D973,"0")</f>
        <v>0</v>
      </c>
      <c r="F973" s="80">
        <f>C973*D973</f>
        <v>1515.25</v>
      </c>
      <c r="G973" s="80">
        <f t="shared" ref="G973" si="18">(F973+R973)*0.03</f>
        <v>47.52375</v>
      </c>
      <c r="H973" s="80">
        <f>(F973-732)*0.138</f>
        <v>108.08850000000001</v>
      </c>
      <c r="I973" s="80"/>
      <c r="J973" s="80"/>
      <c r="K973" s="80"/>
      <c r="L973" s="80"/>
      <c r="M973" s="80"/>
      <c r="N973" s="80"/>
      <c r="O973" s="80"/>
      <c r="P973" s="80"/>
      <c r="Q973" s="80"/>
      <c r="R973" s="80">
        <f>S973*D973</f>
        <v>68.875</v>
      </c>
      <c r="S973" s="87">
        <f>'[1]August 22'!$BS$24</f>
        <v>7.25</v>
      </c>
    </row>
    <row r="974" spans="1:19" x14ac:dyDescent="0.25">
      <c r="A974" s="88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7"/>
    </row>
    <row r="975" spans="1:19" x14ac:dyDescent="0.25">
      <c r="A975" s="92">
        <v>44774</v>
      </c>
      <c r="B975" s="80" t="s">
        <v>21</v>
      </c>
      <c r="C975" s="81">
        <f>'[1]August 22'!$BN$28</f>
        <v>87</v>
      </c>
      <c r="D975" s="80">
        <v>10.5</v>
      </c>
      <c r="E975" s="82" t="str">
        <f>IFERROR(('[1]May 22'!$BM$30+'[1]April 22'!$BO$30)*D975*1.5,"0")</f>
        <v>0</v>
      </c>
      <c r="F975" s="80">
        <f>C975*D975</f>
        <v>913.5</v>
      </c>
      <c r="G975" s="80">
        <f t="shared" ref="G975" si="19">(F975+R975)*0.03</f>
        <v>52.526249999999997</v>
      </c>
      <c r="H975" s="80">
        <f>(F975-732)*0.138</f>
        <v>25.047000000000001</v>
      </c>
      <c r="I975" s="80"/>
      <c r="J975" s="80"/>
      <c r="K975" s="80"/>
      <c r="L975" s="80"/>
      <c r="M975" s="80"/>
      <c r="N975" s="80"/>
      <c r="O975" s="80"/>
      <c r="P975" s="80"/>
      <c r="Q975" s="80"/>
      <c r="R975" s="80">
        <f>S975*D975</f>
        <v>837.375</v>
      </c>
      <c r="S975" s="87">
        <f>'[1]August 22'!$BS$30</f>
        <v>79.75</v>
      </c>
    </row>
    <row r="976" spans="1:19" x14ac:dyDescent="0.25">
      <c r="A976" s="88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7"/>
    </row>
    <row r="977" spans="1:19" x14ac:dyDescent="0.25">
      <c r="A977" s="92">
        <v>44774</v>
      </c>
      <c r="B977" s="80" t="s">
        <v>40</v>
      </c>
      <c r="C977" s="81">
        <f>'[1]August 22'!$BN$34</f>
        <v>64</v>
      </c>
      <c r="D977" s="80">
        <v>10</v>
      </c>
      <c r="E977" s="82" t="str">
        <f>IFERROR(('[1]May 22'!$BM$36+'[1]April 22'!$BO$36)*D977*1.5,"0")</f>
        <v>0</v>
      </c>
      <c r="F977" s="80">
        <f>C977*D977</f>
        <v>640</v>
      </c>
      <c r="G977" s="80">
        <f t="shared" ref="G977" si="20">(F977+R977)*0.03</f>
        <v>31.2</v>
      </c>
      <c r="H977" s="80">
        <f>(F977-732)*0.138</f>
        <v>-12.696000000000002</v>
      </c>
      <c r="I977" s="80"/>
      <c r="J977" s="80"/>
      <c r="K977" s="80"/>
      <c r="L977" s="80"/>
      <c r="M977" s="80"/>
      <c r="N977" s="80"/>
      <c r="O977" s="80"/>
      <c r="P977" s="80"/>
      <c r="Q977" s="80"/>
      <c r="R977" s="80">
        <f>S977*D977</f>
        <v>400</v>
      </c>
      <c r="S977" s="87">
        <f>'[1]August 22'!$BS$36</f>
        <v>40</v>
      </c>
    </row>
    <row r="978" spans="1:19" x14ac:dyDescent="0.25">
      <c r="A978" s="88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7"/>
    </row>
    <row r="979" spans="1:19" x14ac:dyDescent="0.25">
      <c r="A979" s="92">
        <v>44774</v>
      </c>
      <c r="B979" s="80" t="s">
        <v>35</v>
      </c>
      <c r="C979" s="81">
        <f>'[1]August 22'!$BN$40</f>
        <v>159.5</v>
      </c>
      <c r="D979" s="80">
        <v>10.75</v>
      </c>
      <c r="E979" s="82">
        <f>IFERROR('[1]August 22'!$BM$42*D979*1.5,"0")</f>
        <v>196.72500000000005</v>
      </c>
      <c r="F979" s="80">
        <f>(C979*D979)+E979</f>
        <v>1911.3500000000001</v>
      </c>
      <c r="G979" s="80">
        <f t="shared" ref="G979" si="21">(F979+R979)*0.03</f>
        <v>59.678625000000004</v>
      </c>
      <c r="H979" s="80">
        <f>(F979-732)*0.138</f>
        <v>162.75030000000004</v>
      </c>
      <c r="I979" s="80"/>
      <c r="J979" s="80"/>
      <c r="K979" s="80"/>
      <c r="L979" s="80"/>
      <c r="M979" s="80"/>
      <c r="N979" s="80"/>
      <c r="O979" s="80"/>
      <c r="P979" s="80"/>
      <c r="Q979" s="80"/>
      <c r="R979" s="80">
        <f>S979*D979</f>
        <v>77.9375</v>
      </c>
      <c r="S979" s="87">
        <f>'[1]August 22'!$BS$42</f>
        <v>7.25</v>
      </c>
    </row>
    <row r="980" spans="1:19" ht="15.75" thickBot="1" x14ac:dyDescent="0.3">
      <c r="A980" s="88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101"/>
      <c r="S980" s="102"/>
    </row>
    <row r="981" spans="1:19" ht="15.75" thickBot="1" x14ac:dyDescent="0.3">
      <c r="A981" s="92">
        <v>44774</v>
      </c>
      <c r="B981" s="90" t="s">
        <v>55</v>
      </c>
      <c r="C981" s="90">
        <v>45</v>
      </c>
      <c r="D981" s="90">
        <v>5</v>
      </c>
      <c r="E981" s="90"/>
      <c r="F981" s="80">
        <f>(C981*D981)+E981</f>
        <v>225</v>
      </c>
      <c r="G981" s="80">
        <f t="shared" ref="G981" si="22">(F981+R981)*0.03</f>
        <v>109.15214673913043</v>
      </c>
      <c r="H981" s="80">
        <f>(F981-732)*0.138</f>
        <v>-69.966000000000008</v>
      </c>
      <c r="I981" s="90"/>
      <c r="J981" s="90"/>
      <c r="K981" s="90"/>
      <c r="L981" s="90"/>
      <c r="M981" s="90"/>
      <c r="N981" s="90"/>
      <c r="O981" s="90"/>
      <c r="P981" s="90"/>
      <c r="Q981" s="100"/>
      <c r="R981" s="97">
        <f>SUM(R965:R980)</f>
        <v>3413.404891304348</v>
      </c>
      <c r="S981" s="99">
        <f>SUM(S965:S980)</f>
        <v>293.75</v>
      </c>
    </row>
    <row r="983" spans="1:19" ht="15.75" thickBot="1" x14ac:dyDescent="0.3"/>
    <row r="984" spans="1:19" ht="15.75" thickBot="1" x14ac:dyDescent="0.3">
      <c r="A984" s="97" t="s">
        <v>0</v>
      </c>
      <c r="B984" s="98" t="s">
        <v>1</v>
      </c>
      <c r="C984" s="98" t="s">
        <v>2</v>
      </c>
      <c r="D984" s="98" t="s">
        <v>3</v>
      </c>
      <c r="E984" s="98"/>
      <c r="F984" s="98" t="s">
        <v>4</v>
      </c>
      <c r="G984" s="98" t="s">
        <v>50</v>
      </c>
      <c r="H984" s="98" t="s">
        <v>51</v>
      </c>
      <c r="I984" s="98" t="s">
        <v>5</v>
      </c>
      <c r="J984" s="98" t="s">
        <v>6</v>
      </c>
      <c r="K984" s="98" t="s">
        <v>54</v>
      </c>
      <c r="L984" s="98" t="s">
        <v>8</v>
      </c>
      <c r="M984" s="98" t="s">
        <v>9</v>
      </c>
      <c r="N984" s="98" t="s">
        <v>10</v>
      </c>
      <c r="O984" s="98"/>
      <c r="P984" s="98" t="s">
        <v>11</v>
      </c>
      <c r="Q984" s="98"/>
      <c r="R984" s="98" t="s">
        <v>12</v>
      </c>
      <c r="S984" s="99" t="s">
        <v>13</v>
      </c>
    </row>
    <row r="985" spans="1:19" ht="15.75" thickBot="1" x14ac:dyDescent="0.3">
      <c r="A985" s="92">
        <v>44805</v>
      </c>
      <c r="B985" s="93" t="s">
        <v>15</v>
      </c>
      <c r="C985" s="94">
        <f>'[1]September 22'!$BN$4</f>
        <v>145</v>
      </c>
      <c r="D985" s="93">
        <f>2666/(C985+S985)</f>
        <v>16.714733542319749</v>
      </c>
      <c r="E985" s="95"/>
      <c r="F985" s="93">
        <f>(2666.66+E985)-R985</f>
        <v>2424.2963636363634</v>
      </c>
      <c r="G985" s="93">
        <f>(F985+R985)*0.03</f>
        <v>79.999799999999993</v>
      </c>
      <c r="H985" s="93">
        <f>(F985-732)*0.138</f>
        <v>233.53689818181817</v>
      </c>
      <c r="I985" s="105"/>
      <c r="J985" s="105"/>
      <c r="K985" s="105"/>
      <c r="L985" s="105"/>
      <c r="M985" s="105"/>
      <c r="N985" s="105"/>
      <c r="O985" s="105"/>
      <c r="P985" s="105"/>
      <c r="Q985" s="93"/>
      <c r="R985" s="93">
        <f>D985*S985</f>
        <v>242.36363636363637</v>
      </c>
      <c r="S985" s="96">
        <f>'[1]September 22'!$BS$6</f>
        <v>14.5</v>
      </c>
    </row>
    <row r="986" spans="1:19" x14ac:dyDescent="0.25">
      <c r="A986" s="88"/>
      <c r="B986" s="80"/>
      <c r="C986" s="80"/>
      <c r="D986" s="80"/>
      <c r="E986" s="80"/>
      <c r="F986" s="80"/>
      <c r="G986" s="80"/>
      <c r="H986" s="103"/>
      <c r="I986" s="83"/>
      <c r="J986" s="84"/>
      <c r="K986" s="84">
        <v>11000</v>
      </c>
      <c r="L986" s="84"/>
      <c r="M986" s="84"/>
      <c r="N986" s="84"/>
      <c r="O986" s="84" t="s">
        <v>52</v>
      </c>
      <c r="P986" s="85">
        <f>(J987+R1001)/K986</f>
        <v>1.2959423634710743</v>
      </c>
      <c r="Q986" s="104"/>
      <c r="R986" s="80"/>
      <c r="S986" s="87"/>
    </row>
    <row r="987" spans="1:19" ht="15.75" thickBot="1" x14ac:dyDescent="0.3">
      <c r="A987" s="92">
        <v>44805</v>
      </c>
      <c r="B987" s="80" t="s">
        <v>38</v>
      </c>
      <c r="C987" s="81">
        <f>'[1]September 22'!$BN$10</f>
        <v>159.5</v>
      </c>
      <c r="D987" s="80">
        <v>10.5</v>
      </c>
      <c r="E987" s="82">
        <f>IFERROR('[1]September 22'!$BM$12*D987*1.5,"0")</f>
        <v>171.93750000000003</v>
      </c>
      <c r="F987" s="80">
        <f>(C987*D987)+E987</f>
        <v>1846.6875</v>
      </c>
      <c r="G987" s="80">
        <f t="shared" ref="G987" si="23">(F987+R987)*0.03</f>
        <v>55.400624999999998</v>
      </c>
      <c r="H987" s="103">
        <f>(F987-732)*0.138</f>
        <v>153.826875</v>
      </c>
      <c r="I987" s="106">
        <f>SUM(C985:C1001)</f>
        <v>1018.92</v>
      </c>
      <c r="J987" s="90">
        <f>SUM(F985:F1001)+H985+H987+H999+H995+H993+H991+SUM(G985:G999)</f>
        <v>12925.292361818181</v>
      </c>
      <c r="K987" s="90">
        <f>'[2]Peter Millar'!$Y$2</f>
        <v>3293</v>
      </c>
      <c r="L987" s="90">
        <f>K987/I987</f>
        <v>3.2318533349036236</v>
      </c>
      <c r="M987" s="90">
        <f>J987/I987</f>
        <v>12.685286736758707</v>
      </c>
      <c r="N987" s="90">
        <f>(J987-F991)/K987</f>
        <v>3.5625698031637354</v>
      </c>
      <c r="O987" s="90" t="s">
        <v>53</v>
      </c>
      <c r="P987" s="91">
        <f>(J987+R1001)/K987</f>
        <v>4.3289905855395743</v>
      </c>
      <c r="Q987" s="104"/>
      <c r="R987" s="80">
        <f>S987*D987</f>
        <v>0</v>
      </c>
      <c r="S987" s="87">
        <f>'[1]September 22'!$BS$12</f>
        <v>0</v>
      </c>
    </row>
    <row r="988" spans="1:19" x14ac:dyDescent="0.25">
      <c r="A988" s="88"/>
      <c r="B988" s="80"/>
      <c r="C988" s="80"/>
      <c r="D988" s="80"/>
      <c r="E988" s="80"/>
      <c r="F988" s="80"/>
      <c r="G988" s="80"/>
      <c r="H988" s="80"/>
      <c r="I988" s="93"/>
      <c r="J988" s="93"/>
      <c r="K988" s="93"/>
      <c r="L988" s="93"/>
      <c r="M988" s="93"/>
      <c r="N988" s="93"/>
      <c r="O988" s="93"/>
      <c r="P988" s="93"/>
      <c r="Q988" s="80"/>
      <c r="R988" s="80"/>
      <c r="S988" s="87"/>
    </row>
    <row r="989" spans="1:19" x14ac:dyDescent="0.25">
      <c r="A989" s="92">
        <v>44805</v>
      </c>
      <c r="B989" s="80" t="s">
        <v>18</v>
      </c>
      <c r="C989" s="81">
        <f>'[1]September 22'!$BN$16</f>
        <v>0</v>
      </c>
      <c r="D989" s="80">
        <v>9.66</v>
      </c>
      <c r="E989" s="82" t="str">
        <f>IFERROR('[1]September 22'!$BM$18*D989*1.5,"0")</f>
        <v>0</v>
      </c>
      <c r="F989" s="80">
        <f>(C989*D989)+E989</f>
        <v>0</v>
      </c>
      <c r="G989" s="80">
        <f t="shared" ref="G989" si="24">(F989+R989)*0.03</f>
        <v>12.606299999999999</v>
      </c>
      <c r="H989" s="80">
        <f>(F989-732)*0.138</f>
        <v>-101.01600000000001</v>
      </c>
      <c r="I989" s="80"/>
      <c r="J989" s="80"/>
      <c r="K989" s="80"/>
      <c r="L989" s="80"/>
      <c r="M989" s="80"/>
      <c r="N989" s="80"/>
      <c r="O989" s="80"/>
      <c r="P989" s="80"/>
      <c r="Q989" s="80"/>
      <c r="R989" s="80">
        <f>S989*D989</f>
        <v>420.21</v>
      </c>
      <c r="S989" s="87">
        <f>'[1]September 22'!$BS$18</f>
        <v>43.5</v>
      </c>
    </row>
    <row r="990" spans="1:19" x14ac:dyDescent="0.25">
      <c r="A990" s="88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7"/>
    </row>
    <row r="991" spans="1:19" x14ac:dyDescent="0.25">
      <c r="A991" s="92">
        <v>44805</v>
      </c>
      <c r="B991" s="80" t="s">
        <v>68</v>
      </c>
      <c r="C991" s="81">
        <f>'[1]September 22'!$BN$46</f>
        <v>108.75</v>
      </c>
      <c r="D991" s="80">
        <v>10</v>
      </c>
      <c r="E991" s="82">
        <f>IFERROR('[1]September 22'!$BM$48*D991*1.5,"0")</f>
        <v>106.25000000000006</v>
      </c>
      <c r="F991" s="80">
        <f>(C991*D991)+E991</f>
        <v>1193.75</v>
      </c>
      <c r="G991" s="80">
        <f t="shared" ref="G991" si="25">(F991+R991)*0.03</f>
        <v>51.037500000000001</v>
      </c>
      <c r="H991" s="80">
        <f>(F991-732)*0.138</f>
        <v>63.721500000000006</v>
      </c>
      <c r="I991" s="80"/>
      <c r="J991" s="80"/>
      <c r="K991" s="80"/>
      <c r="L991" s="80"/>
      <c r="M991" s="80"/>
      <c r="N991" s="80"/>
      <c r="O991" s="80"/>
      <c r="P991" s="80"/>
      <c r="Q991" s="80"/>
      <c r="R991" s="80">
        <f>S991*D991</f>
        <v>507.5</v>
      </c>
      <c r="S991" s="87">
        <f>'[1]September 22'!$BS$48</f>
        <v>50.75</v>
      </c>
    </row>
    <row r="992" spans="1:19" x14ac:dyDescent="0.25">
      <c r="A992" s="88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7"/>
    </row>
    <row r="993" spans="1:19" x14ac:dyDescent="0.25">
      <c r="A993" s="92">
        <v>44805</v>
      </c>
      <c r="B993" s="80" t="s">
        <v>57</v>
      </c>
      <c r="C993" s="81">
        <f>'[1]September 22'!$BN$22</f>
        <v>159.5</v>
      </c>
      <c r="D993" s="80">
        <v>9.5</v>
      </c>
      <c r="E993" s="82" t="str">
        <f>IFERROR(('[1]May 22'!$BM$24+'[1]April 22'!$BO$24)*D993,"0")</f>
        <v>0</v>
      </c>
      <c r="F993" s="80">
        <f>C993*D993</f>
        <v>1515.25</v>
      </c>
      <c r="G993" s="80">
        <f t="shared" ref="G993" si="26">(F993+R993)*0.03</f>
        <v>45.457499999999996</v>
      </c>
      <c r="H993" s="80">
        <f>(F993-732)*0.138</f>
        <v>108.08850000000001</v>
      </c>
      <c r="I993" s="80"/>
      <c r="J993" s="80"/>
      <c r="K993" s="80"/>
      <c r="L993" s="80"/>
      <c r="M993" s="80"/>
      <c r="N993" s="80"/>
      <c r="O993" s="80"/>
      <c r="P993" s="80"/>
      <c r="Q993" s="80"/>
      <c r="R993" s="80">
        <f>S993*D993</f>
        <v>0</v>
      </c>
      <c r="S993" s="87">
        <f>'[1]September 22'!$BS$24</f>
        <v>0</v>
      </c>
    </row>
    <row r="994" spans="1:19" x14ac:dyDescent="0.25">
      <c r="A994" s="88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7"/>
    </row>
    <row r="995" spans="1:19" x14ac:dyDescent="0.25">
      <c r="A995" s="92">
        <v>44805</v>
      </c>
      <c r="B995" s="80" t="s">
        <v>21</v>
      </c>
      <c r="C995" s="81">
        <f>'[1]September 22'!$BN$28</f>
        <v>159.5</v>
      </c>
      <c r="D995" s="80">
        <v>10.5</v>
      </c>
      <c r="E995" s="82" t="str">
        <f>IFERROR(('[1]May 22'!$BM$30+'[1]April 22'!$BO$30)*D995*1.5,"0")</f>
        <v>0</v>
      </c>
      <c r="F995" s="80">
        <f>C995*D995</f>
        <v>1674.75</v>
      </c>
      <c r="G995" s="80">
        <f t="shared" ref="G995" si="27">(F995+R995)*0.03</f>
        <v>50.2425</v>
      </c>
      <c r="H995" s="80">
        <f>(F995-732)*0.138</f>
        <v>130.09950000000001</v>
      </c>
      <c r="I995" s="80"/>
      <c r="J995" s="80"/>
      <c r="K995" s="80"/>
      <c r="L995" s="80"/>
      <c r="M995" s="80"/>
      <c r="N995" s="80"/>
      <c r="O995" s="80"/>
      <c r="P995" s="80"/>
      <c r="Q995" s="80"/>
      <c r="R995" s="80">
        <f>S995*D995</f>
        <v>0</v>
      </c>
      <c r="S995" s="87">
        <f>'[1]September 22'!$BS$30</f>
        <v>0</v>
      </c>
    </row>
    <row r="996" spans="1:19" x14ac:dyDescent="0.25">
      <c r="A996" s="88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7"/>
    </row>
    <row r="997" spans="1:19" x14ac:dyDescent="0.25">
      <c r="A997" s="92">
        <v>44805</v>
      </c>
      <c r="B997" s="80" t="s">
        <v>40</v>
      </c>
      <c r="C997" s="81">
        <f>'[1]September 22'!$BN$34</f>
        <v>96</v>
      </c>
      <c r="D997" s="80">
        <v>10</v>
      </c>
      <c r="E997" s="82" t="str">
        <f>IFERROR(('[1]May 22'!$BM$36+'[1]April 22'!$BO$36)*D997*1.5,"0")</f>
        <v>0</v>
      </c>
      <c r="F997" s="80">
        <f>C997*D997</f>
        <v>960</v>
      </c>
      <c r="G997" s="80">
        <f t="shared" ref="G997" si="28">(F997+R997)*0.03</f>
        <v>33.6</v>
      </c>
      <c r="H997" s="80">
        <f>(F997-732)*0.138</f>
        <v>31.464000000000002</v>
      </c>
      <c r="I997" s="80"/>
      <c r="J997" s="80"/>
      <c r="K997" s="80"/>
      <c r="L997" s="80"/>
      <c r="M997" s="80"/>
      <c r="N997" s="80"/>
      <c r="O997" s="80"/>
      <c r="P997" s="80"/>
      <c r="Q997" s="80"/>
      <c r="R997" s="80">
        <f>S997*D997</f>
        <v>160</v>
      </c>
      <c r="S997" s="87">
        <f>'[1]September 22'!$BS$36</f>
        <v>16</v>
      </c>
    </row>
    <row r="998" spans="1:19" x14ac:dyDescent="0.25">
      <c r="A998" s="88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7"/>
    </row>
    <row r="999" spans="1:19" x14ac:dyDescent="0.25">
      <c r="A999" s="92">
        <v>44805</v>
      </c>
      <c r="B999" s="80" t="s">
        <v>35</v>
      </c>
      <c r="C999" s="81">
        <f>'[1]September 22'!$BN$40</f>
        <v>159.5</v>
      </c>
      <c r="D999" s="80">
        <v>10.75</v>
      </c>
      <c r="E999" s="82">
        <f>IFERROR('[1]September 22'!$BM$42*D999*1.5,"0")</f>
        <v>201.56250000000006</v>
      </c>
      <c r="F999" s="80">
        <f>(C999*D999)+E999</f>
        <v>1916.1875</v>
      </c>
      <c r="G999" s="80">
        <f t="shared" ref="G999" si="29">(F999+R999)*0.03</f>
        <v>57.485624999999999</v>
      </c>
      <c r="H999" s="80">
        <f>(F999-732)*0.138</f>
        <v>163.41787500000001</v>
      </c>
      <c r="I999" s="80"/>
      <c r="J999" s="80"/>
      <c r="K999" s="80"/>
      <c r="L999" s="80"/>
      <c r="M999" s="80"/>
      <c r="N999" s="80"/>
      <c r="O999" s="80"/>
      <c r="P999" s="80"/>
      <c r="Q999" s="80"/>
      <c r="R999" s="80">
        <f>S999*D999</f>
        <v>0</v>
      </c>
      <c r="S999" s="87">
        <f>'[1]September 22'!$BS$42</f>
        <v>0</v>
      </c>
    </row>
    <row r="1000" spans="1:19" ht="15.75" thickBot="1" x14ac:dyDescent="0.3">
      <c r="A1000" s="88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101"/>
      <c r="S1000" s="102"/>
    </row>
    <row r="1001" spans="1:19" ht="15.75" thickBot="1" x14ac:dyDescent="0.3">
      <c r="A1001" s="92">
        <v>44805</v>
      </c>
      <c r="B1001" s="90" t="s">
        <v>55</v>
      </c>
      <c r="C1001" s="90">
        <v>31.17</v>
      </c>
      <c r="D1001" s="90">
        <v>5</v>
      </c>
      <c r="E1001" s="90"/>
      <c r="F1001" s="80">
        <f>(C1001*D1001)+E1001</f>
        <v>155.85000000000002</v>
      </c>
      <c r="G1001" s="80">
        <f t="shared" ref="G1001" si="30">(F1001+R1001)*0.03</f>
        <v>44.577709090909089</v>
      </c>
      <c r="H1001" s="80">
        <f>(F1001-732)*0.138</f>
        <v>-79.508700000000005</v>
      </c>
      <c r="I1001" s="90"/>
      <c r="J1001" s="90"/>
      <c r="K1001" s="90"/>
      <c r="L1001" s="90"/>
      <c r="M1001" s="90"/>
      <c r="N1001" s="90"/>
      <c r="O1001" s="90"/>
      <c r="P1001" s="90"/>
      <c r="Q1001" s="100"/>
      <c r="R1001" s="97">
        <f>SUM(R985:R1000)</f>
        <v>1330.0736363636363</v>
      </c>
      <c r="S1001" s="99">
        <f>SUM(S985:S1000)</f>
        <v>124.75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B1EF-5EE5-45ED-95C0-51EF7DFEAD9C}">
  <sheetPr codeName="Sheet3"/>
  <dimension ref="A1:S78"/>
  <sheetViews>
    <sheetView tabSelected="1" topLeftCell="A52" workbookViewId="0">
      <selection activeCell="G75" sqref="G75"/>
    </sheetView>
  </sheetViews>
  <sheetFormatPr defaultRowHeight="15" x14ac:dyDescent="0.25"/>
  <cols>
    <col min="2" max="3" width="11.140625" bestFit="1" customWidth="1"/>
    <col min="4" max="4" width="12.5703125" bestFit="1" customWidth="1"/>
    <col min="5" max="6" width="16" customWidth="1"/>
    <col min="7" max="7" width="19.42578125" bestFit="1" customWidth="1"/>
    <col min="8" max="9" width="19.42578125" customWidth="1"/>
    <col min="10" max="10" width="11.5703125" bestFit="1" customWidth="1"/>
    <col min="11" max="11" width="16.140625" bestFit="1" customWidth="1"/>
    <col min="14" max="14" width="10.85546875" bestFit="1" customWidth="1"/>
    <col min="15" max="15" width="16.140625" bestFit="1" customWidth="1"/>
    <col min="16" max="17" width="15.28515625" customWidth="1"/>
    <col min="18" max="18" width="12" customWidth="1"/>
    <col min="19" max="19" width="11.28515625" customWidth="1"/>
  </cols>
  <sheetData>
    <row r="1" spans="1:14" ht="15.75" thickBot="1" x14ac:dyDescent="0.3">
      <c r="B1" s="11"/>
      <c r="C1" s="11"/>
    </row>
    <row r="2" spans="1:14" ht="15.75" thickBot="1" x14ac:dyDescent="0.3">
      <c r="A2" s="14"/>
      <c r="B2" s="13" t="s">
        <v>58</v>
      </c>
      <c r="C2" s="13" t="s">
        <v>59</v>
      </c>
      <c r="D2" s="17" t="s">
        <v>60</v>
      </c>
      <c r="E2" s="56" t="s">
        <v>61</v>
      </c>
      <c r="F2" s="2" t="s">
        <v>62</v>
      </c>
      <c r="G2" s="2" t="s">
        <v>63</v>
      </c>
      <c r="H2" s="2" t="s">
        <v>64</v>
      </c>
      <c r="I2" s="2" t="s">
        <v>65</v>
      </c>
      <c r="J2" s="2" t="s">
        <v>66</v>
      </c>
      <c r="K2" s="3"/>
    </row>
    <row r="3" spans="1:14" x14ac:dyDescent="0.25">
      <c r="A3" s="15">
        <v>43101</v>
      </c>
      <c r="B3" s="20">
        <v>13559.45</v>
      </c>
      <c r="C3" s="18">
        <v>8645.2217391304348</v>
      </c>
      <c r="D3" s="22">
        <v>4914.2282608695659</v>
      </c>
      <c r="E3" s="42">
        <v>167.72727272727275</v>
      </c>
      <c r="F3">
        <v>3888.8888888888887</v>
      </c>
      <c r="G3">
        <v>651.6</v>
      </c>
      <c r="H3" s="57">
        <v>13353.437900746596</v>
      </c>
      <c r="I3" s="60">
        <v>13559.45</v>
      </c>
      <c r="J3" s="45">
        <v>206.01209925340424</v>
      </c>
      <c r="K3" s="10">
        <v>206.01209925340424</v>
      </c>
    </row>
    <row r="4" spans="1:14" x14ac:dyDescent="0.25">
      <c r="A4" s="15">
        <v>43132</v>
      </c>
      <c r="B4" s="21">
        <v>18795.400000000001</v>
      </c>
      <c r="C4" s="19">
        <v>9557.4249999999993</v>
      </c>
      <c r="D4" s="23">
        <v>9237.9750000000022</v>
      </c>
      <c r="E4" s="42">
        <v>68</v>
      </c>
      <c r="F4">
        <v>3888.8888888888887</v>
      </c>
      <c r="G4">
        <v>894.2</v>
      </c>
      <c r="H4" s="58">
        <v>14408.513888888889</v>
      </c>
      <c r="I4" s="61">
        <v>18795.400000000001</v>
      </c>
      <c r="J4" s="45">
        <v>4386.8861111111137</v>
      </c>
      <c r="K4" s="10">
        <v>4592.8982103645176</v>
      </c>
    </row>
    <row r="5" spans="1:14" x14ac:dyDescent="0.25">
      <c r="A5" s="15">
        <v>43160</v>
      </c>
      <c r="B5" s="21">
        <v>22394.999999999985</v>
      </c>
      <c r="C5" s="19">
        <v>9046.5928337696332</v>
      </c>
      <c r="D5" s="23">
        <v>13348.407166230352</v>
      </c>
      <c r="E5" s="42">
        <v>1470.1904761904761</v>
      </c>
      <c r="F5">
        <v>3888.8888888888887</v>
      </c>
      <c r="G5">
        <v>1043.3</v>
      </c>
      <c r="H5" s="58">
        <v>15448.972198848996</v>
      </c>
      <c r="I5" s="61">
        <v>22394.999999999985</v>
      </c>
      <c r="J5" s="45">
        <v>6946.0278011509881</v>
      </c>
      <c r="K5" s="10">
        <v>11538.926011515505</v>
      </c>
    </row>
    <row r="6" spans="1:14" x14ac:dyDescent="0.25">
      <c r="A6" s="15">
        <v>43191</v>
      </c>
      <c r="B6" s="21">
        <v>19996.849999999995</v>
      </c>
      <c r="C6" s="19">
        <v>9058.2852272727268</v>
      </c>
      <c r="D6" s="23">
        <v>10938.564772727268</v>
      </c>
      <c r="E6" s="42">
        <v>310.38095238095241</v>
      </c>
      <c r="F6">
        <v>3888.8888888888887</v>
      </c>
      <c r="G6">
        <v>931.2</v>
      </c>
      <c r="H6" s="58">
        <v>14188.755068542569</v>
      </c>
      <c r="I6" s="61">
        <v>19996.849999999995</v>
      </c>
      <c r="J6" s="45">
        <v>5808.0949314574273</v>
      </c>
      <c r="K6" s="10">
        <v>17347.020942972933</v>
      </c>
    </row>
    <row r="7" spans="1:14" x14ac:dyDescent="0.25">
      <c r="A7" s="15">
        <v>43221</v>
      </c>
      <c r="B7" s="21">
        <v>16880.650000000005</v>
      </c>
      <c r="C7" s="19">
        <v>7977.85</v>
      </c>
      <c r="D7" s="23">
        <v>8902.8000000000047</v>
      </c>
      <c r="E7" s="42">
        <v>1885.2</v>
      </c>
      <c r="F7">
        <v>3888.8888888888887</v>
      </c>
      <c r="G7">
        <v>789.6</v>
      </c>
      <c r="H7" s="58">
        <v>14541.53888888889</v>
      </c>
      <c r="I7" s="61">
        <v>16880.650000000005</v>
      </c>
      <c r="J7" s="45">
        <v>2339.1111111111163</v>
      </c>
      <c r="K7" s="10">
        <v>19686.13205408405</v>
      </c>
    </row>
    <row r="8" spans="1:14" x14ac:dyDescent="0.25">
      <c r="A8" s="15">
        <v>43252</v>
      </c>
      <c r="B8" s="21">
        <v>17910.100000000013</v>
      </c>
      <c r="C8" s="19">
        <v>9219.4940476190477</v>
      </c>
      <c r="D8" s="23">
        <v>8690.6059523809654</v>
      </c>
      <c r="E8" s="42">
        <v>450.38095238095241</v>
      </c>
      <c r="F8">
        <v>3888.8888888888887</v>
      </c>
      <c r="G8">
        <v>849.30000000000007</v>
      </c>
      <c r="H8" s="58">
        <v>14408.063888888888</v>
      </c>
      <c r="I8" s="61">
        <v>17910.100000000013</v>
      </c>
      <c r="J8" s="45">
        <v>3502.0361111111242</v>
      </c>
      <c r="K8" s="10">
        <v>23188.168165195173</v>
      </c>
    </row>
    <row r="9" spans="1:14" x14ac:dyDescent="0.25">
      <c r="A9" s="15">
        <v>43282</v>
      </c>
      <c r="B9" s="21">
        <v>19369.450000000015</v>
      </c>
      <c r="C9" s="19">
        <v>10171.825000000001</v>
      </c>
      <c r="D9" s="23">
        <v>9197.6250000000146</v>
      </c>
      <c r="E9" s="42">
        <v>342</v>
      </c>
      <c r="F9">
        <v>3888.8888888888887</v>
      </c>
      <c r="G9">
        <v>902.2</v>
      </c>
      <c r="H9" s="58">
        <v>15304.91388888889</v>
      </c>
      <c r="I9" s="61">
        <v>19369.450000000015</v>
      </c>
      <c r="J9" s="45">
        <v>4064.536111111126</v>
      </c>
      <c r="K9" s="10">
        <v>27252.7042763063</v>
      </c>
    </row>
    <row r="10" spans="1:14" x14ac:dyDescent="0.25">
      <c r="A10" s="15">
        <v>43313</v>
      </c>
      <c r="B10" s="21">
        <v>24612.850000000002</v>
      </c>
      <c r="C10" s="19">
        <v>9849.2092391304359</v>
      </c>
      <c r="D10" s="23">
        <v>14763.640760869566</v>
      </c>
      <c r="E10" s="42">
        <v>1199.7272727272727</v>
      </c>
      <c r="F10">
        <v>3888.8888888888887</v>
      </c>
      <c r="G10">
        <v>1039.2</v>
      </c>
      <c r="H10" s="58">
        <v>15977.025400746597</v>
      </c>
      <c r="I10" s="61">
        <v>24612.850000000002</v>
      </c>
      <c r="J10" s="45">
        <v>8635.8245992534048</v>
      </c>
      <c r="K10" s="10">
        <v>35888.528875559707</v>
      </c>
    </row>
    <row r="11" spans="1:14" ht="15.75" thickBot="1" x14ac:dyDescent="0.3">
      <c r="A11" s="15">
        <v>43344</v>
      </c>
      <c r="B11" s="21">
        <v>19280.399999999991</v>
      </c>
      <c r="C11" s="19">
        <v>9249.4727976190479</v>
      </c>
      <c r="D11" s="23">
        <v>10030.927202380943</v>
      </c>
      <c r="E11" s="42">
        <v>1419.5</v>
      </c>
      <c r="F11">
        <v>3888.8888888888887</v>
      </c>
      <c r="G11">
        <v>889.80000000000007</v>
      </c>
      <c r="H11" s="58">
        <v>15447.661686507936</v>
      </c>
      <c r="I11" s="61">
        <v>19280.399999999991</v>
      </c>
      <c r="J11" s="45">
        <v>3832.7383134920537</v>
      </c>
      <c r="K11" s="10">
        <v>39721.267189051759</v>
      </c>
    </row>
    <row r="12" spans="1:14" x14ac:dyDescent="0.25">
      <c r="A12" s="15">
        <v>43374</v>
      </c>
      <c r="B12" s="21">
        <v>12393.9</v>
      </c>
      <c r="C12" s="19">
        <v>7321.5086956521736</v>
      </c>
      <c r="D12" s="23">
        <v>5072.391304347826</v>
      </c>
      <c r="E12" s="42">
        <v>875.22222222222217</v>
      </c>
      <c r="F12">
        <v>3888.8888888888887</v>
      </c>
      <c r="G12">
        <v>594.30000000000007</v>
      </c>
      <c r="H12" s="58">
        <v>12679.919806763284</v>
      </c>
      <c r="I12" s="61">
        <v>12393.9</v>
      </c>
      <c r="J12" s="45">
        <v>-286.01980676328537</v>
      </c>
      <c r="K12" s="10">
        <v>39435.247382288471</v>
      </c>
      <c r="N12" s="72"/>
    </row>
    <row r="13" spans="1:14" x14ac:dyDescent="0.25">
      <c r="A13" s="15">
        <v>43405</v>
      </c>
      <c r="B13" s="21">
        <v>6107.9999999999964</v>
      </c>
      <c r="C13" s="19">
        <v>6582.8924999999999</v>
      </c>
      <c r="D13" s="23">
        <v>-474.89250000000357</v>
      </c>
      <c r="E13" s="42">
        <v>729</v>
      </c>
      <c r="F13">
        <v>3888.8888888888887</v>
      </c>
      <c r="G13">
        <v>316.5</v>
      </c>
      <c r="H13" s="58">
        <v>11517.281388888889</v>
      </c>
      <c r="I13" s="61">
        <v>6107.9999999999964</v>
      </c>
      <c r="J13" s="45">
        <v>-5409.2813888888923</v>
      </c>
      <c r="K13" s="10">
        <v>34025.965993399579</v>
      </c>
      <c r="N13" s="73"/>
    </row>
    <row r="14" spans="1:14" ht="15.75" thickBot="1" x14ac:dyDescent="0.3">
      <c r="A14" s="16">
        <v>43435</v>
      </c>
      <c r="B14" s="46">
        <v>6580.7499999999991</v>
      </c>
      <c r="C14" s="47">
        <v>4578.9590909090912</v>
      </c>
      <c r="D14" s="48">
        <v>2001.7909090909079</v>
      </c>
      <c r="E14" s="42">
        <v>2888.8636363636365</v>
      </c>
      <c r="F14">
        <v>3888.8888888888887</v>
      </c>
      <c r="G14">
        <v>295.90000000000003</v>
      </c>
      <c r="H14" s="58">
        <v>11652.611616161616</v>
      </c>
      <c r="I14" s="61">
        <v>6580.7499999999991</v>
      </c>
      <c r="J14" s="45">
        <v>-5071.8616161616173</v>
      </c>
      <c r="K14" s="10">
        <v>28954.104377237963</v>
      </c>
      <c r="N14" s="74">
        <v>-10767.162811813796</v>
      </c>
    </row>
    <row r="15" spans="1:14" ht="15.75" thickBot="1" x14ac:dyDescent="0.3">
      <c r="B15" s="49">
        <v>197882.80000000002</v>
      </c>
      <c r="C15" s="50">
        <v>101258.73617110257</v>
      </c>
      <c r="D15" s="51">
        <v>96624.063828897415</v>
      </c>
      <c r="E15" s="52">
        <v>11575.993872187453</v>
      </c>
      <c r="F15" s="51">
        <v>46666.666666666679</v>
      </c>
      <c r="G15" s="51">
        <v>9197.1</v>
      </c>
      <c r="H15" s="59">
        <v>168698.4967099567</v>
      </c>
      <c r="I15" s="62">
        <v>197882.80000000002</v>
      </c>
      <c r="J15" s="45">
        <v>28954.104377237963</v>
      </c>
      <c r="K15" s="53">
        <v>28954.104377237963</v>
      </c>
      <c r="N15" s="73"/>
    </row>
    <row r="16" spans="1:14" ht="15.75" thickBot="1" x14ac:dyDescent="0.3">
      <c r="B16" s="12"/>
      <c r="C16" s="12"/>
      <c r="N16" s="73"/>
    </row>
    <row r="17" spans="1:14" ht="15.75" thickBot="1" x14ac:dyDescent="0.3">
      <c r="A17" s="14"/>
      <c r="B17" s="13" t="s">
        <v>58</v>
      </c>
      <c r="C17" s="13" t="s">
        <v>59</v>
      </c>
      <c r="D17" s="17" t="s">
        <v>60</v>
      </c>
      <c r="E17" s="56" t="s">
        <v>61</v>
      </c>
      <c r="F17" s="2" t="s">
        <v>62</v>
      </c>
      <c r="G17" s="2" t="s">
        <v>63</v>
      </c>
      <c r="H17" s="2" t="s">
        <v>64</v>
      </c>
      <c r="I17" s="2" t="s">
        <v>65</v>
      </c>
      <c r="J17" s="2" t="s">
        <v>66</v>
      </c>
      <c r="K17" s="3"/>
      <c r="N17" s="73"/>
    </row>
    <row r="18" spans="1:14" x14ac:dyDescent="0.25">
      <c r="A18" s="31">
        <v>43466</v>
      </c>
      <c r="B18" s="44">
        <v>19284.149999999987</v>
      </c>
      <c r="C18" s="34">
        <v>10360.200000000001</v>
      </c>
      <c r="D18" s="35">
        <v>8923.9499999999862</v>
      </c>
      <c r="E18" s="10">
        <v>586.31818181818176</v>
      </c>
      <c r="F18">
        <v>3888.8888888888887</v>
      </c>
      <c r="G18">
        <v>916</v>
      </c>
      <c r="H18" s="57">
        <v>15751.407070707071</v>
      </c>
      <c r="I18" s="60">
        <v>19284.149999999987</v>
      </c>
      <c r="J18" s="45">
        <v>3532.7429292929155</v>
      </c>
      <c r="K18" s="10">
        <v>3532.7429292929155</v>
      </c>
      <c r="N18" s="74">
        <v>-7234.4198825208805</v>
      </c>
    </row>
    <row r="19" spans="1:14" x14ac:dyDescent="0.25">
      <c r="A19" s="32">
        <v>43497</v>
      </c>
      <c r="B19" s="21">
        <v>22185.250000000007</v>
      </c>
      <c r="C19" s="30">
        <v>11756.39126984127</v>
      </c>
      <c r="D19" s="36">
        <v>10428.858730158738</v>
      </c>
      <c r="E19" s="10">
        <v>172</v>
      </c>
      <c r="F19">
        <v>3888.8888888888887</v>
      </c>
      <c r="G19">
        <v>1055.8</v>
      </c>
      <c r="H19" s="58">
        <v>16873.080158730158</v>
      </c>
      <c r="I19" s="61">
        <v>22185.250000000007</v>
      </c>
      <c r="J19" s="45">
        <v>5312.1698412698488</v>
      </c>
      <c r="K19" s="10">
        <v>8844.9127705627652</v>
      </c>
      <c r="N19" s="74">
        <v>-1922.2500412510317</v>
      </c>
    </row>
    <row r="20" spans="1:14" x14ac:dyDescent="0.25">
      <c r="A20" s="32">
        <v>43525</v>
      </c>
      <c r="B20" s="21">
        <v>31713.450000000008</v>
      </c>
      <c r="C20" s="30">
        <v>14788.895833333334</v>
      </c>
      <c r="D20" s="36">
        <v>16924.554166666676</v>
      </c>
      <c r="E20" s="10">
        <v>70</v>
      </c>
      <c r="F20">
        <v>3888.8888888888887</v>
      </c>
      <c r="G20">
        <v>1506.9</v>
      </c>
      <c r="H20" s="58">
        <v>20254.684722222224</v>
      </c>
      <c r="I20" s="61">
        <v>31713.450000000008</v>
      </c>
      <c r="J20" s="45">
        <v>11458.765277777788</v>
      </c>
      <c r="K20" s="10">
        <v>20303.678048340553</v>
      </c>
      <c r="N20" s="74">
        <v>9536.5152365267568</v>
      </c>
    </row>
    <row r="21" spans="1:14" x14ac:dyDescent="0.25">
      <c r="A21" s="32">
        <v>43556</v>
      </c>
      <c r="B21" s="21">
        <v>21520.700000000012</v>
      </c>
      <c r="C21" s="30">
        <v>11350.473015873016</v>
      </c>
      <c r="D21" s="36">
        <v>10170.226984126995</v>
      </c>
      <c r="E21" s="10">
        <v>1372.952380952381</v>
      </c>
      <c r="F21">
        <v>3888.8888888888887</v>
      </c>
      <c r="G21">
        <v>1027.8</v>
      </c>
      <c r="H21" s="58">
        <v>17640.114285714288</v>
      </c>
      <c r="I21" s="61">
        <v>21520.700000000012</v>
      </c>
      <c r="J21" s="45">
        <v>3880.5857142857249</v>
      </c>
      <c r="K21" s="10">
        <v>24184.263762626277</v>
      </c>
      <c r="N21" s="74">
        <v>13417.100950812481</v>
      </c>
    </row>
    <row r="22" spans="1:14" x14ac:dyDescent="0.25">
      <c r="A22" s="32">
        <v>43586</v>
      </c>
      <c r="B22" s="21">
        <v>21655.650000000012</v>
      </c>
      <c r="C22" s="30">
        <v>10874.691269841271</v>
      </c>
      <c r="D22" s="36">
        <v>10780.958730158742</v>
      </c>
      <c r="E22" s="10">
        <v>1488.9761904761904</v>
      </c>
      <c r="F22">
        <v>3888.8888888888887</v>
      </c>
      <c r="G22">
        <v>1027.4000000000001</v>
      </c>
      <c r="H22" s="58">
        <v>17279.95634920635</v>
      </c>
      <c r="I22" s="61">
        <v>21655.650000000012</v>
      </c>
      <c r="J22" s="45">
        <v>4375.6936507936625</v>
      </c>
      <c r="K22" s="10">
        <v>28559.957413419939</v>
      </c>
      <c r="N22" s="74">
        <v>17792.794601606143</v>
      </c>
    </row>
    <row r="23" spans="1:14" x14ac:dyDescent="0.25">
      <c r="A23" s="32">
        <v>43617</v>
      </c>
      <c r="B23" s="21">
        <v>22451.999999999996</v>
      </c>
      <c r="C23" s="30">
        <v>10826.933333333334</v>
      </c>
      <c r="D23" s="36">
        <v>11625.066666666662</v>
      </c>
      <c r="E23" s="10">
        <v>562</v>
      </c>
      <c r="F23">
        <v>3888.8888888888887</v>
      </c>
      <c r="G23">
        <v>1045.2</v>
      </c>
      <c r="H23" s="58">
        <v>16323.022222222224</v>
      </c>
      <c r="I23" s="61">
        <v>22451.999999999996</v>
      </c>
      <c r="J23" s="45">
        <v>6128.9777777777736</v>
      </c>
      <c r="K23" s="10">
        <v>34688.935191197714</v>
      </c>
      <c r="N23" s="74">
        <v>23921.772379383918</v>
      </c>
    </row>
    <row r="24" spans="1:14" x14ac:dyDescent="0.25">
      <c r="A24" s="32">
        <v>43647</v>
      </c>
      <c r="B24" s="21">
        <v>25729.099999999973</v>
      </c>
      <c r="C24" s="30">
        <v>10321.860144927536</v>
      </c>
      <c r="D24" s="36">
        <v>15407.239855072437</v>
      </c>
      <c r="E24" s="10">
        <v>1563.623188405797</v>
      </c>
      <c r="F24">
        <v>3888.8888888888887</v>
      </c>
      <c r="G24">
        <v>1187.5</v>
      </c>
      <c r="H24" s="58">
        <v>16961.87222222222</v>
      </c>
      <c r="I24" s="61">
        <v>25729.099999999973</v>
      </c>
      <c r="J24" s="45">
        <v>8767.2277777777508</v>
      </c>
      <c r="K24" s="10">
        <v>43456.162968975463</v>
      </c>
      <c r="N24" s="74">
        <v>32689.000157161667</v>
      </c>
    </row>
    <row r="25" spans="1:14" x14ac:dyDescent="0.25">
      <c r="A25" s="32">
        <v>43678</v>
      </c>
      <c r="B25" s="21">
        <v>25652.750000000004</v>
      </c>
      <c r="C25" s="30">
        <v>10052.558333333334</v>
      </c>
      <c r="D25" s="36">
        <v>15600.191666666669</v>
      </c>
      <c r="E25" s="10">
        <v>2759.5</v>
      </c>
      <c r="F25">
        <v>3888.8888888888887</v>
      </c>
      <c r="G25">
        <v>1211.5</v>
      </c>
      <c r="H25" s="58">
        <v>17912.447222222225</v>
      </c>
      <c r="I25" s="61">
        <v>25652.750000000004</v>
      </c>
      <c r="J25" s="45">
        <v>7740.3027777777806</v>
      </c>
      <c r="K25" s="10">
        <v>51196.465746753245</v>
      </c>
      <c r="N25" s="74">
        <v>40429.302934939449</v>
      </c>
    </row>
    <row r="26" spans="1:14" ht="15.75" thickBot="1" x14ac:dyDescent="0.3">
      <c r="A26" s="32">
        <v>43709</v>
      </c>
      <c r="B26" s="21">
        <v>21939.549999999985</v>
      </c>
      <c r="C26" s="30">
        <v>9878.1875</v>
      </c>
      <c r="D26" s="36">
        <v>12061.362499999985</v>
      </c>
      <c r="E26" s="10">
        <v>1961.25</v>
      </c>
      <c r="F26">
        <v>3888.8888888888887</v>
      </c>
      <c r="G26">
        <v>1042.5</v>
      </c>
      <c r="H26" s="58">
        <v>16770.826388888891</v>
      </c>
      <c r="I26" s="61">
        <v>21939.549999999985</v>
      </c>
      <c r="J26" s="45">
        <v>5168.723611111096</v>
      </c>
      <c r="K26" s="10">
        <v>56365.189357864343</v>
      </c>
      <c r="N26" s="75">
        <v>45598.026546050547</v>
      </c>
    </row>
    <row r="27" spans="1:14" x14ac:dyDescent="0.25">
      <c r="A27" s="32">
        <v>43739</v>
      </c>
      <c r="B27" s="21">
        <v>7072.2000000000062</v>
      </c>
      <c r="C27" s="30">
        <v>10154.083333333334</v>
      </c>
      <c r="D27" s="36">
        <v>-3081.8833333333278</v>
      </c>
      <c r="E27" s="10">
        <v>350</v>
      </c>
      <c r="F27">
        <v>3888.8888888888887</v>
      </c>
      <c r="G27">
        <v>329.90000000000003</v>
      </c>
      <c r="H27" s="58">
        <v>14722.872222222222</v>
      </c>
      <c r="I27" s="61">
        <v>7072.2000000000062</v>
      </c>
      <c r="J27" s="45">
        <v>-7650.6722222222161</v>
      </c>
      <c r="K27" s="10">
        <v>48714.517135642127</v>
      </c>
      <c r="N27" s="76">
        <v>-7650.6722222222161</v>
      </c>
    </row>
    <row r="28" spans="1:14" x14ac:dyDescent="0.25">
      <c r="A28" s="32">
        <v>43770</v>
      </c>
      <c r="B28" s="21">
        <v>4147.4899999999952</v>
      </c>
      <c r="C28" s="30">
        <v>9481.0833333333339</v>
      </c>
      <c r="D28" s="36">
        <v>-5333.5933333333387</v>
      </c>
      <c r="E28" s="10">
        <v>280</v>
      </c>
      <c r="F28">
        <v>3888.8888888888887</v>
      </c>
      <c r="G28">
        <v>148.5</v>
      </c>
      <c r="H28" s="58">
        <v>13798.472222222223</v>
      </c>
      <c r="I28" s="61">
        <v>4147.4899999999952</v>
      </c>
      <c r="J28" s="45">
        <v>-9650.9822222222283</v>
      </c>
      <c r="K28" s="10">
        <v>39063.534913419899</v>
      </c>
      <c r="N28" s="74">
        <v>-17301.654444444444</v>
      </c>
    </row>
    <row r="29" spans="1:14" ht="15.75" thickBot="1" x14ac:dyDescent="0.3">
      <c r="A29" s="33">
        <v>43800</v>
      </c>
      <c r="B29" s="46">
        <v>13529.759999999995</v>
      </c>
      <c r="C29" s="54">
        <v>7978.229166666667</v>
      </c>
      <c r="D29" s="55">
        <v>5551.5308333333278</v>
      </c>
      <c r="E29" s="10">
        <v>1809.6666666666667</v>
      </c>
      <c r="F29">
        <v>3888.8888888888887</v>
      </c>
      <c r="G29" s="63">
        <v>605.9</v>
      </c>
      <c r="H29" s="58">
        <v>14282.684722222222</v>
      </c>
      <c r="I29" s="61">
        <v>13529.759999999995</v>
      </c>
      <c r="J29" s="45">
        <v>-752.92472222222784</v>
      </c>
      <c r="K29" s="10">
        <v>38310.610191197673</v>
      </c>
      <c r="N29" s="74">
        <v>-18054.579166666674</v>
      </c>
    </row>
    <row r="30" spans="1:14" ht="15.75" thickBot="1" x14ac:dyDescent="0.3">
      <c r="A30" s="8"/>
      <c r="B30" s="49">
        <v>236882.05</v>
      </c>
      <c r="C30" s="50">
        <v>127823.58653381643</v>
      </c>
      <c r="D30" s="51">
        <v>109058.46346618354</v>
      </c>
      <c r="E30" s="52">
        <v>12976.286608319215</v>
      </c>
      <c r="F30" s="51">
        <v>46666.666666666679</v>
      </c>
      <c r="G30" s="51">
        <v>11104.899999999998</v>
      </c>
      <c r="H30" s="59">
        <v>198571.43980880233</v>
      </c>
      <c r="I30" s="62">
        <v>236882.05</v>
      </c>
      <c r="J30" s="45">
        <v>38310.610191197673</v>
      </c>
      <c r="K30" s="43">
        <v>38310.610191197644</v>
      </c>
      <c r="N30" s="73"/>
    </row>
    <row r="31" spans="1:14" x14ac:dyDescent="0.25">
      <c r="N31" s="73"/>
    </row>
    <row r="32" spans="1:14" ht="15.75" thickBot="1" x14ac:dyDescent="0.3">
      <c r="N32" s="73"/>
    </row>
    <row r="33" spans="1:19" ht="15.75" thickBot="1" x14ac:dyDescent="0.3">
      <c r="A33" s="14"/>
      <c r="B33" s="67" t="s">
        <v>58</v>
      </c>
      <c r="C33" s="13" t="s">
        <v>59</v>
      </c>
      <c r="D33" s="17" t="s">
        <v>60</v>
      </c>
      <c r="E33" s="65" t="s">
        <v>61</v>
      </c>
      <c r="F33" s="2" t="s">
        <v>62</v>
      </c>
      <c r="G33" s="2" t="s">
        <v>63</v>
      </c>
      <c r="H33" s="2" t="s">
        <v>64</v>
      </c>
      <c r="I33" s="2" t="s">
        <v>65</v>
      </c>
      <c r="J33" s="2" t="s">
        <v>66</v>
      </c>
      <c r="K33" s="3"/>
      <c r="N33" s="73"/>
      <c r="Q33" s="10"/>
    </row>
    <row r="34" spans="1:19" ht="15.75" thickBot="1" x14ac:dyDescent="0.3">
      <c r="A34" s="31">
        <v>43831</v>
      </c>
      <c r="B34" s="68">
        <v>29795.849999999991</v>
      </c>
      <c r="C34" s="34">
        <v>14809.647644927536</v>
      </c>
      <c r="D34" s="35">
        <v>14986.202355072455</v>
      </c>
      <c r="E34" s="10">
        <v>360</v>
      </c>
      <c r="F34">
        <v>3888.8888888888887</v>
      </c>
      <c r="G34">
        <v>1370</v>
      </c>
      <c r="H34" s="57">
        <v>20428.536533816427</v>
      </c>
      <c r="I34" s="60">
        <v>29795.849999999991</v>
      </c>
      <c r="J34" s="45">
        <v>9367.3134661835666</v>
      </c>
      <c r="K34" s="10">
        <v>9367.3134661835666</v>
      </c>
      <c r="N34" s="74">
        <v>-8687.2657004831071</v>
      </c>
    </row>
    <row r="35" spans="1:19" ht="15.75" thickBot="1" x14ac:dyDescent="0.3">
      <c r="A35" s="31">
        <v>43862</v>
      </c>
      <c r="B35" s="69">
        <v>34182.399999999972</v>
      </c>
      <c r="C35" s="30">
        <v>14914.820833333333</v>
      </c>
      <c r="D35" s="36">
        <v>19267.579166666641</v>
      </c>
      <c r="E35" s="10">
        <v>461.9375</v>
      </c>
      <c r="F35">
        <v>3888.8888888888887</v>
      </c>
      <c r="G35">
        <v>1564</v>
      </c>
      <c r="H35" s="58">
        <v>20829.647222222222</v>
      </c>
      <c r="I35" s="61">
        <v>34182.399999999972</v>
      </c>
      <c r="J35" s="45">
        <v>13352.752777777752</v>
      </c>
      <c r="K35" s="10">
        <v>22720.066243961319</v>
      </c>
      <c r="N35" s="74">
        <v>4665.4870772946451</v>
      </c>
    </row>
    <row r="36" spans="1:19" ht="15.75" thickBot="1" x14ac:dyDescent="0.3">
      <c r="A36" s="31">
        <v>43891</v>
      </c>
      <c r="B36" s="69">
        <v>20884.849999999995</v>
      </c>
      <c r="C36" s="30">
        <v>12238.607499999998</v>
      </c>
      <c r="D36" s="36">
        <v>8646.2424999999967</v>
      </c>
      <c r="E36" s="10">
        <v>1019.25</v>
      </c>
      <c r="F36">
        <v>3888.8888888888887</v>
      </c>
      <c r="G36">
        <v>993.7</v>
      </c>
      <c r="H36" s="58">
        <v>18140.446388888889</v>
      </c>
      <c r="I36" s="61">
        <v>20884.849999999995</v>
      </c>
      <c r="J36" s="45">
        <v>2744.4036111111081</v>
      </c>
      <c r="K36" s="10">
        <v>25464.469855072428</v>
      </c>
      <c r="N36" s="74">
        <v>7409.8906884057533</v>
      </c>
    </row>
    <row r="37" spans="1:19" ht="15.75" thickBot="1" x14ac:dyDescent="0.3">
      <c r="A37" s="31">
        <v>43922</v>
      </c>
      <c r="B37" s="69">
        <v>2183.9500000000003</v>
      </c>
      <c r="C37" s="30">
        <v>1016.3199999999999</v>
      </c>
      <c r="D37" s="36">
        <v>1167.6300000000003</v>
      </c>
      <c r="E37" s="10">
        <v>0</v>
      </c>
      <c r="F37">
        <v>3888.8888888888887</v>
      </c>
      <c r="G37">
        <v>93.4</v>
      </c>
      <c r="H37" s="58">
        <v>4998.608888888888</v>
      </c>
      <c r="I37" s="61">
        <v>2183.9500000000003</v>
      </c>
      <c r="J37" s="45">
        <v>-2814.6588888888887</v>
      </c>
      <c r="K37" s="10">
        <v>22649.810966183541</v>
      </c>
      <c r="N37" s="74">
        <v>4595.2317995168651</v>
      </c>
    </row>
    <row r="38" spans="1:19" ht="15.75" thickBot="1" x14ac:dyDescent="0.3">
      <c r="A38" s="31">
        <v>43952</v>
      </c>
      <c r="B38" s="69">
        <v>5879.5000000000018</v>
      </c>
      <c r="C38" s="30">
        <v>3203.2799999999997</v>
      </c>
      <c r="D38" s="36">
        <v>2676.2200000000021</v>
      </c>
      <c r="E38" s="10">
        <v>0</v>
      </c>
      <c r="F38">
        <v>3888.8888888888887</v>
      </c>
      <c r="G38">
        <v>258.40000000000003</v>
      </c>
      <c r="H38" s="58">
        <v>7350.5688888888881</v>
      </c>
      <c r="I38" s="61">
        <v>5879.5000000000018</v>
      </c>
      <c r="J38" s="45">
        <v>-1471.0688888888867</v>
      </c>
      <c r="K38" s="10">
        <v>21178.742077294653</v>
      </c>
      <c r="N38" s="74">
        <v>3124.1629106279784</v>
      </c>
    </row>
    <row r="39" spans="1:19" ht="15.75" thickBot="1" x14ac:dyDescent="0.3">
      <c r="A39" s="31">
        <v>43983</v>
      </c>
      <c r="B39" s="69">
        <v>6597.3499999999949</v>
      </c>
      <c r="C39" s="30">
        <v>4266.72</v>
      </c>
      <c r="D39" s="36">
        <v>2330.6299999999947</v>
      </c>
      <c r="E39" s="10">
        <v>0</v>
      </c>
      <c r="F39">
        <v>3888.8888888888887</v>
      </c>
      <c r="G39">
        <v>207.70000000000002</v>
      </c>
      <c r="H39" s="58">
        <v>8363.3088888888888</v>
      </c>
      <c r="I39" s="61">
        <v>6597.3499999999949</v>
      </c>
      <c r="J39" s="45">
        <v>-1765.9588888888941</v>
      </c>
      <c r="K39" s="10">
        <v>19412.78318840576</v>
      </c>
      <c r="N39" s="74">
        <v>1358.2040217390843</v>
      </c>
      <c r="S39" s="10"/>
    </row>
    <row r="40" spans="1:19" ht="15.75" thickBot="1" x14ac:dyDescent="0.3">
      <c r="A40" s="31">
        <v>44013</v>
      </c>
      <c r="B40" s="69">
        <v>14738.600000000042</v>
      </c>
      <c r="C40" s="30">
        <v>7347.9848533333343</v>
      </c>
      <c r="D40" s="36">
        <v>7390.6151466667079</v>
      </c>
      <c r="E40" s="10">
        <v>897.37599999999998</v>
      </c>
      <c r="F40">
        <v>3888.8888888888887</v>
      </c>
      <c r="G40">
        <v>687.1</v>
      </c>
      <c r="H40" s="58">
        <v>12821.349742222223</v>
      </c>
      <c r="I40" s="61">
        <v>14738.600000000042</v>
      </c>
      <c r="J40" s="45">
        <v>1917.2502577778191</v>
      </c>
      <c r="K40" s="10">
        <v>21330.033446183577</v>
      </c>
      <c r="N40" s="74">
        <v>3275.4542795169036</v>
      </c>
      <c r="P40" s="10"/>
      <c r="Q40" s="10"/>
      <c r="R40" s="10"/>
      <c r="S40" s="10"/>
    </row>
    <row r="41" spans="1:19" ht="15.75" thickBot="1" x14ac:dyDescent="0.3">
      <c r="A41" s="31">
        <v>44044</v>
      </c>
      <c r="B41" s="69">
        <v>4905.0399999999991</v>
      </c>
      <c r="C41" s="30">
        <v>6009.9210933333343</v>
      </c>
      <c r="D41" s="36">
        <v>-1104.8810933333352</v>
      </c>
      <c r="E41" s="10">
        <v>2423.3726984126984</v>
      </c>
      <c r="F41">
        <v>3888.8888888888887</v>
      </c>
      <c r="G41">
        <v>214.5</v>
      </c>
      <c r="H41" s="58">
        <v>12536.682680634922</v>
      </c>
      <c r="I41" s="61">
        <v>4905.0399999999991</v>
      </c>
      <c r="J41" s="45">
        <v>-7631.6426806349227</v>
      </c>
      <c r="K41" s="10">
        <v>13698.390765548655</v>
      </c>
      <c r="N41" s="74">
        <v>-4356.1884011180191</v>
      </c>
      <c r="P41" s="10"/>
      <c r="Q41" s="10"/>
      <c r="R41" s="10"/>
      <c r="S41" s="10"/>
    </row>
    <row r="42" spans="1:19" ht="15.75" thickBot="1" x14ac:dyDescent="0.3">
      <c r="A42" s="31">
        <v>44075</v>
      </c>
      <c r="B42" s="69">
        <v>5735.05</v>
      </c>
      <c r="C42" s="30">
        <v>5210.8500533333317</v>
      </c>
      <c r="D42" s="36">
        <v>524.19994666666844</v>
      </c>
      <c r="E42" s="10">
        <v>228</v>
      </c>
      <c r="F42">
        <v>3888.8888888888887</v>
      </c>
      <c r="G42">
        <v>243.4</v>
      </c>
      <c r="H42" s="58">
        <v>9571.1389422222201</v>
      </c>
      <c r="I42" s="61">
        <v>5735.05</v>
      </c>
      <c r="J42" s="45">
        <v>-3836.0889422222203</v>
      </c>
      <c r="K42" s="10">
        <v>9862.3018233264338</v>
      </c>
      <c r="N42" s="74">
        <v>-8192.2773433402399</v>
      </c>
      <c r="P42" s="10"/>
      <c r="Q42" s="10"/>
      <c r="R42" s="10"/>
      <c r="S42" s="10"/>
    </row>
    <row r="43" spans="1:19" ht="15.75" thickBot="1" x14ac:dyDescent="0.3">
      <c r="A43" s="31">
        <v>44105</v>
      </c>
      <c r="B43" s="69">
        <v>5085.5000000000018</v>
      </c>
      <c r="C43" s="30">
        <v>5490.6230933333336</v>
      </c>
      <c r="D43" s="36">
        <v>-405.12309333333178</v>
      </c>
      <c r="E43" s="10">
        <v>69.760000000000005</v>
      </c>
      <c r="F43">
        <v>3888.8888888888887</v>
      </c>
      <c r="G43">
        <v>241.5</v>
      </c>
      <c r="H43" s="58">
        <v>9690.7719822222225</v>
      </c>
      <c r="I43" s="61">
        <v>5085.5000000000018</v>
      </c>
      <c r="J43" s="45">
        <v>-4605.2719822222207</v>
      </c>
      <c r="K43" s="10">
        <v>5257.0298411042131</v>
      </c>
      <c r="N43" s="76">
        <v>-4605.2719822222207</v>
      </c>
      <c r="P43" s="10"/>
      <c r="Q43" s="10"/>
      <c r="R43" s="10"/>
      <c r="S43" s="10"/>
    </row>
    <row r="44" spans="1:19" ht="15.75" thickBot="1" x14ac:dyDescent="0.3">
      <c r="A44" s="31">
        <v>44136</v>
      </c>
      <c r="B44" s="69">
        <v>12730.500000000013</v>
      </c>
      <c r="C44" s="30">
        <v>8676.2850133333304</v>
      </c>
      <c r="D44" s="36">
        <v>4054.2149866666823</v>
      </c>
      <c r="E44" s="10">
        <v>576.98412698412699</v>
      </c>
      <c r="F44">
        <v>3888.8888888888887</v>
      </c>
      <c r="G44">
        <v>568.20000000000005</v>
      </c>
      <c r="H44" s="58">
        <v>13710.358029206347</v>
      </c>
      <c r="I44" s="61">
        <v>12730.500000000013</v>
      </c>
      <c r="J44" s="45">
        <v>-979.85802920633364</v>
      </c>
      <c r="K44" s="10">
        <v>4277.1718118978797</v>
      </c>
      <c r="N44" s="74">
        <v>-5585.1300114285541</v>
      </c>
      <c r="P44" s="10"/>
      <c r="Q44" s="10"/>
      <c r="R44" s="10"/>
      <c r="S44" s="10"/>
    </row>
    <row r="45" spans="1:19" ht="15.75" thickBot="1" x14ac:dyDescent="0.3">
      <c r="A45" s="31">
        <v>44166</v>
      </c>
      <c r="B45" s="70">
        <v>2926.3999999999969</v>
      </c>
      <c r="C45" s="54">
        <v>4991.5834133333337</v>
      </c>
      <c r="D45" s="71">
        <v>-2065.1834133333368</v>
      </c>
      <c r="E45" s="10">
        <v>1929.0352380952381</v>
      </c>
      <c r="F45">
        <v>3888.8888888888887</v>
      </c>
      <c r="G45" s="63">
        <v>139.20000000000002</v>
      </c>
      <c r="H45" s="58">
        <v>10948.70754031746</v>
      </c>
      <c r="I45" s="61">
        <v>2926.3999999999969</v>
      </c>
      <c r="J45" s="45">
        <v>-8022.3075403174635</v>
      </c>
      <c r="K45" s="10">
        <v>-3745.1357284195838</v>
      </c>
      <c r="N45" s="74">
        <v>-13607.437551746018</v>
      </c>
      <c r="P45" s="10"/>
      <c r="Q45" s="10"/>
      <c r="R45" s="10"/>
      <c r="S45" s="10"/>
    </row>
    <row r="46" spans="1:19" ht="15.75" thickBot="1" x14ac:dyDescent="0.3">
      <c r="A46" s="8"/>
      <c r="B46" s="49">
        <v>145644.99</v>
      </c>
      <c r="C46" s="50">
        <v>88176.643498260848</v>
      </c>
      <c r="D46" s="66">
        <v>57468.346501739143</v>
      </c>
      <c r="E46" s="65">
        <v>0</v>
      </c>
      <c r="F46" s="51">
        <v>46666.666666666679</v>
      </c>
      <c r="G46" s="66">
        <v>6581.0999999999995</v>
      </c>
      <c r="H46" s="59">
        <v>141424.41016492754</v>
      </c>
      <c r="I46" s="62">
        <v>145644.99</v>
      </c>
      <c r="J46" s="45">
        <v>-3745.1357284195838</v>
      </c>
      <c r="K46" s="43">
        <v>4220.5798350724644</v>
      </c>
      <c r="N46" s="73"/>
    </row>
    <row r="47" spans="1:19" x14ac:dyDescent="0.25">
      <c r="N47" s="73"/>
    </row>
    <row r="48" spans="1:19" ht="15.75" thickBot="1" x14ac:dyDescent="0.3">
      <c r="N48" s="73"/>
    </row>
    <row r="49" spans="1:14" ht="15.75" thickBot="1" x14ac:dyDescent="0.3">
      <c r="A49" s="14"/>
      <c r="B49" s="67" t="s">
        <v>65</v>
      </c>
      <c r="C49" s="13" t="s">
        <v>59</v>
      </c>
      <c r="D49" s="17" t="s">
        <v>60</v>
      </c>
      <c r="E49" s="65" t="s">
        <v>61</v>
      </c>
      <c r="F49" s="2" t="s">
        <v>62</v>
      </c>
      <c r="G49" s="2" t="s">
        <v>67</v>
      </c>
      <c r="H49" s="2" t="s">
        <v>64</v>
      </c>
      <c r="I49" s="2" t="s">
        <v>65</v>
      </c>
      <c r="J49" s="2" t="s">
        <v>66</v>
      </c>
      <c r="K49" s="3"/>
      <c r="N49" s="73"/>
    </row>
    <row r="50" spans="1:14" ht="15.75" thickBot="1" x14ac:dyDescent="0.3">
      <c r="A50" s="31">
        <v>44197</v>
      </c>
      <c r="B50" s="68">
        <v>10332.369999999994</v>
      </c>
      <c r="C50" s="34">
        <v>5465.6110933333339</v>
      </c>
      <c r="D50" s="35">
        <v>4866.7589066666596</v>
      </c>
      <c r="E50" s="10">
        <v>343.07301587301589</v>
      </c>
      <c r="F50">
        <v>3888.8888888888887</v>
      </c>
      <c r="G50" s="10">
        <v>277.84999999999997</v>
      </c>
      <c r="H50" s="57">
        <v>9975.4229980952387</v>
      </c>
      <c r="I50" s="60">
        <v>10332.369999999994</v>
      </c>
      <c r="J50" s="45">
        <v>356.94700190475527</v>
      </c>
      <c r="K50" s="10">
        <v>356.94700190475527</v>
      </c>
      <c r="N50" s="74">
        <v>-13250.490549841263</v>
      </c>
    </row>
    <row r="51" spans="1:14" ht="15.75" thickBot="1" x14ac:dyDescent="0.3">
      <c r="A51" s="31">
        <v>44228</v>
      </c>
      <c r="B51" s="69">
        <v>16239.227999999999</v>
      </c>
      <c r="C51" s="30">
        <v>7288.013813333333</v>
      </c>
      <c r="D51" s="36">
        <v>8951.2141866666661</v>
      </c>
      <c r="E51" s="10">
        <v>17.5</v>
      </c>
      <c r="F51">
        <v>3888.8888888888887</v>
      </c>
      <c r="G51" s="10">
        <v>524.6</v>
      </c>
      <c r="H51" s="58">
        <v>11719.002702222222</v>
      </c>
      <c r="I51" s="61">
        <v>16239.227999999999</v>
      </c>
      <c r="J51" s="45">
        <v>4520.2252977777771</v>
      </c>
      <c r="K51" s="10">
        <v>4877.172299682532</v>
      </c>
      <c r="N51" s="74">
        <v>-8730.2652520634856</v>
      </c>
    </row>
    <row r="52" spans="1:14" ht="15.75" thickBot="1" x14ac:dyDescent="0.3">
      <c r="A52" s="31">
        <v>44256</v>
      </c>
      <c r="B52" s="69">
        <v>22518.474000000002</v>
      </c>
      <c r="C52" s="30">
        <v>9551.628693333334</v>
      </c>
      <c r="D52" s="36">
        <v>12966.845306666668</v>
      </c>
      <c r="E52" s="10">
        <v>69.760000000000005</v>
      </c>
      <c r="F52">
        <v>3888.8888888888887</v>
      </c>
      <c r="G52" s="10">
        <v>845.90000000000009</v>
      </c>
      <c r="H52" s="58">
        <v>14356.177582222223</v>
      </c>
      <c r="I52" s="61">
        <v>22518.474000000002</v>
      </c>
      <c r="J52" s="45">
        <v>8162.2964177777794</v>
      </c>
      <c r="K52" s="10">
        <v>13039.468717460311</v>
      </c>
      <c r="N52" s="74">
        <v>-567.96883428570618</v>
      </c>
    </row>
    <row r="53" spans="1:14" ht="15.75" thickBot="1" x14ac:dyDescent="0.3">
      <c r="A53" s="31">
        <v>44287</v>
      </c>
      <c r="B53" s="69">
        <v>21108.679200000024</v>
      </c>
      <c r="C53" s="30">
        <v>9018.1517400000012</v>
      </c>
      <c r="D53" s="36">
        <v>12090.527460000023</v>
      </c>
      <c r="E53" s="10">
        <v>1660.3425</v>
      </c>
      <c r="F53">
        <v>3888.8888888888887</v>
      </c>
      <c r="G53" s="10">
        <v>1779.92</v>
      </c>
      <c r="H53" s="58">
        <v>16347.303128888891</v>
      </c>
      <c r="I53" s="61">
        <v>21108.679200000024</v>
      </c>
      <c r="J53" s="45">
        <v>4761.3760711111336</v>
      </c>
      <c r="K53" s="10">
        <v>17800.844788571445</v>
      </c>
      <c r="N53" s="74">
        <v>4193.4072368254274</v>
      </c>
    </row>
    <row r="54" spans="1:14" ht="15.75" thickBot="1" x14ac:dyDescent="0.3">
      <c r="A54" s="31">
        <v>44317</v>
      </c>
      <c r="B54" s="69">
        <v>21995.124000000003</v>
      </c>
      <c r="C54" s="30">
        <v>9303.8944799999972</v>
      </c>
      <c r="D54" s="36">
        <v>12691.229520000006</v>
      </c>
      <c r="E54" s="10">
        <v>1184.105</v>
      </c>
      <c r="F54">
        <v>3888.8888888888887</v>
      </c>
      <c r="G54" s="10">
        <v>667.30000000000007</v>
      </c>
      <c r="H54" s="58">
        <v>15044.188368888885</v>
      </c>
      <c r="I54" s="61">
        <v>21995.124000000003</v>
      </c>
      <c r="J54" s="45">
        <v>6950.9356311111178</v>
      </c>
      <c r="K54" s="10">
        <v>24751.780419682564</v>
      </c>
      <c r="N54" s="74">
        <v>11144.342867936546</v>
      </c>
    </row>
    <row r="55" spans="1:14" ht="15.75" thickBot="1" x14ac:dyDescent="0.3">
      <c r="A55" s="31">
        <v>44348</v>
      </c>
      <c r="B55" s="69">
        <v>28091.918000000009</v>
      </c>
      <c r="C55" s="30">
        <v>9591.614279999998</v>
      </c>
      <c r="D55" s="36">
        <v>18500.303720000011</v>
      </c>
      <c r="E55" s="10">
        <v>356.36250000000001</v>
      </c>
      <c r="F55">
        <v>3888.8888888888887</v>
      </c>
      <c r="G55" s="10">
        <v>2504.21</v>
      </c>
      <c r="H55" s="58">
        <v>16341.075668888887</v>
      </c>
      <c r="I55" s="61">
        <v>28091.918000000009</v>
      </c>
      <c r="J55" s="45">
        <v>11750.842331111122</v>
      </c>
      <c r="K55" s="10">
        <v>36502.622750793686</v>
      </c>
      <c r="N55" s="74">
        <v>22895.185199047668</v>
      </c>
    </row>
    <row r="56" spans="1:14" ht="15.75" thickBot="1" x14ac:dyDescent="0.3">
      <c r="A56" s="31">
        <v>44378</v>
      </c>
      <c r="B56" s="69">
        <v>25327.613999999994</v>
      </c>
      <c r="C56" s="30">
        <v>10792.844206060605</v>
      </c>
      <c r="D56" s="36">
        <v>14534.769793939389</v>
      </c>
      <c r="E56" s="10">
        <v>142.56</v>
      </c>
      <c r="F56">
        <v>3888.8888888888887</v>
      </c>
      <c r="G56" s="10">
        <v>2461.9899999999998</v>
      </c>
      <c r="H56" s="58">
        <v>17286.283094949493</v>
      </c>
      <c r="I56" s="61">
        <v>25327.613999999994</v>
      </c>
      <c r="J56" s="45">
        <v>8041.3309050505013</v>
      </c>
      <c r="K56" s="10">
        <v>44543.953655844191</v>
      </c>
      <c r="N56" s="74">
        <v>30936.516104098169</v>
      </c>
    </row>
    <row r="57" spans="1:14" ht="15.75" thickBot="1" x14ac:dyDescent="0.3">
      <c r="A57" s="31">
        <v>44409</v>
      </c>
      <c r="B57" s="69">
        <v>38818.593999999997</v>
      </c>
      <c r="C57" s="30">
        <v>9300.7183730303022</v>
      </c>
      <c r="D57" s="36">
        <v>29517.875626969697</v>
      </c>
      <c r="E57" s="10">
        <v>2930.9989015151518</v>
      </c>
      <c r="F57">
        <v>3888.8888888888887</v>
      </c>
      <c r="G57" s="10">
        <v>6574.62</v>
      </c>
      <c r="H57" s="58">
        <v>22695.226163434341</v>
      </c>
      <c r="I57" s="61">
        <v>38818.593999999997</v>
      </c>
      <c r="J57" s="45">
        <v>16123.367836565656</v>
      </c>
      <c r="K57" s="10">
        <v>60667.321492409843</v>
      </c>
      <c r="N57" s="74">
        <v>47059.883940663829</v>
      </c>
    </row>
    <row r="58" spans="1:14" ht="15.75" thickBot="1" x14ac:dyDescent="0.3">
      <c r="A58" s="31">
        <v>44440</v>
      </c>
      <c r="B58" s="69">
        <v>42346.58199999998</v>
      </c>
      <c r="C58" s="30">
        <v>11586.481109999997</v>
      </c>
      <c r="D58" s="36">
        <v>30760.100889999983</v>
      </c>
      <c r="E58" s="10">
        <v>2068.404128787879</v>
      </c>
      <c r="F58">
        <v>3888.8888888888887</v>
      </c>
      <c r="G58" s="10">
        <v>6235.5799999999981</v>
      </c>
      <c r="H58" s="58">
        <v>23779.354127676761</v>
      </c>
      <c r="I58" s="61">
        <v>42346.58199999998</v>
      </c>
      <c r="J58" s="45">
        <v>18567.227872323219</v>
      </c>
      <c r="K58" s="10">
        <v>79234.549364733059</v>
      </c>
      <c r="N58" s="75">
        <v>65627.111812987045</v>
      </c>
    </row>
    <row r="59" spans="1:14" ht="15.75" thickBot="1" x14ac:dyDescent="0.3">
      <c r="A59" s="31">
        <v>44470</v>
      </c>
      <c r="B59" s="69">
        <v>19603.010000000002</v>
      </c>
      <c r="C59" s="30">
        <f>'Hours Workings'!J771</f>
        <v>11607.926060000002</v>
      </c>
      <c r="D59" s="36">
        <f t="shared" ref="D59:D61" si="0">B59-C59</f>
        <v>7995.0839400000004</v>
      </c>
      <c r="E59" s="10">
        <f>'Hours Workings'!R785</f>
        <v>1424.5822540983604</v>
      </c>
      <c r="F59">
        <f t="shared" ref="F59:F61" si="1">(35000+35000+25000+15000+15000+15000)/36</f>
        <v>3888.8888888888887</v>
      </c>
      <c r="G59" s="10">
        <v>3022.7799999999997</v>
      </c>
      <c r="H59" s="58">
        <f t="shared" ref="H59:H62" si="2">C59+E59+F59+G59</f>
        <v>19944.177202987252</v>
      </c>
      <c r="I59" s="61">
        <f t="shared" ref="I59:I62" si="3">B59</f>
        <v>19603.010000000002</v>
      </c>
      <c r="J59" s="45">
        <f t="shared" ref="J59:J61" si="4">D59-E59-F59-G59</f>
        <v>-341.16720298724886</v>
      </c>
      <c r="K59" s="10">
        <f t="shared" ref="K59:K61" si="5">K58+J59</f>
        <v>78893.382161745816</v>
      </c>
      <c r="N59" s="76">
        <f>J59</f>
        <v>-341.16720298724886</v>
      </c>
    </row>
    <row r="60" spans="1:14" ht="15.75" thickBot="1" x14ac:dyDescent="0.3">
      <c r="A60" s="31">
        <v>44501</v>
      </c>
      <c r="B60" s="69">
        <v>23719.286000000004</v>
      </c>
      <c r="C60" s="30">
        <f>'Hours Workings'!J790</f>
        <v>13236.662859999999</v>
      </c>
      <c r="D60" s="36">
        <f t="shared" si="0"/>
        <v>10482.623140000005</v>
      </c>
      <c r="E60" s="10">
        <f>'Hours Workings'!R804</f>
        <v>70.034999999999997</v>
      </c>
      <c r="F60">
        <f t="shared" si="1"/>
        <v>3888.8888888888887</v>
      </c>
      <c r="G60" s="77">
        <v>4247.5095600000004</v>
      </c>
      <c r="H60" s="58">
        <f t="shared" si="2"/>
        <v>21443.096308888889</v>
      </c>
      <c r="I60" s="61">
        <f t="shared" si="3"/>
        <v>23719.286000000004</v>
      </c>
      <c r="J60" s="45">
        <f t="shared" si="4"/>
        <v>2276.1896911111162</v>
      </c>
      <c r="K60" s="10">
        <f t="shared" si="5"/>
        <v>81169.571852856927</v>
      </c>
      <c r="N60" s="74">
        <f t="shared" ref="N60:N61" si="6">N59+J60</f>
        <v>1935.0224881238673</v>
      </c>
    </row>
    <row r="61" spans="1:14" ht="15.75" thickBot="1" x14ac:dyDescent="0.3">
      <c r="A61" s="31">
        <v>44531</v>
      </c>
      <c r="B61" s="70">
        <v>14511.028</v>
      </c>
      <c r="C61" s="54">
        <f>'Hours Workings'!J809</f>
        <v>9367.5464600000014</v>
      </c>
      <c r="D61" s="71">
        <f t="shared" si="0"/>
        <v>5143.4815399999989</v>
      </c>
      <c r="E61" s="10">
        <f>'Hours Workings'!R823</f>
        <v>4339.2249499089257</v>
      </c>
      <c r="F61">
        <f t="shared" si="1"/>
        <v>3888.8888888888887</v>
      </c>
      <c r="G61" s="10">
        <v>1716.07</v>
      </c>
      <c r="H61" s="58">
        <f t="shared" si="2"/>
        <v>19311.730298797818</v>
      </c>
      <c r="I61" s="61">
        <f t="shared" si="3"/>
        <v>14511.028</v>
      </c>
      <c r="J61" s="45">
        <f t="shared" si="4"/>
        <v>-4800.7022987978153</v>
      </c>
      <c r="K61" s="10">
        <f t="shared" si="5"/>
        <v>76368.869554059114</v>
      </c>
      <c r="N61" s="74">
        <f t="shared" si="6"/>
        <v>-2865.6798106739479</v>
      </c>
    </row>
    <row r="62" spans="1:14" ht="15.75" thickBot="1" x14ac:dyDescent="0.3">
      <c r="A62" s="8"/>
      <c r="B62" s="49">
        <f t="shared" ref="B62:D62" si="7">SUM(B50:B61)</f>
        <v>284611.90720000002</v>
      </c>
      <c r="C62" s="50">
        <f t="shared" si="7"/>
        <v>116111.09316909089</v>
      </c>
      <c r="D62" s="53">
        <f t="shared" si="7"/>
        <v>168500.81403090912</v>
      </c>
      <c r="E62" s="65">
        <f t="shared" ref="E62:F62" si="8">SUM(E50:E61)</f>
        <v>14606.948250183334</v>
      </c>
      <c r="F62" s="65">
        <f t="shared" si="8"/>
        <v>46666.666666666679</v>
      </c>
      <c r="G62" s="53">
        <v>30858.329559999998</v>
      </c>
      <c r="H62" s="59">
        <f t="shared" si="2"/>
        <v>208243.0376459409</v>
      </c>
      <c r="I62" s="62">
        <f t="shared" si="3"/>
        <v>284611.90720000002</v>
      </c>
      <c r="J62" s="45">
        <f>SUM(J50:J61)</f>
        <v>76368.869554059114</v>
      </c>
      <c r="K62" s="43">
        <f>B62-(C62+E62+F62+G62)</f>
        <v>76368.869554059114</v>
      </c>
      <c r="N62" s="73"/>
    </row>
    <row r="63" spans="1:14" x14ac:dyDescent="0.25">
      <c r="N63" s="73"/>
    </row>
    <row r="64" spans="1:14" ht="15.75" thickBot="1" x14ac:dyDescent="0.3">
      <c r="N64" s="73"/>
    </row>
    <row r="65" spans="1:14" ht="15.75" thickBot="1" x14ac:dyDescent="0.3">
      <c r="A65" s="14"/>
      <c r="B65" s="67" t="s">
        <v>65</v>
      </c>
      <c r="C65" s="13" t="s">
        <v>59</v>
      </c>
      <c r="D65" s="17" t="s">
        <v>60</v>
      </c>
      <c r="E65" s="65" t="s">
        <v>61</v>
      </c>
      <c r="F65" s="2" t="s">
        <v>62</v>
      </c>
      <c r="G65" s="2" t="s">
        <v>69</v>
      </c>
      <c r="H65" s="2" t="s">
        <v>64</v>
      </c>
      <c r="I65" s="2" t="s">
        <v>65</v>
      </c>
      <c r="J65" s="2" t="s">
        <v>66</v>
      </c>
      <c r="K65" s="3"/>
      <c r="N65" s="73"/>
    </row>
    <row r="66" spans="1:14" ht="15.75" thickBot="1" x14ac:dyDescent="0.3">
      <c r="A66" s="31">
        <v>44562</v>
      </c>
      <c r="B66" s="68">
        <f>'[2]££'!$N$6</f>
        <v>29432.832000000017</v>
      </c>
      <c r="C66" s="34">
        <f>'Hours Workings'!J828</f>
        <v>12992.12763095238</v>
      </c>
      <c r="D66" s="35">
        <f>B66-C66</f>
        <v>16440.704369047635</v>
      </c>
      <c r="E66" s="10">
        <f>'Hours Workings'!R842</f>
        <v>497.88630952380942</v>
      </c>
      <c r="F66">
        <f>(35000+35000+25000+15000+15000+15000)/36</f>
        <v>3888.8888888888887</v>
      </c>
      <c r="G66" s="10">
        <f>'[2]Purchase Orders'!$M$2</f>
        <v>5686.5399999999991</v>
      </c>
      <c r="H66" s="57">
        <f t="shared" ref="H66:H78" si="9">C66+E66+F66+G66</f>
        <v>23065.442829365078</v>
      </c>
      <c r="I66" s="60">
        <f t="shared" ref="I66:I78" si="10">B66</f>
        <v>29432.832000000017</v>
      </c>
      <c r="J66" s="45">
        <f t="shared" ref="J66:J77" si="11">D66-E66-F66-G66</f>
        <v>6367.3891706349368</v>
      </c>
      <c r="K66" s="10">
        <f>D66-E66-F66-G66</f>
        <v>6367.3891706349368</v>
      </c>
      <c r="N66" s="74">
        <f>N61+J66</f>
        <v>3501.7093599609889</v>
      </c>
    </row>
    <row r="67" spans="1:14" ht="15.75" thickBot="1" x14ac:dyDescent="0.3">
      <c r="A67" s="31">
        <v>44593</v>
      </c>
      <c r="B67" s="69">
        <f>'[2]££'!$O$6</f>
        <v>20736.096000000016</v>
      </c>
      <c r="C67" s="30">
        <f>'Hours Workings'!J847</f>
        <v>11866.795840000001</v>
      </c>
      <c r="D67" s="36">
        <f>B67-C67</f>
        <v>8869.3001600000152</v>
      </c>
      <c r="E67" s="10">
        <f>'Hours Workings'!R861</f>
        <v>0</v>
      </c>
      <c r="F67">
        <f t="shared" ref="F67:F77" si="12">(35000+35000+25000+15000+15000+15000)/36</f>
        <v>3888.8888888888887</v>
      </c>
      <c r="G67" s="10">
        <f>'[2]Purchase Orders'!$N$2</f>
        <v>2065.6</v>
      </c>
      <c r="H67" s="58">
        <f t="shared" si="9"/>
        <v>17821.284728888888</v>
      </c>
      <c r="I67" s="61">
        <f t="shared" si="10"/>
        <v>20736.096000000016</v>
      </c>
      <c r="J67" s="45">
        <f t="shared" si="11"/>
        <v>2914.8112711111266</v>
      </c>
      <c r="K67" s="10">
        <f t="shared" ref="K67:K77" si="13">K66+J67</f>
        <v>9282.200441746063</v>
      </c>
      <c r="N67" s="74">
        <f>N66+J67</f>
        <v>6416.5206310721151</v>
      </c>
    </row>
    <row r="68" spans="1:14" ht="15.75" thickBot="1" x14ac:dyDescent="0.3">
      <c r="A68" s="31">
        <v>44621</v>
      </c>
      <c r="B68" s="69">
        <f>'[2]££'!$P$6</f>
        <v>40392.286000000022</v>
      </c>
      <c r="C68" s="30">
        <f>'Hours Workings'!J869</f>
        <v>11306.11916</v>
      </c>
      <c r="D68" s="36">
        <f>B68-C68</f>
        <v>29086.16684000002</v>
      </c>
      <c r="E68" s="10">
        <f>'Hours Workings'!R883</f>
        <v>137.75</v>
      </c>
      <c r="F68">
        <f t="shared" si="12"/>
        <v>3888.8888888888887</v>
      </c>
      <c r="G68" s="10">
        <f>'[2]Purchase Orders'!$O$2</f>
        <v>3405.26</v>
      </c>
      <c r="H68" s="58">
        <f t="shared" si="9"/>
        <v>18738.018048888887</v>
      </c>
      <c r="I68" s="61">
        <f t="shared" si="10"/>
        <v>40392.286000000022</v>
      </c>
      <c r="J68" s="45">
        <f t="shared" si="11"/>
        <v>21654.267951111127</v>
      </c>
      <c r="K68" s="10">
        <f t="shared" si="13"/>
        <v>30936.46839285719</v>
      </c>
      <c r="N68" s="74">
        <f t="shared" ref="N68:N74" si="14">N67+J68</f>
        <v>28070.788582183242</v>
      </c>
    </row>
    <row r="69" spans="1:14" ht="15.75" thickBot="1" x14ac:dyDescent="0.3">
      <c r="A69" s="31">
        <v>44652</v>
      </c>
      <c r="B69" s="69">
        <f>'[2]££'!$Q$6</f>
        <v>32871.114000000001</v>
      </c>
      <c r="C69" s="30">
        <f>'Hours Workings'!J890</f>
        <v>10732.25</v>
      </c>
      <c r="D69" s="36">
        <f>B69-C69</f>
        <v>22138.864000000001</v>
      </c>
      <c r="E69" s="10">
        <f>'Hours Workings'!R904</f>
        <v>1256.5</v>
      </c>
      <c r="F69">
        <f t="shared" si="12"/>
        <v>3888.8888888888887</v>
      </c>
      <c r="G69" s="10">
        <f>'[2]Purchase Orders'!$P$2</f>
        <v>889.86999999999989</v>
      </c>
      <c r="H69" s="58">
        <f t="shared" si="9"/>
        <v>16767.508888888889</v>
      </c>
      <c r="I69" s="61">
        <f t="shared" si="10"/>
        <v>32871.114000000001</v>
      </c>
      <c r="J69" s="45">
        <f t="shared" si="11"/>
        <v>16103.605111111112</v>
      </c>
      <c r="K69" s="10">
        <f t="shared" si="13"/>
        <v>47040.073503968306</v>
      </c>
      <c r="N69" s="74">
        <f t="shared" si="14"/>
        <v>44174.393693294354</v>
      </c>
    </row>
    <row r="70" spans="1:14" ht="15.75" thickBot="1" x14ac:dyDescent="0.3">
      <c r="A70" s="31">
        <v>44682</v>
      </c>
      <c r="B70" s="69">
        <f>'[2]££'!$R$6</f>
        <v>36568.311999999976</v>
      </c>
      <c r="C70" s="30">
        <f>'Hours Workings'!J910</f>
        <v>11865.772125</v>
      </c>
      <c r="D70" s="36">
        <f>B70-C70</f>
        <v>24702.539874999977</v>
      </c>
      <c r="E70" s="10">
        <f>'Hours Workings'!R924</f>
        <v>1105.4375</v>
      </c>
      <c r="F70">
        <f t="shared" si="12"/>
        <v>3888.8888888888887</v>
      </c>
      <c r="G70" s="10">
        <f>'[2]Purchase Orders'!$Q$2</f>
        <v>2284.3200000000002</v>
      </c>
      <c r="H70" s="58">
        <f t="shared" si="9"/>
        <v>19144.418513888886</v>
      </c>
      <c r="I70" s="61">
        <f t="shared" si="10"/>
        <v>36568.311999999976</v>
      </c>
      <c r="J70" s="45">
        <f t="shared" si="11"/>
        <v>17423.89348611109</v>
      </c>
      <c r="K70" s="10">
        <f t="shared" si="13"/>
        <v>64463.966990079396</v>
      </c>
      <c r="N70" s="74">
        <f t="shared" si="14"/>
        <v>61598.287179405444</v>
      </c>
    </row>
    <row r="71" spans="1:14" ht="15.75" thickBot="1" x14ac:dyDescent="0.3">
      <c r="A71" s="31">
        <v>44713</v>
      </c>
      <c r="B71" s="69">
        <f>'[2]££'!$S$6</f>
        <v>41754.176000000007</v>
      </c>
      <c r="C71" s="30">
        <f>'Hours Workings'!J929</f>
        <v>10345.29115272727</v>
      </c>
      <c r="D71" s="36">
        <f t="shared" ref="D71:D77" si="15">B71-C71</f>
        <v>31408.884847272737</v>
      </c>
      <c r="E71" s="10">
        <f>'Hours Workings'!R943</f>
        <v>2713.0454545454545</v>
      </c>
      <c r="F71">
        <f t="shared" si="12"/>
        <v>3888.8888888888887</v>
      </c>
      <c r="G71" s="10">
        <f>'[2]Purchase Orders'!$R$2</f>
        <v>3486.0099999999998</v>
      </c>
      <c r="H71" s="58">
        <f t="shared" si="9"/>
        <v>20433.235496161611</v>
      </c>
      <c r="I71" s="61">
        <f t="shared" si="10"/>
        <v>41754.176000000007</v>
      </c>
      <c r="J71" s="45">
        <f t="shared" si="11"/>
        <v>21320.940503838396</v>
      </c>
      <c r="K71" s="10">
        <f t="shared" si="13"/>
        <v>85784.907493917795</v>
      </c>
      <c r="N71" s="74">
        <f t="shared" si="14"/>
        <v>82919.227683243837</v>
      </c>
    </row>
    <row r="72" spans="1:14" ht="15.75" thickBot="1" x14ac:dyDescent="0.3">
      <c r="A72" s="31">
        <v>44743</v>
      </c>
      <c r="B72" s="69">
        <f>'[2]££'!$T$6</f>
        <v>43074.259999999995</v>
      </c>
      <c r="C72" s="30">
        <f>'Hours Workings'!J948</f>
        <v>12774.576880000002</v>
      </c>
      <c r="D72" s="36">
        <f t="shared" si="15"/>
        <v>30299.683119999994</v>
      </c>
      <c r="E72" s="10">
        <f>'Hours Workings'!R962</f>
        <v>601.75</v>
      </c>
      <c r="F72">
        <f t="shared" si="12"/>
        <v>3888.8888888888887</v>
      </c>
      <c r="G72" s="10">
        <f>'[2]Purchase Orders'!$S$2</f>
        <v>2231.6400000000003</v>
      </c>
      <c r="H72" s="58">
        <f t="shared" si="9"/>
        <v>19496.85576888889</v>
      </c>
      <c r="I72" s="61">
        <f t="shared" si="10"/>
        <v>43074.259999999995</v>
      </c>
      <c r="J72" s="45">
        <f t="shared" si="11"/>
        <v>23577.404231111104</v>
      </c>
      <c r="K72" s="10">
        <f t="shared" si="13"/>
        <v>109362.31172502891</v>
      </c>
      <c r="N72" s="74">
        <f t="shared" si="14"/>
        <v>106496.63191435495</v>
      </c>
    </row>
    <row r="73" spans="1:14" ht="15.75" thickBot="1" x14ac:dyDescent="0.3">
      <c r="A73" s="31">
        <v>44774</v>
      </c>
      <c r="B73" s="69">
        <f>'[2]££'!$U$6</f>
        <v>39777.329999999994</v>
      </c>
      <c r="C73" s="30">
        <f>'Hours Workings'!J967</f>
        <v>10531.351913695651</v>
      </c>
      <c r="D73" s="36">
        <f t="shared" si="15"/>
        <v>29245.978086304342</v>
      </c>
      <c r="E73" s="10">
        <f>'Hours Workings'!R981</f>
        <v>3413.404891304348</v>
      </c>
      <c r="F73">
        <f t="shared" si="12"/>
        <v>3888.8888888888887</v>
      </c>
      <c r="G73" s="10">
        <f>'[2]Purchase Orders'!$T$2</f>
        <v>4717.57</v>
      </c>
      <c r="H73" s="58">
        <f t="shared" si="9"/>
        <v>22551.215693888887</v>
      </c>
      <c r="I73" s="61">
        <f t="shared" si="10"/>
        <v>39777.329999999994</v>
      </c>
      <c r="J73" s="45">
        <f t="shared" si="11"/>
        <v>17226.114306111107</v>
      </c>
      <c r="K73" s="10">
        <f t="shared" si="13"/>
        <v>126588.42603114001</v>
      </c>
      <c r="N73" s="74">
        <f t="shared" si="14"/>
        <v>123722.74622046606</v>
      </c>
    </row>
    <row r="74" spans="1:14" ht="15.75" thickBot="1" x14ac:dyDescent="0.3">
      <c r="A74" s="31">
        <v>44805</v>
      </c>
      <c r="B74" s="69">
        <f>'[2]££'!$V$6</f>
        <v>13220.719999999998</v>
      </c>
      <c r="C74" s="30">
        <f>'Hours Workings'!J987</f>
        <v>12925.292361818181</v>
      </c>
      <c r="D74" s="36">
        <f t="shared" si="15"/>
        <v>295.42763818181629</v>
      </c>
      <c r="E74" s="10">
        <f>'Hours Workings'!R1001</f>
        <v>1330.0736363636363</v>
      </c>
      <c r="F74">
        <f t="shared" si="12"/>
        <v>3888.8888888888887</v>
      </c>
      <c r="G74" s="10">
        <f>'[2]Purchase Orders'!$U$2</f>
        <v>1220.0800000000002</v>
      </c>
      <c r="H74" s="58">
        <f t="shared" si="9"/>
        <v>19364.334887070709</v>
      </c>
      <c r="I74" s="61">
        <f t="shared" si="10"/>
        <v>13220.719999999998</v>
      </c>
      <c r="J74" s="45">
        <f t="shared" si="11"/>
        <v>-6143.6148870707084</v>
      </c>
      <c r="K74" s="10">
        <f t="shared" si="13"/>
        <v>120444.8111440693</v>
      </c>
      <c r="N74" s="75">
        <f t="shared" si="14"/>
        <v>117579.13133339534</v>
      </c>
    </row>
    <row r="75" spans="1:14" ht="15.75" thickBot="1" x14ac:dyDescent="0.3">
      <c r="A75" s="31">
        <v>44835</v>
      </c>
      <c r="B75" s="69"/>
      <c r="C75" s="30"/>
      <c r="D75" s="36">
        <f t="shared" si="15"/>
        <v>0</v>
      </c>
      <c r="E75" s="10"/>
      <c r="F75">
        <f t="shared" si="12"/>
        <v>3888.8888888888887</v>
      </c>
      <c r="G75" s="10"/>
      <c r="H75" s="58">
        <f t="shared" si="9"/>
        <v>3888.8888888888887</v>
      </c>
      <c r="I75" s="61">
        <f t="shared" si="10"/>
        <v>0</v>
      </c>
      <c r="J75" s="45">
        <f t="shared" si="11"/>
        <v>-3888.8888888888887</v>
      </c>
      <c r="K75" s="10">
        <f t="shared" si="13"/>
        <v>116555.92225518041</v>
      </c>
    </row>
    <row r="76" spans="1:14" ht="15.75" thickBot="1" x14ac:dyDescent="0.3">
      <c r="A76" s="31">
        <v>44866</v>
      </c>
      <c r="B76" s="69"/>
      <c r="C76" s="30"/>
      <c r="D76" s="36">
        <f t="shared" si="15"/>
        <v>0</v>
      </c>
      <c r="E76" s="10"/>
      <c r="F76">
        <f t="shared" si="12"/>
        <v>3888.8888888888887</v>
      </c>
      <c r="G76" s="77"/>
      <c r="H76" s="58">
        <f t="shared" si="9"/>
        <v>3888.8888888888887</v>
      </c>
      <c r="I76" s="61">
        <f t="shared" si="10"/>
        <v>0</v>
      </c>
      <c r="J76" s="45">
        <f t="shared" si="11"/>
        <v>-3888.8888888888887</v>
      </c>
      <c r="K76" s="10">
        <f t="shared" si="13"/>
        <v>112667.03336629152</v>
      </c>
    </row>
    <row r="77" spans="1:14" ht="15.75" thickBot="1" x14ac:dyDescent="0.3">
      <c r="A77" s="31">
        <v>44896</v>
      </c>
      <c r="B77" s="70"/>
      <c r="C77" s="54"/>
      <c r="D77" s="71">
        <f t="shared" si="15"/>
        <v>0</v>
      </c>
      <c r="E77" s="10"/>
      <c r="F77">
        <f t="shared" si="12"/>
        <v>3888.8888888888887</v>
      </c>
      <c r="G77" s="10"/>
      <c r="H77" s="58">
        <f t="shared" si="9"/>
        <v>3888.8888888888887</v>
      </c>
      <c r="I77" s="61">
        <f t="shared" si="10"/>
        <v>0</v>
      </c>
      <c r="J77" s="45">
        <f t="shared" si="11"/>
        <v>-3888.8888888888887</v>
      </c>
      <c r="K77" s="10">
        <f t="shared" si="13"/>
        <v>108778.14447740263</v>
      </c>
    </row>
    <row r="78" spans="1:14" ht="15.75" thickBot="1" x14ac:dyDescent="0.3">
      <c r="A78" s="8"/>
      <c r="B78" s="49">
        <f t="shared" ref="B78:D78" si="16">SUM(B66:B77)</f>
        <v>297827.12599999999</v>
      </c>
      <c r="C78" s="50">
        <f t="shared" si="16"/>
        <v>105339.57706419348</v>
      </c>
      <c r="D78" s="66">
        <f t="shared" si="16"/>
        <v>192487.54893580652</v>
      </c>
      <c r="E78" s="51">
        <f t="shared" ref="E78:G78" si="17">SUM(E66:E77)</f>
        <v>11055.847791737249</v>
      </c>
      <c r="F78" s="51">
        <f t="shared" si="17"/>
        <v>46666.666666666679</v>
      </c>
      <c r="G78" s="53">
        <f t="shared" si="17"/>
        <v>25986.89</v>
      </c>
      <c r="H78" s="59">
        <f t="shared" si="9"/>
        <v>189048.98152259743</v>
      </c>
      <c r="I78" s="62">
        <f t="shared" si="10"/>
        <v>297827.12599999999</v>
      </c>
      <c r="J78" s="45">
        <f>SUM(J66:J77)</f>
        <v>108778.14447740263</v>
      </c>
      <c r="K78" s="43">
        <f>B78-(C78+E78+F78+G78)</f>
        <v>108778.14447740256</v>
      </c>
    </row>
  </sheetData>
  <conditionalFormatting sqref="J3:J4">
    <cfRule type="cellIs" dxfId="43" priority="51" operator="lessThan">
      <formula>0</formula>
    </cfRule>
    <cfRule type="cellIs" dxfId="42" priority="52" operator="greaterThan">
      <formula>0</formula>
    </cfRule>
  </conditionalFormatting>
  <conditionalFormatting sqref="J18">
    <cfRule type="cellIs" dxfId="41" priority="43" operator="lessThan">
      <formula>0</formula>
    </cfRule>
    <cfRule type="cellIs" dxfId="40" priority="44" operator="greaterThan">
      <formula>0</formula>
    </cfRule>
  </conditionalFormatting>
  <conditionalFormatting sqref="J5:J14">
    <cfRule type="cellIs" dxfId="39" priority="45" operator="lessThan">
      <formula>0</formula>
    </cfRule>
    <cfRule type="cellIs" dxfId="38" priority="46" operator="greaterThan">
      <formula>0</formula>
    </cfRule>
  </conditionalFormatting>
  <conditionalFormatting sqref="J19:J29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J15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J30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J34">
    <cfRule type="cellIs" dxfId="31" priority="35" operator="lessThan">
      <formula>0</formula>
    </cfRule>
    <cfRule type="cellIs" dxfId="30" priority="36" operator="greaterThan">
      <formula>0</formula>
    </cfRule>
  </conditionalFormatting>
  <conditionalFormatting sqref="J35:J45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J46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N14:N42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J50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J51:J61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J62">
    <cfRule type="cellIs" dxfId="19" priority="23" operator="lessThan">
      <formula>0</formula>
    </cfRule>
    <cfRule type="cellIs" dxfId="18" priority="24" operator="greaterThan">
      <formula>0</formula>
    </cfRule>
  </conditionalFormatting>
  <conditionalFormatting sqref="N49:N58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N43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N44:N4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N65:N7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N5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N60:N6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J6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67:J7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7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92D7D417CCB548994FC03DF0B0C5B9" ma:contentTypeVersion="10" ma:contentTypeDescription="Create a new document." ma:contentTypeScope="" ma:versionID="d38ea8fbca15931f18d92f6b9b9a5784">
  <xsd:schema xmlns:xsd="http://www.w3.org/2001/XMLSchema" xmlns:xs="http://www.w3.org/2001/XMLSchema" xmlns:p="http://schemas.microsoft.com/office/2006/metadata/properties" xmlns:ns2="e28d58b1-7e07-4ffa-9d86-f65e32b4cfaa" xmlns:ns3="52b4ea4c-1f0b-453f-b889-e3cf327287c6" targetNamespace="http://schemas.microsoft.com/office/2006/metadata/properties" ma:root="true" ma:fieldsID="5c4a6fc45e65480c60e4f44cb0881ada" ns2:_="" ns3:_="">
    <xsd:import namespace="e28d58b1-7e07-4ffa-9d86-f65e32b4cfaa"/>
    <xsd:import namespace="52b4ea4c-1f0b-453f-b889-e3cf327287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d58b1-7e07-4ffa-9d86-f65e32b4c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4ea4c-1f0b-453f-b889-e3cf327287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C6FD0B-A039-479C-BDB0-1AD960BE43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82D95F-E53C-48C8-86F2-20E474924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8d58b1-7e07-4ffa-9d86-f65e32b4cfaa"/>
    <ds:schemaRef ds:uri="52b4ea4c-1f0b-453f-b889-e3cf327287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8823CD-9A99-4B43-B5E5-5F6479A2DE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Workings</vt:lpstr>
      <vt:lpstr>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Glanville</dc:creator>
  <cp:keywords/>
  <dc:description/>
  <cp:lastModifiedBy>John Glanville</cp:lastModifiedBy>
  <cp:revision/>
  <dcterms:created xsi:type="dcterms:W3CDTF">2017-06-02T15:08:35Z</dcterms:created>
  <dcterms:modified xsi:type="dcterms:W3CDTF">2022-09-12T09:56:48Z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0x0101001A92D7D417CCB548994FC03DF0B0C5B9</vt:lpwstr>
  </property>
</Properties>
</file>