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1"/>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9db\AC\Temp\"/>
    </mc:Choice>
  </mc:AlternateContent>
  <xr:revisionPtr revIDLastSave="530" documentId="8_{5D30225E-8201-4AB0-8799-B58CD7CB5EC6}" xr6:coauthVersionLast="46" xr6:coauthVersionMax="46" xr10:uidLastSave="{97AA367A-A1B4-4934-AC0C-1D08A3536998}"/>
  <bookViews>
    <workbookView xWindow="0" yWindow="0" windowWidth="16380" windowHeight="8190" tabRatio="500" firstSheet="7" activeTab="6" xr2:uid="{00000000-000D-0000-FFFF-FFFF00000000}"/>
  </bookViews>
  <sheets>
    <sheet name="Old Sudoku" sheetId="1" state="hidden" r:id="rId1"/>
    <sheet name="Old Scrabble" sheetId="2" state="hidden" r:id="rId2"/>
    <sheet name="OldSommaire" sheetId="3" state="hidden" r:id="rId3"/>
    <sheet name="Sudoku" sheetId="4" state="hidden" r:id="rId4"/>
    <sheet name="Scrabble" sheetId="5" state="hidden" r:id="rId5"/>
    <sheet name="Sommaire" sheetId="9" r:id="rId6"/>
    <sheet name="Assurance Qualité" sheetId="6" r:id="rId7"/>
    <sheet name="Fonctionnalités" sheetId="8" r:id="rId8"/>
    <sheet name="Curling" sheetId="7" state="hidden" r:id="rId9"/>
  </sheets>
  <calcPr calcId="191028" iterateDelta="1E-4"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11" i="8" l="1"/>
  <c r="E50" i="8" l="1"/>
  <c r="E51" i="8"/>
  <c r="E52" i="8"/>
  <c r="E53" i="8"/>
  <c r="E54" i="8"/>
  <c r="E55" i="8"/>
  <c r="E56" i="8"/>
  <c r="E57" i="8"/>
  <c r="E27" i="8"/>
  <c r="E28" i="8"/>
  <c r="E29" i="8"/>
  <c r="E30" i="8"/>
  <c r="E31" i="8"/>
  <c r="E32" i="8"/>
  <c r="E33" i="8"/>
  <c r="E34" i="8"/>
  <c r="E35" i="8"/>
  <c r="E36" i="8"/>
  <c r="E37" i="8"/>
  <c r="E10" i="8"/>
  <c r="E11" i="8"/>
  <c r="E12" i="8"/>
  <c r="E13" i="8"/>
  <c r="E14" i="8"/>
  <c r="E15" i="8"/>
  <c r="E16" i="8"/>
  <c r="E17" i="8"/>
  <c r="E18" i="8"/>
  <c r="E19" i="8"/>
  <c r="E9" i="8"/>
  <c r="G7" i="9" l="1"/>
  <c r="E58" i="8" l="1"/>
  <c r="D59" i="8"/>
  <c r="D38" i="8"/>
  <c r="E8" i="8" l="1"/>
  <c r="D20" i="8"/>
  <c r="E20" i="8"/>
  <c r="B4" i="9" s="1"/>
  <c r="E26" i="8"/>
  <c r="E38" i="8" s="1"/>
  <c r="E45" i="8"/>
  <c r="E46" i="8"/>
  <c r="E47" i="8"/>
  <c r="E48" i="8"/>
  <c r="E49" i="8"/>
  <c r="E59" i="8" l="1"/>
  <c r="B6" i="9" s="1"/>
  <c r="B5" i="9"/>
  <c r="F51" i="7"/>
  <c r="E51" i="7"/>
  <c r="D51" i="7"/>
  <c r="C51" i="7"/>
  <c r="B51" i="7"/>
  <c r="F44" i="7"/>
  <c r="E44" i="7"/>
  <c r="D44" i="7"/>
  <c r="C44" i="7"/>
  <c r="B44" i="7"/>
  <c r="F43" i="7"/>
  <c r="F47" i="7" s="1"/>
  <c r="E43" i="7"/>
  <c r="E47" i="7" s="1"/>
  <c r="D43" i="7"/>
  <c r="D47" i="7" s="1"/>
  <c r="C43" i="7"/>
  <c r="C47" i="7" s="1"/>
  <c r="B43" i="7"/>
  <c r="B47" i="7" s="1"/>
  <c r="F29" i="7"/>
  <c r="F31" i="7" s="1"/>
  <c r="F50" i="7" s="1"/>
  <c r="E29" i="7"/>
  <c r="E31" i="7" s="1"/>
  <c r="E50" i="7" s="1"/>
  <c r="D29" i="7"/>
  <c r="D31" i="7" s="1"/>
  <c r="D50" i="7" s="1"/>
  <c r="C29" i="7"/>
  <c r="C31" i="7" s="1"/>
  <c r="C50" i="7" s="1"/>
  <c r="B29" i="7"/>
  <c r="B31" i="7" s="1"/>
  <c r="B50" i="7" s="1"/>
  <c r="F28" i="7"/>
  <c r="E28" i="7"/>
  <c r="D28" i="7"/>
  <c r="C28" i="7"/>
  <c r="B28" i="7"/>
  <c r="G57" i="6"/>
  <c r="F57" i="6"/>
  <c r="E57" i="6"/>
  <c r="D57" i="6"/>
  <c r="C57" i="6"/>
  <c r="B57" i="6"/>
  <c r="G50" i="6"/>
  <c r="F50" i="6"/>
  <c r="E50" i="6"/>
  <c r="D50" i="6"/>
  <c r="C50" i="6"/>
  <c r="B50" i="6"/>
  <c r="G37" i="6"/>
  <c r="F37" i="6"/>
  <c r="E37" i="6"/>
  <c r="D37" i="6"/>
  <c r="C37" i="6"/>
  <c r="B37" i="6"/>
  <c r="G31" i="6"/>
  <c r="F31" i="6"/>
  <c r="E31" i="6"/>
  <c r="D31" i="6"/>
  <c r="C31" i="6"/>
  <c r="B31" i="6"/>
  <c r="G25" i="6"/>
  <c r="F25" i="6"/>
  <c r="E25" i="6"/>
  <c r="D25" i="6"/>
  <c r="C25" i="6"/>
  <c r="B25" i="6"/>
  <c r="G20" i="6"/>
  <c r="F20" i="6"/>
  <c r="E20" i="6"/>
  <c r="D20" i="6"/>
  <c r="C20" i="6"/>
  <c r="B20" i="6"/>
  <c r="G13" i="6"/>
  <c r="G59" i="6" s="1"/>
  <c r="F13" i="6"/>
  <c r="F59" i="6" s="1"/>
  <c r="F60" i="6" s="1"/>
  <c r="C6" i="9" s="1"/>
  <c r="D6" i="9" s="1"/>
  <c r="G6" i="9" s="1"/>
  <c r="E13" i="6"/>
  <c r="E59" i="6" s="1"/>
  <c r="D13" i="6"/>
  <c r="D59" i="6" s="1"/>
  <c r="D60" i="6" s="1"/>
  <c r="C5" i="9" s="1"/>
  <c r="C13" i="6"/>
  <c r="C59" i="6" s="1"/>
  <c r="B13" i="6"/>
  <c r="B59" i="6" s="1"/>
  <c r="F49" i="5"/>
  <c r="E49" i="5"/>
  <c r="D49" i="5"/>
  <c r="C49" i="5"/>
  <c r="B49" i="5"/>
  <c r="F42" i="5"/>
  <c r="E42" i="5"/>
  <c r="D42" i="5"/>
  <c r="C42" i="5"/>
  <c r="B42" i="5"/>
  <c r="F41" i="5"/>
  <c r="F45" i="5" s="1"/>
  <c r="E41" i="5"/>
  <c r="E45" i="5" s="1"/>
  <c r="D41" i="5"/>
  <c r="D45" i="5" s="1"/>
  <c r="C41" i="5"/>
  <c r="C45" i="5" s="1"/>
  <c r="B41" i="5"/>
  <c r="B45" i="5" s="1"/>
  <c r="F27" i="5"/>
  <c r="F29" i="5" s="1"/>
  <c r="F48" i="5" s="1"/>
  <c r="E27" i="5"/>
  <c r="E29" i="5" s="1"/>
  <c r="E48" i="5" s="1"/>
  <c r="D27" i="5"/>
  <c r="D29" i="5" s="1"/>
  <c r="D48" i="5" s="1"/>
  <c r="C27" i="5"/>
  <c r="C29" i="5" s="1"/>
  <c r="C48" i="5" s="1"/>
  <c r="B27" i="5"/>
  <c r="B29" i="5" s="1"/>
  <c r="B48" i="5" s="1"/>
  <c r="F26" i="5"/>
  <c r="E26" i="5"/>
  <c r="D26" i="5"/>
  <c r="C26" i="5"/>
  <c r="B26" i="5"/>
  <c r="F45" i="4"/>
  <c r="E45" i="4"/>
  <c r="D45" i="4"/>
  <c r="C45" i="4"/>
  <c r="B45" i="4"/>
  <c r="F38" i="4"/>
  <c r="E38" i="4"/>
  <c r="D38" i="4"/>
  <c r="C38" i="4"/>
  <c r="B38" i="4"/>
  <c r="F37" i="4"/>
  <c r="F41" i="4" s="1"/>
  <c r="E37" i="4"/>
  <c r="E41" i="4" s="1"/>
  <c r="D37" i="4"/>
  <c r="D41" i="4" s="1"/>
  <c r="C37" i="4"/>
  <c r="C41" i="4" s="1"/>
  <c r="B37" i="4"/>
  <c r="B41" i="4" s="1"/>
  <c r="F23" i="4"/>
  <c r="F25" i="4" s="1"/>
  <c r="F44" i="4" s="1"/>
  <c r="E23" i="4"/>
  <c r="E25" i="4" s="1"/>
  <c r="E44" i="4" s="1"/>
  <c r="D23" i="4"/>
  <c r="D25" i="4" s="1"/>
  <c r="D44" i="4" s="1"/>
  <c r="C23" i="4"/>
  <c r="C25" i="4" s="1"/>
  <c r="C44" i="4" s="1"/>
  <c r="B23" i="4"/>
  <c r="B25" i="4" s="1"/>
  <c r="B44" i="4" s="1"/>
  <c r="F22" i="4"/>
  <c r="E22" i="4"/>
  <c r="D22" i="4"/>
  <c r="C22" i="4"/>
  <c r="B22" i="4"/>
  <c r="K8" i="3"/>
  <c r="H8" i="3"/>
  <c r="F8" i="3"/>
  <c r="D8" i="3"/>
  <c r="I8" i="3" s="1"/>
  <c r="J8" i="3" s="1"/>
  <c r="K7" i="3"/>
  <c r="H7" i="3"/>
  <c r="F7" i="3"/>
  <c r="D7" i="3"/>
  <c r="I7" i="3" s="1"/>
  <c r="J7" i="3" s="1"/>
  <c r="K6" i="3"/>
  <c r="H6" i="3"/>
  <c r="F6" i="3"/>
  <c r="D6" i="3"/>
  <c r="I6" i="3" s="1"/>
  <c r="J6" i="3" s="1"/>
  <c r="K5" i="3"/>
  <c r="H5" i="3"/>
  <c r="F5" i="3"/>
  <c r="D5" i="3"/>
  <c r="I5" i="3" s="1"/>
  <c r="J5" i="3" s="1"/>
  <c r="K4" i="3"/>
  <c r="H4" i="3"/>
  <c r="F4" i="3"/>
  <c r="D4" i="3"/>
  <c r="I4" i="3" s="1"/>
  <c r="J4" i="3" s="1"/>
  <c r="D26" i="2"/>
  <c r="C26" i="2"/>
  <c r="B26" i="2"/>
  <c r="D25" i="2"/>
  <c r="C25" i="2"/>
  <c r="B25" i="2"/>
  <c r="D22" i="1"/>
  <c r="C22" i="1"/>
  <c r="B22" i="1"/>
  <c r="D21" i="1"/>
  <c r="C21" i="1"/>
  <c r="B21" i="1"/>
  <c r="B60" i="6" l="1"/>
  <c r="C4" i="9" s="1"/>
  <c r="D4" i="9" s="1"/>
  <c r="G4" i="9" s="1"/>
  <c r="D5" i="9"/>
  <c r="G5" i="9" s="1"/>
</calcChain>
</file>

<file path=xl/sharedStrings.xml><?xml version="1.0" encoding="utf-8"?>
<sst xmlns="http://schemas.openxmlformats.org/spreadsheetml/2006/main" count="486" uniqueCount="280">
  <si>
    <t>Sprint 1</t>
  </si>
  <si>
    <t>Sprint 2</t>
  </si>
  <si>
    <t>Sprint 3</t>
  </si>
  <si>
    <t>Poids</t>
  </si>
  <si>
    <t>Gestion de la file</t>
  </si>
  <si>
    <t>Service REST pour GET un Sudoku</t>
  </si>
  <si>
    <t>Affichage de sudoku sur le client avec niveau de difficulté</t>
  </si>
  <si>
    <t>Vérification de la validité d’un sudoku</t>
  </si>
  <si>
    <t>Génération de sudokus faciles</t>
  </si>
  <si>
    <t>Génération de sudokus difficiles</t>
  </si>
  <si>
    <t>Vérification immédiate de la validité d’un sudoku sur le client à chaque nouveau numéro entré</t>
  </si>
  <si>
    <t>Réinitialiser une partie</t>
  </si>
  <si>
    <t>Choisir un nom de joueur valide pour toute la session</t>
  </si>
  <si>
    <t>Demander un nouveau sudoku selon un niveau de difficulté spécifié</t>
  </si>
  <si>
    <t>Implémenter un chronomètre pour calculer la durée d’une partie</t>
  </si>
  <si>
    <t>Ajout et suppression de numéro dans une case du sudoku</t>
  </si>
  <si>
    <t>Indication de la dernière case sélectionnée</t>
  </si>
  <si>
    <t>Sélection d’un case par les touches du clavier</t>
  </si>
  <si>
    <t>Afficher message de félicitations pour une grille correctement remplie</t>
  </si>
  <si>
    <t>Possibilité de masquer le chronomètre</t>
  </si>
  <si>
    <t>Panneau de contrôle</t>
  </si>
  <si>
    <t>Tableau de bord</t>
  </si>
  <si>
    <t>Points obtenus pour le sprint</t>
  </si>
  <si>
    <t>Points choisis pour le sprint</t>
  </si>
  <si>
    <t>Développement d’une interface minimale: plateau de jeu, chavalet, boite de communication, panneau informatif</t>
  </si>
  <si>
    <t>Trois types de parties: à un, deux ou trois jouers</t>
  </si>
  <si>
    <t>Jumelage automatique des joueurs</t>
  </si>
  <si>
    <t>Message d’attente tant que le nombre de joueurs pour une partie n’est pas atteint</t>
  </si>
  <si>
    <t>Possibilité d’annuler la participation à une partie</t>
  </si>
  <si>
    <t>À la fin d’une partie, le joueur reste dans la vue du jeu tant qu’il ne demande pas d’en sortir</t>
  </si>
  <si>
    <t>Pouvoir créer autant de parties de Scrabble en parallèle que nécessaire (selon le nombre de joueurs inscrits)</t>
  </si>
  <si>
    <t>Clavarder avec les autres membres du groupe d'utilisateurs en attente.</t>
  </si>
  <si>
    <t>Gérer l'alternance entre les panneaux actifs</t>
  </si>
  <si>
    <t>Gestion des tours de jeu</t>
  </si>
  <si>
    <t>Valider du mot choisi par le joueur à son tour (tenant compte du placement des lettres sur le plateau)</t>
  </si>
  <si>
    <t>Implémentation des règles pour le calcul de pointage</t>
  </si>
  <si>
    <t>Limitation en temps des tours de jeu</t>
  </si>
  <si>
    <t>Échange de lettres</t>
  </si>
  <si>
    <t>Gestion de la réserve de lettres</t>
  </si>
  <si>
    <t>Gestion des abandons en cours de jeu</t>
  </si>
  <si>
    <t>Manipulation des lettres sur le chevalet</t>
  </si>
  <si>
    <t>Communication avec le serveur, notamment pour effectuer les actions à chaque tour</t>
  </si>
  <si>
    <t>Gestion de la fin de partie, avec message de félicitation</t>
  </si>
  <si>
    <t>Menu d'aide</t>
  </si>
  <si>
    <t>Actualisation du panneau informatif</t>
  </si>
  <si>
    <t>Sudoku</t>
  </si>
  <si>
    <t>Scrabble</t>
  </si>
  <si>
    <t>Curling</t>
  </si>
  <si>
    <t>Note</t>
  </si>
  <si>
    <t>Sprint 4</t>
  </si>
  <si>
    <t>Ev. F.</t>
  </si>
  <si>
    <t>Fonctionnalités</t>
  </si>
  <si>
    <t>Numéro de révision (SHA)</t>
  </si>
  <si>
    <t>Score pour les fonctionnalités</t>
  </si>
  <si>
    <t>Assurance Qualité</t>
  </si>
  <si>
    <t>Poids associé</t>
  </si>
  <si>
    <t>Contient des tests ?</t>
  </si>
  <si>
    <t>Oui</t>
  </si>
  <si>
    <t>Avec test</t>
  </si>
  <si>
    <t>Sans test</t>
  </si>
  <si>
    <t>Tous les critères du TSlint doivent être respectés</t>
  </si>
  <si>
    <t>Aucune méthode trop longue (une méthode ne doit assumer qu'une seule tâche)</t>
  </si>
  <si>
    <t>Les classes ne doivent pas contenir trop d'attributs ni trop de méthodes (une classe ne doit avoir qu'une seule responsabilité)</t>
  </si>
  <si>
    <t>Le moins de paramètres possible dans les appels de méthodes</t>
  </si>
  <si>
    <t>Usage approprié des commentaires (il faut en mettre lorsque nécessaire, et seulement lorsque nécessaire)</t>
  </si>
  <si>
    <t>Il faut utiliser des noms pertinents pour les variables, les fonctions et les classes</t>
  </si>
  <si>
    <t>Il faut être cohérent dans la manière de coder</t>
  </si>
  <si>
    <t>Qualité des tests / Qualité du code</t>
  </si>
  <si>
    <t>Total accumulé</t>
  </si>
  <si>
    <t>Total possible</t>
  </si>
  <si>
    <t>Score pour l'assurance qualité</t>
  </si>
  <si>
    <t>Score du Sudoku</t>
  </si>
  <si>
    <t>Nombre de fonctionnalités choisies</t>
  </si>
  <si>
    <t>Score du Scrabble</t>
  </si>
  <si>
    <t>Fonct.</t>
  </si>
  <si>
    <t>A.Q</t>
  </si>
  <si>
    <t>Total</t>
  </si>
  <si>
    <t>Heures de retard</t>
  </si>
  <si>
    <t>Note Pondérée</t>
  </si>
  <si>
    <t>UX</t>
  </si>
  <si>
    <t>Grille de correction Projet 2</t>
  </si>
  <si>
    <t>Critère</t>
  </si>
  <si>
    <t>Commentaires</t>
  </si>
  <si>
    <t>Qualité des classes (Lamontagne)</t>
  </si>
  <si>
    <t>La classe n'a qu'une responsabilitée et elle est non triviale.</t>
  </si>
  <si>
    <t>Sidebar component a trop de responsabilités</t>
  </si>
  <si>
    <t>Le nom de la classe est approprié. _x000D_
Utilisation appropriée des suffixes ({..}Component,{..}Controller, {..}Service, etc.). _x000D_
Le format à utiliser est le PascalCase</t>
  </si>
  <si>
    <t>La classe ne comporte pas d'attributs inutiles (incluant des getter/setter inutiles). 
Les attributs ne représentent que des états de la classe. 
Un attribut utilisé seulement dans les tests ne devrait pas exister.</t>
  </si>
  <si>
    <t xml:space="preserve">ColorComponent, CanvasResizerService, BrushService comporte des attributs qui devraient être des constantes.
</t>
  </si>
  <si>
    <t>ClientServerCommunicationService information
ColorErrorCOmponent ngOnInit inutile</t>
  </si>
  <si>
    <t>La classe minimise l'accessibilité des membres (public/private/protected)</t>
  </si>
  <si>
    <t>Beaucoup de méthodes peuvent être private/protected</t>
  </si>
  <si>
    <t>AbsGuideInformation title et paragraph peuvent être privés
PaintBucketColorComponent, des fonctions devraient être private
PolygoneService, des attributs et des fonctions devraient être private</t>
  </si>
  <si>
    <t>stamp.component.ts atributs qui devraient être private</t>
  </si>
  <si>
    <t>Les valeurs par défaut des attributs de la classe sont initialisés de manière consistante (soit dans le constructeur partout, soit à la définition)</t>
  </si>
  <si>
    <t xml:space="preserve">Certains attributs ne suivent pas la convention d'initaliser à la définition comme SidebarComponent.showAttributes.
</t>
  </si>
  <si>
    <t>ColorComponent, initialisation en dehors et à l'interieur du constructeur
DialogExportDrawingComponent même chose</t>
  </si>
  <si>
    <t>certaines classes init des attributs apres le constructeur</t>
  </si>
  <si>
    <t>Total de la catégorie</t>
  </si>
  <si>
    <t>Qualité des fonctions (Labonté)</t>
  </si>
  <si>
    <t>Les noms des fonctions sont précis et décrivent les tâches voulues. 
Le format à utiliser doit être uniforme dans tous les fichiers (camelCase, PascalCase, ...)</t>
  </si>
  <si>
    <t>-0.25 Line.service.ts OnShiftKeyDown et OnShiftKeyUp commencent par des majuscules
-0.25 ColorService.getlastColors et ColorService.colortoColor</t>
  </si>
  <si>
    <t xml:space="preserve">testLabelItsNotinList mauvais format et typo.
messageDelite, addAllLabal typos.
moveSelectiontimerLeft mauvais format.
Plusieurs nom de fonctions de CarrouselPictureComponent ne sont pas précis ou n'expriment pas le comportement de la méthode : selectionLabel, getPicturesAll , ..
messageDelite, addAllLabal typo.
</t>
  </si>
  <si>
    <t>tmpLineText, tmpLineTextStack noms imprécis. Ajouter un verbe au début du nom de la fonction aide. 
noms imprécis TextService -&gt; position, xTop, yTop.</t>
  </si>
  <si>
    <t xml:space="preserve">Chaque fonction n'a qu'une seule utilité, elle ne peut pas être fragmentée en plusieurs fonctions et elle est facilement lisible. </t>
  </si>
  <si>
    <t>-0.25 Rectangle.service.ts, Vous devriez extraire l'intérieur du switch case dans selectRectangle
-0.25 Même chose dans ellipse.service.ts
-0.25 Brush.service.ts drawLine, extraire des fonctions pour les outils</t>
  </si>
  <si>
    <t xml:space="preserve">onArrowDown de ArrowInfo beaucoup de logique pour plusieurs outils.
</t>
  </si>
  <si>
    <t>Les fonctions minimisent les paramètres en entrée (pas plus de trois).
Utilisation d'interfaces ou de classe pour des paramètres pouvant être regroupé logiquement.</t>
  </si>
  <si>
    <t>Les fonctions sont pures lorsque possible. Les effets secondaires sont minimisés</t>
  </si>
  <si>
    <t>Tous les paramètres de fonction sont utilisés</t>
  </si>
  <si>
    <t xml:space="preserve">-0.25 Rectangle.service.ts mouseUpPos n'est pas utilisé dans plusieurs fonctions
</t>
  </si>
  <si>
    <t xml:space="preserve">MagicWandService drawSelection -&gt; imagePosition inutilisé.
</t>
  </si>
  <si>
    <t>Exceptions (Labonté)</t>
  </si>
  <si>
    <t>Les exceptions sont claires et spécifiques (Pas d'erreurs génériques). Les messages d'erreur affichés à l'utilisateur sont compréhensible pour l'utilisateur moyen (pas de code d'erreur serveur, mais plutôt un message descriptif du genre "Un problème est survenu lors de la sauvegarde du dessin")</t>
  </si>
  <si>
    <t>Les exceptions du serveur sont génériques. (Invalid picture)
Aucune gestion des retours des requêtes http</t>
  </si>
  <si>
    <t>Exceptions non fixé</t>
  </si>
  <si>
    <t>Toute fonction doit gérer les valeurs limites de leurs paramètres</t>
  </si>
  <si>
    <t>Tout code asynchrone (Promise, Observable ou Event) doit être géré adéquatement.</t>
  </si>
  <si>
    <t>getAllLabels devrait retourner promise.resolve ou promise.reject et non faire un try catch.
UndoRedoService undo ne semble pas nécessiter d'être async.</t>
  </si>
  <si>
    <t>getAllLabels non fixé.</t>
  </si>
  <si>
    <t>Variables (Lamontagne)</t>
  </si>
  <si>
    <t>Les constantes sont regroupées en groupes logiques. Des variables d'environnement sont utilisées plutôt que des constantes pour les valeurs en lien avec l'environnement de déploiement (par exemple, SERVER_URL).</t>
  </si>
  <si>
    <t>SelectionService constantes devraient être readonly</t>
  </si>
  <si>
    <t>text.service 
email.controller Préférez les constantes de classes aux constantes globales</t>
  </si>
  <si>
    <t>Les constantes doivent être utilisées seulement dans un contexte lié à la logique d'affaire. (mauvais exemple: const DEUX = 2, bon exemple : const WAIT_TIME = 5000)</t>
  </si>
  <si>
    <t>ColorService VALUE_TEN</t>
  </si>
  <si>
    <t>dropper.service FORTY
line.service minusOne et compagnie</t>
  </si>
  <si>
    <t>L'utilisation d'une variable locale (let ou const) doit être justifiée par son utilisation.</t>
  </si>
  <si>
    <t>Les variables et les constantes ont des noms explicites et sont uniformes dans tous les fichiers. Le format à utiliser pour les variables est le camelCase et pour les constantes est SCREAMING_SNAKE_CASE. La troncation des noms ne doit pas être excessive. (ex: utiliser background au lieu de seulement bg)</t>
  </si>
  <si>
    <t>DrawingComponent.crs est trop tronqué.
ColorService.isclicked ne respecte pas le camelCase.
Des attributs de CanvasResizerService sont en SCREAMING_SNAKE_CASE mais ne sont pas des constantes ou private readonly.
BrushService motionDifference et citcle sont des constantes qui ne sont pas en SCREAMING_SNAKE_CASE</t>
  </si>
  <si>
    <t>CarrouselPictureComponent, clientServerComSvc devrait finir par service comme les autres services
Typo labelsSting
SelectionService, isInsideSelection mouse devrait être suivi de coord ou pos
databaseService boolTestCancas</t>
  </si>
  <si>
    <t>writeTextOptionComponent itItalic, itBold
magicWandService magnetismReturn,selectWandAc
rotation service isWheelAdd
grid-service h, w
email.service nomFile</t>
  </si>
  <si>
    <t>Expression Booléennes (William)</t>
  </si>
  <si>
    <t>Les expression booléennes ne sont pas comparées à true ou false</t>
  </si>
  <si>
    <t>Minimiser la logique booléenne négative (ex: éviter "if (!notFound(...))")</t>
  </si>
  <si>
    <t>Utilisation des opérateurs ternaires dans les bon scénario</t>
  </si>
  <si>
    <t>- control-points.ts méthode draw utilisation d'un ternaire pour fillStyle -0.25</t>
  </si>
  <si>
    <t>Pas d'expressions booléennes complexes. 
Des prédicats sont utilisés pour simplifier les conditions complexes</t>
  </si>
  <si>
    <t>Qualité Générale (William)</t>
  </si>
  <si>
    <t>Le projet suit une arborescence de fichier uniforme et stucturée (regroupement par objectifs des fichiers et par module). Les fichiers et dossiers doivent respecter le kebab-case.</t>
  </si>
  <si>
    <t>Il y a une séparation entre le code typescript, html et css.</t>
  </si>
  <si>
    <t>Le code est correctement indenté et organisé en groupes logiques.</t>
  </si>
  <si>
    <t>La langue utilisée pour le nom des variables, des classes et des fonctions doit être uniforme pour tout le code source (les commentaires peuvent différer de la langue du code source mais doivent tout de même rester uniformes)</t>
  </si>
  <si>
    <t xml:space="preserve">
-   quelques commentaires en français et d'autres en anglais. Choisissez une langue et soyez conséquents.</t>
  </si>
  <si>
    <t>Même chose pour les commentaires, soyez cohérents</t>
  </si>
  <si>
    <t>Les commentaires sont pertinents</t>
  </si>
  <si>
    <t>-   color.component.ts "on cree la palette", "palette" pas vraiment pertinents.
-   brush.service.ts méthode drawLinePattern "// le motif en forme de flaiche comment ici"
-   brush.service.ts méthode remdomInt (SVP changer le nom de cette méthode....) "// le cercle vont avoir une grande entre le rayon et son quarte"
-   eraser.service.ts méthode onMouseDown commentaires inutiles. Aussi, le deuxième commentaire semble être un TODO, vous devriez donc avoir un vrai commentaire "TODO:...", sinon c'est difficile à retracer par la suite.</t>
  </si>
  <si>
    <t>abs-undo-redo.ts commentaires inutiles -0.25
dialog-carrousel-picture.component.ts import commenté -0.25
editor.component.ts code mort commenté -0.25
sidebar.component debugger statement commenté -0.25</t>
  </si>
  <si>
    <t>Le programme utilise des enums lorsqu'elles sont nécessaires</t>
  </si>
  <si>
    <t>dialog-create-new-drawing messages d'erreurs sont des string literals répétés. Regrouper en enum ou const readonly -0.25</t>
  </si>
  <si>
    <t>Les objets javascript ne sont pas utilisés, des classes ou des interfaces sont utilisés</t>
  </si>
  <si>
    <t>Il n'y a pas de duplication de code.</t>
  </si>
  <si>
    <t>color.component.ts et paint-bucket-color.component.ts méthodes dupliquées (ex onMouseLastColorClick )  -0.5
PolygonService -&gt; selectPolygon les switchs -0.25</t>
  </si>
  <si>
    <t>- color.component.ts et paint-bucket-color.component.ts encore de la duplication ici -0.5</t>
  </si>
  <si>
    <t>Aucune erreur TSLint non justifiée. (Des commentaires TODO sont acceptables). (25% de la note sera retirée par type d'erreur présente)
L'utilisation raisonnable de tslint:disable est tolérée dans les fichiers spec.ts.</t>
  </si>
  <si>
    <t>Bien que les tslint disable soient justifiés, svp regrouper plusieurs disable-next-line consécutifs comme dans le color.service.ts en un bloc pour le disable.</t>
  </si>
  <si>
    <t>tslint disables abusifs pour no-magic-numbers. Dans plusieurs cas il est possible d'utiliser des constantes. -0.25
tslint:disable du isnan inutile et non justifié (Number.isNan() à la place) - 0.25</t>
  </si>
  <si>
    <t>Mêmes erreurs que sprint 2 pour isNaN
- client-server-communication.service.ts tslint:disable:ban-types non justifiable ici -0.25</t>
  </si>
  <si>
    <t>Les structures conditionnelles réduisent l'imbrication lorsque possible (reduce nesting).</t>
  </si>
  <si>
    <t>-   dialog-create-new-drawing.component.ts méthode onConfirmClick: early return dans le if puis retirer le else permet de réduire le nesting et améliorer la lisibilité.
-   drawing.component.ts méthode onResizeMove: early return dans le premier if et retirer le else.
-   canvas-resizer.service.ts méthode changeResizeX et changeResizeY: les else sont redondants.
-   canvas-resizer.service.ts méthode onResize: inverser le if et early return pour réduire le nesting.</t>
  </si>
  <si>
    <t>color-component.ts méthode onMouseLastColorClick inverser le if et early return pour réduire le nesting. -0.25
dialog-upload.component.ts méthode saveServer inverser le if et early return. -0.25
brush.service.ts méthode onMouseDown inverser le if et early return. Même chose pour onMouseUp, onMouseMove, onMouseOut - 0.25
Même chose que le point précédent dans eraser.service, selection-ellipse.service, selection-rectangle.service, etc. -0.25</t>
  </si>
  <si>
    <t>- arrow-info.ts méthode onArrowDown inverser le premier if et early return -0.25
- text-control.ts méthode endLineReturn, else redondant (early return dans le if) -0.25
- color.component.ts méthode onMouseLastColorClick, inversion du if et early return -0.25
- brush.service.ts méthode onMouseOut, inversion du if et early return. -0.25</t>
  </si>
  <si>
    <t>Le logiciel a une performance acceptable.</t>
  </si>
  <si>
    <t>Gestion de Versions (Labonté)</t>
  </si>
  <si>
    <t>La branche de production possède le bon TAG pour les remises de sprint (sprint1, sprint2, sprint3)</t>
  </si>
  <si>
    <t>Chaque commit concerne une seule "issue" et les messages sont pertinents et suffisamment descriptifs pour chaque commit</t>
  </si>
  <si>
    <t xml:space="preserve">Certains commit avec des messages non descriptifs comme finish ou test
</t>
  </si>
  <si>
    <t>Le repo git ne contient pas de branches mortes (stale branches).</t>
  </si>
  <si>
    <t>Vous devriez supprimer vos branches qui ne sont plus utiles et merged</t>
  </si>
  <si>
    <t>Bonne utilisation de Gitlab : des Merge Requests sont utilisées pour fusionner vers la branche de production,
 des politiques de branches sont mises en place, 
des commentaires sont ajoutés sur les Merge Requests pour documenter les demandes de changement lors du feedback, 
les Merge Requests sont approuvé par au moins un membre de l'équipe avant la fusion
les issues sont mises à jour, etc.</t>
  </si>
  <si>
    <t>Le repo git ne contient que les fichiers nécessaires. (pas de dossier node_modules ou coverage. Les fichiers package-lock.json et package.json ne se retrouvent que les dossiers client et server)</t>
  </si>
  <si>
    <t xml:space="preserve">Total </t>
  </si>
  <si>
    <t>Note assurance qualité</t>
  </si>
  <si>
    <t>b2aec0df650f84d9176920d6c615b49d4b684a09</t>
  </si>
  <si>
    <t>Fonctionnalité</t>
  </si>
  <si>
    <t>Testé</t>
  </si>
  <si>
    <t>Note finale</t>
  </si>
  <si>
    <t>Outil-Ligne</t>
  </si>
  <si>
    <t xml:space="preserve">
-   Attention, je crois que vous avez mal interprété les requis concernant la fonctionnalité des angles. La mise à jour du segment en temps réel selon la position de la souris devrait continuer avec la touche shift, mais être fait pas rapport aux axes calculés. Ainsi, si je garde la touche shift appuyée et fait un cercle avec la souris, on devrait voir le segment de prévisualisation se mettre à jour et "snapper" à chaque bond d'angle. Je ne vous ai retiré que 0.1 points pour votre incompréhension.</t>
  </si>
  <si>
    <t>Point d'entrée dans l'application</t>
  </si>
  <si>
    <t>Surface de dessin</t>
  </si>
  <si>
    <t>-   Manque de tests (drawing.component.ts). Aucun tests pour resizing?</t>
  </si>
  <si>
    <t>Vue de dessin</t>
  </si>
  <si>
    <t>-   Le raccourci clavier n'est pas présent dans l'infobulle
-   Faites attention, quand on redimensionne la fenêtre pour une plus grande taille, ce serait intéressant que la zone de travail (grise) prenne toute la place.
-   Manque de tests pour sidebar component</t>
  </si>
  <si>
    <t>Créer un nouveau dessin</t>
  </si>
  <si>
    <t>Lors de la création la taille minimale de la surface de dessin peut être plus petit que 250 x 250 pixels.</t>
  </si>
  <si>
    <t>(Labonté)</t>
  </si>
  <si>
    <t>Outil-Efface</t>
  </si>
  <si>
    <t>Outil-Couleur</t>
  </si>
  <si>
    <t>Color.Component manque beaucoup de coverage.</t>
  </si>
  <si>
    <t>Outil-Ellipse</t>
  </si>
  <si>
    <t xml:space="preserve">Vous avez échangés les couleurs pour l'ellipse (Primaire = Intérieur, Secondaire = bordure)
</t>
  </si>
  <si>
    <t>Outil-Rectangle</t>
  </si>
  <si>
    <t>Il n'y a pas de périmètre rectangulaire pour le carré.
Le carré n'est pas toujours inscrit dans le périmètre définit par la souris.
Les couleurs sont inversées</t>
  </si>
  <si>
    <t>Lamontagne</t>
  </si>
  <si>
    <t>Outil-Pinceau</t>
  </si>
  <si>
    <t>Lorsque la souris est relâchée en dehors de la zone de dessin, le trait continue.
On ne sait pas quelle texture est selectionnée
onMouseEnter n'est pas testée</t>
  </si>
  <si>
    <t>Outil-Crayon</t>
  </si>
  <si>
    <t>Les pixels sont toujours des entiers.
Lorsque la souris quitte et revient dans la zone de dessin, un trait relie le point d'entré au point de sortie.
Lorsque la souris quitte la zone de dessin et qu'elle est relâchée un trait se dessine jusqu'au prochain trait.
Le trait grossit jusqu'à ce que le prochain trait soit dessiné.
Des lignes de codes ne sont pas testées (draw circle?)</t>
  </si>
  <si>
    <t>Guide d'utilisation</t>
  </si>
  <si>
    <t>N'oubliez pas d'ajouter des captures d'écrans pour les autres options dans divers.
La capture d'écran n'est pas nécessaire s'il y a un vidéo</t>
  </si>
  <si>
    <t>Note finale pour le sprint</t>
  </si>
  <si>
    <t>Crash</t>
  </si>
  <si>
    <t>Ne build pas</t>
  </si>
  <si>
    <t>Erreur dans les tests, voir sur le forum moodle pour plus d'informations</t>
  </si>
  <si>
    <t>68349ab42e7e35eae49755f88cc49a6c6aed035b</t>
  </si>
  <si>
    <t>Outil-Sceau de peinute</t>
  </si>
  <si>
    <t>"Il est possible de sélectionner l'outil Sceau de Peinture avec la touche B." lorsqu'on utilise la touche B, l'icone est sélectionnée mais impossible d'utiliser la fonctionnalité. -1/9
Lorsqu'on utilise une grande tolérance (&gt;60), le remplissage ne fonctionne pas pour le mode contigu -.1</t>
  </si>
  <si>
    <t>William</t>
  </si>
  <si>
    <t>Outil- Sélection par rectangle et ellipse</t>
  </si>
  <si>
    <t>Votre carré de selection n'agit pas de la même facon dépendamment du cadran dans lequel je me trouve.
La boite englobante n'est pas minimale.
CTRL+A sans être dans l'outil selection ne peut pas être utilisé ou annulé avec esc</t>
  </si>
  <si>
    <t>Outil-Polygone</t>
  </si>
  <si>
    <t>Le polygone n'est pas inscrit entre le point de départ et la position de la souris.</t>
  </si>
  <si>
    <t>Outi-Pipette</t>
  </si>
  <si>
    <t>Le cercle de prévisualisation ne contient pas les pixels qui entourent le curseur. Voir document de vison sur moodle.</t>
  </si>
  <si>
    <t>Labonté</t>
  </si>
  <si>
    <t>Exporter le dessin</t>
  </si>
  <si>
    <t>Pourquoi ne pas permettre les chiffres dans le nom du fichier? -0.05
"Il est possible d'exporter une image en format JPG." - l'image a l'extension jpg, mais est une image png. -1/13</t>
  </si>
  <si>
    <t>Déplacement d'une sélection</t>
  </si>
  <si>
    <t>La selection s'annule directement après un déplacement. Impossible de faire plusieurs déplacements.
Comportement étrange avec l'outil annuler-refaire</t>
  </si>
  <si>
    <t>Filtrage par étiquettes</t>
  </si>
  <si>
    <t>Base de données</t>
  </si>
  <si>
    <t>Les images ne devraient pas être sauvegardés sur la bd mais seulement leur meta-données (nom, tags, lien de l'image sur le serveur).
 Ainsi, ceci : si la base de données contient des informations sur des dessins non-existants sur le serveur, ces dessins ne sont pas montrés à l'utilisateur, est invalide.</t>
  </si>
  <si>
    <t>Carrousel de dessins</t>
  </si>
  <si>
    <t>L'utilisateur reçoit une alerte confirmant ou non vouloir abandonner ses changements, lorsque le dessin est vide.
Il n'y a pas de messages d'erreur quand le serveur est indisponible et qu'on tente d'effacer ou de charger un dessin.</t>
  </si>
  <si>
    <t>Sauvegarder le dessin sur serveur</t>
  </si>
  <si>
    <t>Les images ne sont pas enregistrés en format png sur le serveur.
Conseil UX: Modifier le format d'ajout de tag, il n'est vraiment pas intuitif de devoir mettre 6 caractères pour un tag.</t>
  </si>
  <si>
    <t>Annuler-Refaire</t>
  </si>
  <si>
    <t>Les deux options (annuler-refaire) devront être désactivées lorsqu’un outil est en cours d’utilisation.</t>
  </si>
  <si>
    <t>Guide d'utilisation - mise à jour</t>
  </si>
  <si>
    <t>Anciennes fonctionnalités brisées</t>
  </si>
  <si>
    <t>e2b28d0e239ebdc57dc7bbe7768b664e1d82b00f</t>
  </si>
  <si>
    <t>Outil - Sélection par baguette magique</t>
  </si>
  <si>
    <t xml:space="preserve">Il n'y a pas de contour de sélection pour délimiter les pixels sélectionnés
</t>
  </si>
  <si>
    <t>Outil - Plume</t>
  </si>
  <si>
    <t>Lorsqu'on change l'orientation pendant l'utilisation, toute la ligne est affectée par le changement. 
On peut avoir un angle négatif ou supérieur à 360 dans la barre d'outils.</t>
  </si>
  <si>
    <t>Outil- Aérosol</t>
  </si>
  <si>
    <t xml:space="preserve">L'aérosol ne devrait émettre un seul jet par seconde mais plutôt plusieurs jets avec un nombre de goutelettes total équivalent à l'émission par seconde.
</t>
  </si>
  <si>
    <t>Outil - Étampe</t>
  </si>
  <si>
    <t>On peut avoir un angle négatif ou supérieur à 360 dans la barre d'outils.
La rotation prend beaucoup de temps avant de faire la prévisualisation.</t>
  </si>
  <si>
    <t>Outil - Texte</t>
  </si>
  <si>
    <t xml:space="preserve">La prévisualisation du texte ne change pas lorsqu'on modifie la taille/police et n'affiche pas la bonne couleur.
</t>
  </si>
  <si>
    <t>Manipulations de sélections et presse-papier</t>
  </si>
  <si>
    <t>-"Les actions couper, copier, coller et supprimer ne sont pas disponibles sans une sélection courante." Même sans sélection courante, les boutons sont cliquables.</t>
  </si>
  <si>
    <t>Redimensionnement d'une sélection</t>
  </si>
  <si>
    <t>-"Il est possible d’utiliser le redimensionnement pour créer un effet miroir sur la sélection." ne fonctionne pas.
- La touche shift a une inversion par rapport à l'horizontal (aller à droite rétrécit vers la gauche) et le point d'ancrage opposé est modifié. Moitié des points pour Shift</t>
  </si>
  <si>
    <t>Rotation d'une sélection</t>
  </si>
  <si>
    <t>La boîte de sélection ne change pas avec la rotation -0.1
Un test plante "should call onWheelScroll when scrolling using the mouse wheel and changeFeatherAngle is called FAILED"</t>
  </si>
  <si>
    <t>Envoyer le dessin par courriel</t>
  </si>
  <si>
    <t>ctrl-e ne permet pas d'exporter par courriel.</t>
  </si>
  <si>
    <t>Sauvegarde automatique</t>
  </si>
  <si>
    <t>Continuer un dessin</t>
  </si>
  <si>
    <t>Grille</t>
  </si>
  <si>
    <t>Impossible de redimenssioner la grille sans être sur les paramètres de la grille avec - et +.
la valeur de l'opacité peut être de 0 et la valeur maximale de la grille est trop élevée.</t>
  </si>
  <si>
    <t>Magnétisme</t>
  </si>
  <si>
    <t>Impossible de déplacer le magnétisme avec la souris</t>
  </si>
  <si>
    <t>Implémentation d’un joueur virtuel avec deux niveaux: facile et difficile</t>
  </si>
  <si>
    <t>Démarrer une nouvelle partie selon le niveau de difficulté spécifié</t>
  </si>
  <si>
    <t>Développement de la fenêtre de jeu</t>
  </si>
  <si>
    <t>Deux points de vue sur la scène: vue de dessus et vue en plongée</t>
  </si>
  <si>
    <t>La caméra doit suivre la pierre</t>
  </si>
  <si>
    <t>Possibilité de changer de caméra en tout temps</t>
  </si>
  <si>
    <t>Positionnement de la caméra au début d’un tour</t>
  </si>
  <si>
    <t>Affichage des informations sur la partie</t>
  </si>
  <si>
    <t>Implémentation du déroulement des trois manches d’une partie</t>
  </si>
  <si>
    <t>Lancer de la pierre: spin,</t>
  </si>
  <si>
    <t>Balayage de la surface de la glace</t>
  </si>
  <si>
    <t>Pierre en situation de hors-jeu</t>
  </si>
  <si>
    <t>Collision de pierres</t>
  </si>
  <si>
    <t>Illumination des pierres en position de donner des points</t>
  </si>
  <si>
    <t>Abandon d’une partie</t>
  </si>
  <si>
    <t>Pointage à la fin d’une manche</t>
  </si>
  <si>
    <t>Gestion de la fin de partie, avec animation en cas de victoire et affichage des meilleurs scores</t>
  </si>
  <si>
    <t>Ajout au tableau des meilleurs score</t>
  </si>
  <si>
    <t>Physique du jeu: spin, vitesse, friction, collision, etc.</t>
  </si>
  <si>
    <t>Chargement de modèles 3D sur la scène.</t>
  </si>
  <si>
    <t>Gestion des raccourcis clavier.</t>
  </si>
  <si>
    <t>Implémentation d'une Skybox réaliste et appropriée.</t>
  </si>
  <si>
    <t>Implémentation des sources d'éclairage et de leur effet.</t>
  </si>
  <si>
    <t>Score du Curling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</si>
</sst>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rgb="FF000000"/>
      <name val="Calibri"/>
      <family val="2"/>
      <charset val="1"/>
    </font>
    <font>
      <sz val="11"/>
      <color theme="1"/>
      <name val="Calibri"/>
      <scheme val="minor"/>
    </font>
    <font>
      <sz val="11"/>
      <color rgb="FFFFFFFF"/>
      <name val="Calibri"/>
      <family val="2"/>
      <charset val="1"/>
    </font>
    <font>
      <b/>
      <sz val="11"/>
      <color rgb="FF000000"/>
      <name val="Calibri"/>
      <charset val="1"/>
    </font>
    <font>
      <b/>
      <sz val="11"/>
      <color rgb="FFFFFFFF"/>
      <name val="Calibri"/>
      <charset val="1"/>
    </font>
    <font>
      <i/>
      <sz val="11"/>
      <color rgb="FF000000"/>
      <name val="Calibri"/>
      <charset val="1"/>
    </font>
    <font>
      <sz val="11"/>
      <color rgb="FF000000"/>
      <name val="Calibri"/>
      <charset val="1"/>
    </font>
    <font>
      <sz val="11"/>
      <color rgb="FFFFFFFF"/>
      <name val="Calibri"/>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theme="1"/>
      <name val="Calibri"/>
      <scheme val="minor"/>
    </font>
    <font>
      <sz val="18"/>
      <color theme="1"/>
      <name val="Calibri"/>
      <scheme val="minor"/>
    </font>
    <font>
      <b/>
      <sz val="11"/>
      <color rgb="FF3F3F3F"/>
      <name val="Calibri"/>
      <scheme val="minor"/>
    </font>
  </fonts>
  <fills count="25">
    <fill>
      <patternFill patternType="none"/>
    </fill>
    <fill>
      <patternFill patternType="gray125"/>
    </fill>
    <fill>
      <patternFill patternType="solid">
        <fgColor rgb="FFFFC000"/>
        <bgColor rgb="FFF79646"/>
      </patternFill>
    </fill>
    <fill>
      <patternFill patternType="solid">
        <fgColor rgb="FF9BBB59"/>
        <bgColor rgb="FF969696"/>
      </patternFill>
    </fill>
    <fill>
      <patternFill patternType="solid">
        <fgColor rgb="FF8064A2"/>
        <bgColor rgb="FF808080"/>
      </patternFill>
    </fill>
    <fill>
      <patternFill patternType="solid">
        <fgColor rgb="FFB9CDE5"/>
        <bgColor rgb="FFCCC1DA"/>
      </patternFill>
    </fill>
    <fill>
      <patternFill patternType="solid">
        <fgColor rgb="FFE6B9B8"/>
        <bgColor rgb="FFCCC1DA"/>
      </patternFill>
    </fill>
    <fill>
      <patternFill patternType="solid">
        <fgColor rgb="FFD7E4BD"/>
        <bgColor rgb="FFB9CDE5"/>
      </patternFill>
    </fill>
    <fill>
      <patternFill patternType="solid">
        <fgColor rgb="FFCCC1DA"/>
        <bgColor rgb="FFB9CDE5"/>
      </patternFill>
    </fill>
    <fill>
      <patternFill patternType="solid">
        <fgColor rgb="FFF79646"/>
        <bgColor rgb="FFFF8080"/>
      </patternFill>
    </fill>
    <fill>
      <patternFill patternType="solid">
        <fgColor rgb="FFE46C0A"/>
        <bgColor rgb="FFF79646"/>
      </patternFill>
    </fill>
    <fill>
      <patternFill patternType="solid">
        <fgColor rgb="FF0070C0"/>
        <bgColor rgb="FF008080"/>
      </patternFill>
    </fill>
    <fill>
      <patternFill patternType="solid">
        <fgColor rgb="FF00B0F0"/>
        <bgColor rgb="FF33CCCC"/>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bgColor indexed="64"/>
      </patternFill>
    </fill>
    <fill>
      <patternFill patternType="solid">
        <fgColor theme="6" tint="0.59999389629810485"/>
        <bgColor indexed="64"/>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s>
  <borders count="148">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DashDot">
        <color auto="1"/>
      </right>
      <top style="medium">
        <color auto="1"/>
      </top>
      <bottom/>
      <diagonal/>
    </border>
    <border>
      <left style="mediumDashDot">
        <color auto="1"/>
      </left>
      <right style="mediumDashDot">
        <color auto="1"/>
      </right>
      <top style="medium">
        <color auto="1"/>
      </top>
      <bottom/>
      <diagonal/>
    </border>
    <border>
      <left style="mediumDashDot">
        <color auto="1"/>
      </left>
      <right style="double">
        <color auto="1"/>
      </right>
      <top style="medium">
        <color auto="1"/>
      </top>
      <bottom/>
      <diagonal/>
    </border>
    <border>
      <left style="double">
        <color auto="1"/>
      </left>
      <right style="medium">
        <color auto="1"/>
      </right>
      <top style="medium">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mediumDashDot">
        <color auto="1"/>
      </right>
      <top/>
      <bottom/>
      <diagonal/>
    </border>
    <border>
      <left style="mediumDashDot">
        <color auto="1"/>
      </left>
      <right style="mediumDashDot">
        <color auto="1"/>
      </right>
      <top/>
      <bottom/>
      <diagonal/>
    </border>
    <border>
      <left style="mediumDashDot">
        <color auto="1"/>
      </left>
      <right style="double">
        <color auto="1"/>
      </right>
      <top/>
      <bottom/>
      <diagonal/>
    </border>
    <border>
      <left style="medium">
        <color auto="1"/>
      </left>
      <right style="medium">
        <color auto="1"/>
      </right>
      <top/>
      <bottom style="thin">
        <color auto="1"/>
      </bottom>
      <diagonal/>
    </border>
    <border>
      <left style="medium">
        <color auto="1"/>
      </left>
      <right style="mediumDashDot">
        <color auto="1"/>
      </right>
      <top style="double">
        <color auto="1"/>
      </top>
      <bottom style="thin">
        <color auto="1"/>
      </bottom>
      <diagonal/>
    </border>
    <border>
      <left style="mediumDashDot">
        <color auto="1"/>
      </left>
      <right style="mediumDashDot">
        <color auto="1"/>
      </right>
      <top style="double">
        <color auto="1"/>
      </top>
      <bottom style="thin">
        <color auto="1"/>
      </bottom>
      <diagonal/>
    </border>
    <border>
      <left style="mediumDashDot">
        <color auto="1"/>
      </left>
      <right style="double">
        <color auto="1"/>
      </right>
      <top style="double">
        <color auto="1"/>
      </top>
      <bottom style="thin">
        <color auto="1"/>
      </bottom>
      <diagonal/>
    </border>
    <border>
      <left style="double">
        <color auto="1"/>
      </left>
      <right style="medium">
        <color auto="1"/>
      </right>
      <top style="double">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DashDot">
        <color auto="1"/>
      </right>
      <top style="thin">
        <color auto="1"/>
      </top>
      <bottom style="thin">
        <color auto="1"/>
      </bottom>
      <diagonal/>
    </border>
    <border>
      <left style="mediumDashDot">
        <color auto="1"/>
      </left>
      <right style="mediumDashDot">
        <color auto="1"/>
      </right>
      <top style="thin">
        <color auto="1"/>
      </top>
      <bottom style="thin">
        <color auto="1"/>
      </bottom>
      <diagonal/>
    </border>
    <border>
      <left style="mediumDashDot">
        <color auto="1"/>
      </left>
      <right style="double">
        <color auto="1"/>
      </right>
      <top style="thin">
        <color auto="1"/>
      </top>
      <bottom style="thin">
        <color auto="1"/>
      </bottom>
      <diagonal/>
    </border>
    <border>
      <left style="double">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DashDot">
        <color auto="1"/>
      </right>
      <top style="thin">
        <color auto="1"/>
      </top>
      <bottom/>
      <diagonal/>
    </border>
    <border>
      <left style="mediumDashDot">
        <color auto="1"/>
      </left>
      <right style="mediumDashDot">
        <color auto="1"/>
      </right>
      <top style="thin">
        <color auto="1"/>
      </top>
      <bottom/>
      <diagonal/>
    </border>
    <border>
      <left style="mediumDashDot">
        <color auto="1"/>
      </left>
      <right style="double">
        <color auto="1"/>
      </right>
      <top style="thin">
        <color auto="1"/>
      </top>
      <bottom/>
      <diagonal/>
    </border>
    <border>
      <left style="double">
        <color auto="1"/>
      </left>
      <right style="medium">
        <color auto="1"/>
      </right>
      <top style="thin">
        <color auto="1"/>
      </top>
      <bottom style="medium">
        <color auto="1"/>
      </bottom>
      <diagonal/>
    </border>
    <border>
      <left style="medium">
        <color auto="1"/>
      </left>
      <right style="mediumDashDot">
        <color auto="1"/>
      </right>
      <top style="medium">
        <color auto="1"/>
      </top>
      <bottom style="thin">
        <color auto="1"/>
      </bottom>
      <diagonal/>
    </border>
    <border>
      <left style="mediumDashDot">
        <color auto="1"/>
      </left>
      <right style="mediumDashDot">
        <color auto="1"/>
      </right>
      <top style="medium">
        <color auto="1"/>
      </top>
      <bottom style="thin">
        <color auto="1"/>
      </bottom>
      <diagonal/>
    </border>
    <border>
      <left style="mediumDashDot">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DashDot">
        <color auto="1"/>
      </right>
      <top style="thin">
        <color auto="1"/>
      </top>
      <bottom style="medium">
        <color auto="1"/>
      </bottom>
      <diagonal/>
    </border>
    <border>
      <left style="mediumDashDot">
        <color auto="1"/>
      </left>
      <right style="mediumDashDot">
        <color auto="1"/>
      </right>
      <top style="thin">
        <color auto="1"/>
      </top>
      <bottom style="medium">
        <color auto="1"/>
      </bottom>
      <diagonal/>
    </border>
    <border>
      <left style="mediumDashDot">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Dashed">
        <color auto="1"/>
      </right>
      <top style="medium">
        <color auto="1"/>
      </top>
      <bottom style="medium">
        <color auto="1"/>
      </bottom>
      <diagonal/>
    </border>
    <border>
      <left style="mediumDashed">
        <color auto="1"/>
      </left>
      <right style="mediumDashed">
        <color auto="1"/>
      </right>
      <top style="medium">
        <color auto="1"/>
      </top>
      <bottom style="medium">
        <color auto="1"/>
      </bottom>
      <diagonal/>
    </border>
    <border>
      <left style="mediumDashed">
        <color auto="1"/>
      </left>
      <right style="medium">
        <color auto="1"/>
      </right>
      <top style="medium">
        <color auto="1"/>
      </top>
      <bottom style="medium">
        <color auto="1"/>
      </bottom>
      <diagonal/>
    </border>
    <border>
      <left style="medium">
        <color auto="1"/>
      </left>
      <right style="mediumDashed">
        <color auto="1"/>
      </right>
      <top style="medium">
        <color auto="1"/>
      </top>
      <bottom style="double">
        <color auto="1"/>
      </bottom>
      <diagonal/>
    </border>
    <border>
      <left style="mediumDashed">
        <color auto="1"/>
      </left>
      <right style="mediumDashed">
        <color auto="1"/>
      </right>
      <top style="medium">
        <color auto="1"/>
      </top>
      <bottom style="double">
        <color auto="1"/>
      </bottom>
      <diagonal/>
    </border>
    <border>
      <left style="mediumDashed">
        <color auto="1"/>
      </left>
      <right style="medium">
        <color auto="1"/>
      </right>
      <top style="medium">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mediumDashed">
        <color auto="1"/>
      </right>
      <top/>
      <bottom style="thin">
        <color auto="1"/>
      </bottom>
      <diagonal/>
    </border>
    <border>
      <left style="mediumDashed">
        <color auto="1"/>
      </left>
      <right style="mediumDashed">
        <color auto="1"/>
      </right>
      <top/>
      <bottom style="thin">
        <color auto="1"/>
      </bottom>
      <diagonal/>
    </border>
    <border>
      <left style="mediumDashed">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Dashed">
        <color auto="1"/>
      </right>
      <top style="thin">
        <color auto="1"/>
      </top>
      <bottom style="thin">
        <color auto="1"/>
      </bottom>
      <diagonal/>
    </border>
    <border>
      <left style="mediumDashed">
        <color auto="1"/>
      </left>
      <right style="mediumDashed">
        <color auto="1"/>
      </right>
      <top style="thin">
        <color auto="1"/>
      </top>
      <bottom style="thin">
        <color auto="1"/>
      </bottom>
      <diagonal/>
    </border>
    <border>
      <left style="mediumDashed">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Dashed">
        <color auto="1"/>
      </right>
      <top style="thin">
        <color auto="1"/>
      </top>
      <bottom/>
      <diagonal/>
    </border>
    <border>
      <left style="mediumDashed">
        <color auto="1"/>
      </left>
      <right style="mediumDashed">
        <color auto="1"/>
      </right>
      <top style="thin">
        <color auto="1"/>
      </top>
      <bottom/>
      <diagonal/>
    </border>
    <border>
      <left style="mediumDashed">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top style="medium">
        <color auto="1"/>
      </top>
      <bottom/>
      <diagonal/>
    </border>
    <border>
      <left/>
      <right style="mediumDashed">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style="medium">
        <color rgb="FF000000"/>
      </left>
      <right style="medium">
        <color auto="1"/>
      </right>
      <top style="medium">
        <color rgb="FF000000"/>
      </top>
      <bottom style="medium">
        <color auto="1"/>
      </bottom>
      <diagonal/>
    </border>
    <border>
      <left style="medium">
        <color auto="1"/>
      </left>
      <right style="medium">
        <color auto="1"/>
      </right>
      <top style="medium">
        <color rgb="FF000000"/>
      </top>
      <bottom style="medium">
        <color auto="1"/>
      </bottom>
      <diagonal/>
    </border>
    <border>
      <left style="medium">
        <color auto="1"/>
      </left>
      <right style="medium">
        <color rgb="FF000000"/>
      </right>
      <top style="medium">
        <color rgb="FF000000"/>
      </top>
      <bottom style="medium">
        <color auto="1"/>
      </bottom>
      <diagonal/>
    </border>
    <border>
      <left style="medium">
        <color rgb="FF000000"/>
      </left>
      <right style="medium">
        <color auto="1"/>
      </right>
      <top style="medium">
        <color auto="1"/>
      </top>
      <bottom style="medium">
        <color auto="1"/>
      </bottom>
      <diagonal/>
    </border>
    <border>
      <left style="thin">
        <color auto="1"/>
      </left>
      <right style="medium">
        <color rgb="FF000000"/>
      </right>
      <top style="medium">
        <color auto="1"/>
      </top>
      <bottom/>
      <diagonal/>
    </border>
    <border>
      <left style="medium">
        <color rgb="FF000000"/>
      </left>
      <right/>
      <top style="medium">
        <color auto="1"/>
      </top>
      <bottom style="medium">
        <color auto="1"/>
      </bottom>
      <diagonal/>
    </border>
    <border>
      <left/>
      <right style="medium">
        <color rgb="FF000000"/>
      </right>
      <top style="medium">
        <color auto="1"/>
      </top>
      <bottom style="medium">
        <color auto="1"/>
      </bottom>
      <diagonal/>
    </border>
    <border>
      <left style="medium">
        <color rgb="FF000000"/>
      </left>
      <right style="thin">
        <color auto="1"/>
      </right>
      <top/>
      <bottom style="thin">
        <color auto="1"/>
      </bottom>
      <diagonal/>
    </border>
    <border>
      <left style="medium">
        <color rgb="FF000000"/>
      </left>
      <right style="thin">
        <color auto="1"/>
      </right>
      <top style="thin">
        <color auto="1"/>
      </top>
      <bottom style="thin">
        <color auto="1"/>
      </bottom>
      <diagonal/>
    </border>
    <border>
      <left style="thin">
        <color auto="1"/>
      </left>
      <right style="medium">
        <color rgb="FF000000"/>
      </right>
      <top style="thin">
        <color auto="1"/>
      </top>
      <bottom style="thin">
        <color auto="1"/>
      </bottom>
      <diagonal/>
    </border>
    <border>
      <left style="medium">
        <color rgb="FF000000"/>
      </left>
      <right style="thin">
        <color auto="1"/>
      </right>
      <top style="thin">
        <color auto="1"/>
      </top>
      <bottom/>
      <diagonal/>
    </border>
    <border>
      <left style="thin">
        <color auto="1"/>
      </left>
      <right style="medium">
        <color rgb="FF000000"/>
      </right>
      <top style="thin">
        <color auto="1"/>
      </top>
      <bottom/>
      <diagonal/>
    </border>
    <border>
      <left style="medium">
        <color rgb="FF000000"/>
      </left>
      <right style="thin">
        <color auto="1"/>
      </right>
      <top/>
      <bottom/>
      <diagonal/>
    </border>
    <border>
      <left style="medium">
        <color rgb="FF000000"/>
      </left>
      <right style="thin">
        <color auto="1"/>
      </right>
      <top style="thin">
        <color auto="1"/>
      </top>
      <bottom style="medium">
        <color auto="1"/>
      </bottom>
      <diagonal/>
    </border>
    <border>
      <left style="thin">
        <color auto="1"/>
      </left>
      <right style="medium">
        <color rgb="FF000000"/>
      </right>
      <top style="thin">
        <color auto="1"/>
      </top>
      <bottom style="medium">
        <color auto="1"/>
      </bottom>
      <diagonal/>
    </border>
    <border>
      <left style="thin">
        <color auto="1"/>
      </left>
      <right style="medium">
        <color rgb="FF000000"/>
      </right>
      <top style="medium">
        <color auto="1"/>
      </top>
      <bottom style="thin">
        <color auto="1"/>
      </bottom>
      <diagonal/>
    </border>
    <border>
      <left style="medium">
        <color rgb="FF000000"/>
      </left>
      <right style="medium">
        <color auto="1"/>
      </right>
      <top style="medium">
        <color auto="1"/>
      </top>
      <bottom style="medium">
        <color rgb="FF000000"/>
      </bottom>
      <diagonal/>
    </border>
    <border>
      <left style="medium">
        <color auto="1"/>
      </left>
      <right style="medium">
        <color auto="1"/>
      </right>
      <top style="thin">
        <color auto="1"/>
      </top>
      <bottom style="medium">
        <color rgb="FF000000"/>
      </bottom>
      <diagonal/>
    </border>
    <border>
      <left style="medium">
        <color auto="1"/>
      </left>
      <right style="medium">
        <color rgb="FF000000"/>
      </right>
      <top style="thin">
        <color auto="1"/>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rgb="FF000000"/>
      </left>
      <right/>
      <top style="medium">
        <color rgb="FF000000"/>
      </top>
      <bottom style="medium">
        <color auto="1"/>
      </bottom>
      <diagonal/>
    </border>
    <border>
      <left/>
      <right/>
      <top style="medium">
        <color rgb="FF000000"/>
      </top>
      <bottom style="medium">
        <color auto="1"/>
      </bottom>
      <diagonal/>
    </border>
    <border>
      <left/>
      <right style="medium">
        <color rgb="FF000000"/>
      </right>
      <top style="medium">
        <color rgb="FF000000"/>
      </top>
      <bottom style="medium">
        <color auto="1"/>
      </bottom>
      <diagonal/>
    </border>
    <border>
      <left style="medium">
        <color rgb="FF000000"/>
      </left>
      <right/>
      <top style="medium">
        <color auto="1"/>
      </top>
      <bottom style="thin">
        <color auto="1"/>
      </bottom>
      <diagonal/>
    </border>
    <border>
      <left style="medium">
        <color auto="1"/>
      </left>
      <right style="medium">
        <color rgb="FF000000"/>
      </right>
      <top style="medium">
        <color auto="1"/>
      </top>
      <bottom style="thin">
        <color auto="1"/>
      </bottom>
      <diagonal/>
    </border>
    <border>
      <left style="medium">
        <color rgb="FF000000"/>
      </left>
      <right/>
      <top style="medium">
        <color auto="1"/>
      </top>
      <bottom style="medium">
        <color rgb="FF000000"/>
      </bottom>
      <diagonal/>
    </border>
    <border>
      <left style="medium">
        <color auto="1"/>
      </left>
      <right/>
      <top style="medium">
        <color auto="1"/>
      </top>
      <bottom style="medium">
        <color rgb="FF000000"/>
      </bottom>
      <diagonal/>
    </border>
    <border>
      <left style="medium">
        <color auto="1"/>
      </left>
      <right style="medium">
        <color rgb="FF000000"/>
      </right>
      <top style="medium">
        <color auto="1"/>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indexed="64"/>
      </right>
      <top style="medium">
        <color indexed="64"/>
      </top>
      <bottom style="thin">
        <color indexed="64"/>
      </bottom>
      <diagonal/>
    </border>
    <border>
      <left/>
      <right style="thin">
        <color indexed="64"/>
      </right>
      <top style="thin">
        <color indexed="64"/>
      </top>
      <bottom style="medium">
        <color rgb="FF000000"/>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
      <left/>
      <right style="thin">
        <color auto="1"/>
      </right>
      <top style="thin">
        <color auto="1"/>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style="medium">
        <color rgb="FF000000"/>
      </left>
      <right/>
      <top style="thin">
        <color auto="1"/>
      </top>
      <bottom/>
      <diagonal/>
    </border>
    <border>
      <left style="medium">
        <color rgb="FF000000"/>
      </left>
      <right/>
      <top style="thin">
        <color indexed="64"/>
      </top>
      <bottom style="medium">
        <color rgb="FF000000"/>
      </bottom>
      <diagonal/>
    </border>
    <border>
      <left/>
      <right/>
      <top style="thin">
        <color rgb="FF000000"/>
      </top>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thin">
        <color auto="1"/>
      </bottom>
      <diagonal/>
    </border>
    <border>
      <left/>
      <right/>
      <top/>
      <bottom style="thin">
        <color auto="1"/>
      </bottom>
      <diagonal/>
    </border>
    <border>
      <left/>
      <right/>
      <top style="thin">
        <color auto="1"/>
      </top>
      <bottom/>
      <diagonal/>
    </border>
    <border>
      <left style="thin">
        <color auto="1"/>
      </left>
      <right style="medium">
        <color rgb="FF000000"/>
      </right>
      <top style="thin">
        <color rgb="FF000000"/>
      </top>
      <bottom style="thin">
        <color auto="1"/>
      </bottom>
      <diagonal/>
    </border>
    <border>
      <left style="medium">
        <color rgb="FF000000"/>
      </left>
      <right/>
      <top style="thin">
        <color auto="1"/>
      </top>
      <bottom style="thin">
        <color auto="1"/>
      </bottom>
      <diagonal/>
    </border>
    <border>
      <left style="thin">
        <color auto="1"/>
      </left>
      <right style="medium">
        <color rgb="FF000000"/>
      </right>
      <top style="medium">
        <color rgb="FF000000"/>
      </top>
      <bottom/>
      <diagonal/>
    </border>
    <border>
      <left style="medium">
        <color rgb="FF000000"/>
      </left>
      <right/>
      <top style="thin">
        <color rgb="FF000000"/>
      </top>
      <bottom/>
      <diagonal/>
    </border>
    <border>
      <left/>
      <right/>
      <top style="thin">
        <color auto="1"/>
      </top>
      <bottom style="medium">
        <color auto="1"/>
      </bottom>
      <diagonal/>
    </border>
    <border>
      <left/>
      <right/>
      <top/>
      <bottom style="medium">
        <color auto="1"/>
      </bottom>
      <diagonal/>
    </border>
    <border>
      <left style="medium">
        <color rgb="FF000000"/>
      </left>
      <right/>
      <top style="medium">
        <color rgb="FF000000"/>
      </top>
      <bottom style="thin">
        <color auto="1"/>
      </bottom>
      <diagonal/>
    </border>
    <border>
      <left style="thin">
        <color auto="1"/>
      </left>
      <right style="medium">
        <color rgb="FF000000"/>
      </right>
      <top style="medium">
        <color rgb="FF000000"/>
      </top>
      <bottom style="thin">
        <color auto="1"/>
      </bottom>
      <diagonal/>
    </border>
    <border>
      <left style="medium">
        <color rgb="FF000000"/>
      </left>
      <right/>
      <top/>
      <bottom/>
      <diagonal/>
    </border>
    <border>
      <left/>
      <right/>
      <top style="medium">
        <color auto="1"/>
      </top>
      <bottom style="thin">
        <color auto="1"/>
      </bottom>
      <diagonal/>
    </border>
    <border>
      <left/>
      <right/>
      <top style="thin">
        <color auto="1"/>
      </top>
      <bottom style="thin">
        <color auto="1"/>
      </bottom>
      <diagonal/>
    </border>
  </borders>
  <cellStyleXfs count="7">
    <xf numFmtId="0" fontId="0" fillId="0" borderId="0"/>
    <xf numFmtId="9" fontId="9" fillId="0" borderId="0" applyBorder="0" applyProtection="0"/>
    <xf numFmtId="0" fontId="2" fillId="9" borderId="0" applyBorder="0" applyProtection="0"/>
    <xf numFmtId="0" fontId="15" fillId="20" borderId="131" applyNumberFormat="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cellStyleXfs>
  <cellXfs count="355">
    <xf numFmtId="0" fontId="0" fillId="0" borderId="0" xfId="0"/>
    <xf numFmtId="0" fontId="0" fillId="0" borderId="0" xfId="0" applyAlignment="1">
      <alignment wrapText="1"/>
    </xf>
    <xf numFmtId="0" fontId="0" fillId="0" borderId="0" xfId="0" applyAlignment="1">
      <alignment horizontal="center"/>
    </xf>
    <xf numFmtId="0" fontId="2" fillId="3" borderId="2" xfId="2" applyFill="1" applyBorder="1" applyAlignment="1" applyProtection="1">
      <alignment horizontal="center" vertical="center"/>
    </xf>
    <xf numFmtId="0" fontId="2" fillId="2" borderId="2" xfId="2" applyFill="1" applyBorder="1" applyAlignment="1">
      <alignment horizontal="center" vertical="center"/>
    </xf>
    <xf numFmtId="0" fontId="2" fillId="4" borderId="2" xfId="2" applyFill="1" applyBorder="1" applyAlignment="1" applyProtection="1">
      <alignment horizontal="center" vertical="center"/>
    </xf>
    <xf numFmtId="0" fontId="9" fillId="5" borderId="1" xfId="2" applyFont="1" applyFill="1" applyBorder="1" applyProtection="1"/>
    <xf numFmtId="9" fontId="9" fillId="5" borderId="1" xfId="2" applyNumberFormat="1" applyFont="1" applyFill="1" applyBorder="1" applyProtection="1"/>
    <xf numFmtId="12" fontId="2" fillId="3" borderId="1" xfId="2" applyNumberFormat="1" applyFill="1" applyBorder="1" applyAlignment="1" applyProtection="1">
      <alignment horizontal="center" vertical="center"/>
    </xf>
    <xf numFmtId="10" fontId="2" fillId="3" borderId="1" xfId="2" applyNumberFormat="1" applyFill="1" applyBorder="1" applyAlignment="1" applyProtection="1">
      <alignment horizontal="center" vertical="center"/>
    </xf>
    <xf numFmtId="12" fontId="2" fillId="2" borderId="1" xfId="2" applyNumberFormat="1" applyFill="1" applyBorder="1" applyAlignment="1">
      <alignment horizontal="center" vertical="center"/>
    </xf>
    <xf numFmtId="10" fontId="2" fillId="2" borderId="1" xfId="2" applyNumberFormat="1" applyFill="1" applyBorder="1" applyAlignment="1">
      <alignment horizontal="center" vertical="center"/>
    </xf>
    <xf numFmtId="12" fontId="2" fillId="4" borderId="1" xfId="2" applyNumberFormat="1" applyFill="1" applyBorder="1" applyAlignment="1" applyProtection="1">
      <alignment horizontal="center" vertical="center"/>
    </xf>
    <xf numFmtId="10" fontId="2" fillId="4" borderId="1" xfId="2" applyNumberFormat="1" applyFill="1" applyBorder="1" applyAlignment="1" applyProtection="1">
      <alignment horizontal="center" vertical="center"/>
    </xf>
    <xf numFmtId="10" fontId="9" fillId="5" borderId="3" xfId="2" applyNumberFormat="1" applyFont="1" applyFill="1" applyBorder="1" applyProtection="1"/>
    <xf numFmtId="10" fontId="9" fillId="5" borderId="4" xfId="2" applyNumberFormat="1" applyFont="1" applyFill="1" applyBorder="1" applyAlignment="1" applyProtection="1">
      <alignment horizontal="right"/>
    </xf>
    <xf numFmtId="0" fontId="9" fillId="6" borderId="2" xfId="2" applyFont="1" applyFill="1" applyBorder="1" applyProtection="1"/>
    <xf numFmtId="9" fontId="9" fillId="6" borderId="2" xfId="2" applyNumberFormat="1" applyFont="1" applyFill="1" applyBorder="1" applyProtection="1"/>
    <xf numFmtId="12" fontId="2" fillId="3" borderId="2" xfId="2" applyNumberFormat="1" applyFill="1" applyBorder="1" applyAlignment="1" applyProtection="1">
      <alignment horizontal="center" vertical="center"/>
    </xf>
    <xf numFmtId="10" fontId="2" fillId="3" borderId="2" xfId="2" applyNumberFormat="1" applyFill="1" applyBorder="1" applyAlignment="1" applyProtection="1">
      <alignment horizontal="center" vertical="center"/>
    </xf>
    <xf numFmtId="12" fontId="2" fillId="2" borderId="2" xfId="2" applyNumberFormat="1" applyFill="1" applyBorder="1" applyAlignment="1">
      <alignment horizontal="center" vertical="center"/>
    </xf>
    <xf numFmtId="10" fontId="2" fillId="2" borderId="2" xfId="2" applyNumberFormat="1" applyFill="1" applyBorder="1" applyAlignment="1">
      <alignment horizontal="center" vertical="center"/>
    </xf>
    <xf numFmtId="12" fontId="2" fillId="4" borderId="2" xfId="2" applyNumberFormat="1" applyFill="1" applyBorder="1" applyAlignment="1" applyProtection="1">
      <alignment horizontal="center" vertical="center"/>
    </xf>
    <xf numFmtId="10" fontId="2" fillId="4" borderId="2" xfId="2" applyNumberFormat="1" applyFill="1" applyBorder="1" applyAlignment="1" applyProtection="1">
      <alignment horizontal="center" vertical="center"/>
    </xf>
    <xf numFmtId="10" fontId="9" fillId="6" borderId="5" xfId="2" applyNumberFormat="1" applyFont="1" applyFill="1" applyBorder="1" applyProtection="1"/>
    <xf numFmtId="10" fontId="9" fillId="6" borderId="6" xfId="2" applyNumberFormat="1" applyFont="1" applyFill="1" applyBorder="1" applyAlignment="1" applyProtection="1">
      <alignment horizontal="right"/>
    </xf>
    <xf numFmtId="0" fontId="9" fillId="7" borderId="2" xfId="2" applyFont="1" applyFill="1" applyBorder="1" applyProtection="1"/>
    <xf numFmtId="9" fontId="9" fillId="7" borderId="2" xfId="2" applyNumberFormat="1" applyFont="1" applyFill="1" applyBorder="1" applyProtection="1"/>
    <xf numFmtId="9" fontId="2" fillId="3" borderId="2" xfId="2" applyNumberFormat="1" applyFill="1" applyBorder="1" applyAlignment="1" applyProtection="1">
      <alignment horizontal="center" vertical="center"/>
    </xf>
    <xf numFmtId="9" fontId="2" fillId="2" borderId="2" xfId="2" applyNumberFormat="1" applyFill="1" applyBorder="1" applyAlignment="1">
      <alignment horizontal="center" vertical="center"/>
    </xf>
    <xf numFmtId="9" fontId="2" fillId="4" borderId="2" xfId="2" applyNumberFormat="1" applyFill="1" applyBorder="1" applyAlignment="1" applyProtection="1">
      <alignment horizontal="center" vertical="center"/>
    </xf>
    <xf numFmtId="10" fontId="9" fillId="7" borderId="5" xfId="2" applyNumberFormat="1" applyFont="1" applyFill="1" applyBorder="1" applyProtection="1"/>
    <xf numFmtId="10" fontId="9" fillId="7" borderId="6" xfId="2" applyNumberFormat="1" applyFont="1" applyFill="1" applyBorder="1" applyAlignment="1" applyProtection="1">
      <alignment horizontal="right"/>
    </xf>
    <xf numFmtId="0" fontId="0" fillId="8" borderId="2" xfId="2" applyFont="1" applyFill="1" applyBorder="1" applyProtection="1"/>
    <xf numFmtId="9" fontId="9" fillId="8" borderId="2" xfId="2" applyNumberFormat="1" applyFont="1" applyFill="1" applyBorder="1" applyProtection="1"/>
    <xf numFmtId="10" fontId="9" fillId="8" borderId="5" xfId="2" applyNumberFormat="1" applyFont="1" applyFill="1" applyBorder="1" applyProtection="1"/>
    <xf numFmtId="10" fontId="9" fillId="8" borderId="6" xfId="2" applyNumberFormat="1" applyFont="1" applyFill="1" applyBorder="1" applyAlignment="1" applyProtection="1">
      <alignment horizontal="right"/>
    </xf>
    <xf numFmtId="0" fontId="2" fillId="9" borderId="7" xfId="2" applyFont="1" applyBorder="1" applyAlignment="1" applyProtection="1"/>
    <xf numFmtId="9" fontId="2" fillId="3" borderId="7" xfId="2" applyNumberFormat="1" applyFill="1" applyBorder="1" applyAlignment="1" applyProtection="1">
      <alignment horizontal="center" vertical="center"/>
    </xf>
    <xf numFmtId="10" fontId="2" fillId="3" borderId="7" xfId="2" applyNumberFormat="1" applyFill="1" applyBorder="1" applyAlignment="1" applyProtection="1">
      <alignment horizontal="center" vertical="center"/>
    </xf>
    <xf numFmtId="9" fontId="2" fillId="2" borderId="7" xfId="2" applyNumberFormat="1" applyFill="1" applyBorder="1" applyAlignment="1">
      <alignment horizontal="center" vertical="center"/>
    </xf>
    <xf numFmtId="10" fontId="2" fillId="2" borderId="7" xfId="2" applyNumberFormat="1" applyFill="1" applyBorder="1" applyAlignment="1">
      <alignment horizontal="center" vertical="center"/>
    </xf>
    <xf numFmtId="9" fontId="2" fillId="4" borderId="7" xfId="2" applyNumberFormat="1" applyFill="1" applyBorder="1" applyAlignment="1" applyProtection="1">
      <alignment horizontal="center" vertical="center"/>
    </xf>
    <xf numFmtId="10" fontId="2" fillId="4" borderId="7" xfId="2" applyNumberFormat="1" applyFill="1" applyBorder="1" applyAlignment="1" applyProtection="1">
      <alignment horizontal="center" vertical="center"/>
    </xf>
    <xf numFmtId="10" fontId="2" fillId="9" borderId="8" xfId="2" applyNumberFormat="1" applyBorder="1" applyAlignment="1" applyProtection="1"/>
    <xf numFmtId="10" fontId="2" fillId="9" borderId="9" xfId="2" applyNumberFormat="1" applyBorder="1" applyAlignment="1" applyProtection="1">
      <alignment horizontal="right"/>
    </xf>
    <xf numFmtId="0" fontId="3" fillId="0" borderId="10" xfId="0" applyFont="1" applyBorder="1" applyAlignment="1">
      <alignment horizontal="center"/>
    </xf>
    <xf numFmtId="0" fontId="3" fillId="5" borderId="11" xfId="2" applyFont="1" applyFill="1" applyBorder="1" applyAlignment="1" applyProtection="1">
      <alignment horizontal="center"/>
    </xf>
    <xf numFmtId="0" fontId="3" fillId="6" borderId="12" xfId="2" applyFont="1" applyFill="1" applyBorder="1" applyAlignment="1" applyProtection="1">
      <alignment horizontal="center"/>
    </xf>
    <xf numFmtId="0" fontId="3" fillId="7" borderId="12" xfId="2" applyFont="1" applyFill="1" applyBorder="1" applyAlignment="1" applyProtection="1">
      <alignment horizontal="center"/>
    </xf>
    <xf numFmtId="0" fontId="3" fillId="8" borderId="12" xfId="2" applyFont="1" applyFill="1" applyBorder="1" applyAlignment="1" applyProtection="1">
      <alignment horizontal="center"/>
    </xf>
    <xf numFmtId="0" fontId="4" fillId="9" borderId="13" xfId="2" applyFont="1" applyBorder="1" applyAlignment="1" applyProtection="1">
      <alignment horizontal="center"/>
    </xf>
    <xf numFmtId="0" fontId="0" fillId="0" borderId="15" xfId="0" applyFont="1" applyBorder="1" applyAlignment="1">
      <alignment horizontal="right"/>
    </xf>
    <xf numFmtId="0" fontId="9" fillId="5" borderId="16" xfId="2" applyFont="1" applyFill="1" applyBorder="1" applyProtection="1"/>
    <xf numFmtId="0" fontId="9" fillId="6" borderId="17" xfId="2" applyFont="1" applyFill="1" applyBorder="1" applyProtection="1"/>
    <xf numFmtId="0" fontId="9" fillId="7" borderId="17" xfId="2" applyFont="1" applyFill="1" applyBorder="1" applyProtection="1"/>
    <xf numFmtId="0" fontId="9" fillId="8" borderId="17" xfId="2" applyFont="1" applyFill="1" applyBorder="1" applyProtection="1"/>
    <xf numFmtId="0" fontId="2" fillId="9" borderId="18" xfId="2" applyBorder="1" applyAlignment="1" applyProtection="1"/>
    <xf numFmtId="0" fontId="5" fillId="0" borderId="19" xfId="0" applyFont="1" applyBorder="1" applyAlignment="1">
      <alignment wrapText="1"/>
    </xf>
    <xf numFmtId="9" fontId="9" fillId="5" borderId="20" xfId="2" applyNumberFormat="1" applyFont="1" applyFill="1" applyBorder="1" applyAlignment="1" applyProtection="1">
      <alignment horizontal="center" vertical="center"/>
    </xf>
    <xf numFmtId="9" fontId="9" fillId="6" borderId="21" xfId="2" applyNumberFormat="1" applyFont="1" applyFill="1" applyBorder="1" applyAlignment="1" applyProtection="1">
      <alignment horizontal="center" vertical="center"/>
    </xf>
    <xf numFmtId="9" fontId="9" fillId="7" borderId="21" xfId="2" applyNumberFormat="1" applyFont="1" applyFill="1" applyBorder="1" applyAlignment="1" applyProtection="1">
      <alignment horizontal="center" vertical="center"/>
    </xf>
    <xf numFmtId="9" fontId="9" fillId="8" borderId="21" xfId="2" applyNumberFormat="1" applyFont="1" applyFill="1" applyBorder="1" applyAlignment="1" applyProtection="1">
      <alignment horizontal="center" vertical="center"/>
    </xf>
    <xf numFmtId="9" fontId="2" fillId="9" borderId="22" xfId="2" applyNumberFormat="1" applyBorder="1" applyAlignment="1" applyProtection="1">
      <alignment horizontal="center" vertical="center"/>
    </xf>
    <xf numFmtId="0" fontId="0" fillId="0" borderId="23" xfId="0" applyBorder="1" applyAlignment="1">
      <alignment horizontal="center" vertical="center"/>
    </xf>
    <xf numFmtId="0" fontId="5" fillId="0" borderId="24" xfId="0" applyFont="1" applyBorder="1" applyAlignment="1">
      <alignment wrapText="1"/>
    </xf>
    <xf numFmtId="9" fontId="9" fillId="5" borderId="25" xfId="2" applyNumberFormat="1" applyFont="1" applyFill="1" applyBorder="1" applyAlignment="1" applyProtection="1">
      <alignment horizontal="center" vertical="center"/>
    </xf>
    <xf numFmtId="9" fontId="9" fillId="6" borderId="26" xfId="2" applyNumberFormat="1" applyFont="1" applyFill="1" applyBorder="1" applyAlignment="1" applyProtection="1">
      <alignment horizontal="center" vertical="center"/>
    </xf>
    <xf numFmtId="9" fontId="9" fillId="7" borderId="26" xfId="2" applyNumberFormat="1" applyFont="1" applyFill="1" applyBorder="1" applyAlignment="1" applyProtection="1">
      <alignment horizontal="center" vertical="center"/>
    </xf>
    <xf numFmtId="9" fontId="9" fillId="8" borderId="26" xfId="2" applyNumberFormat="1" applyFont="1" applyFill="1" applyBorder="1" applyAlignment="1" applyProtection="1">
      <alignment horizontal="center" vertical="center"/>
    </xf>
    <xf numFmtId="9" fontId="2" fillId="9" borderId="27" xfId="2" applyNumberFormat="1" applyBorder="1" applyAlignment="1" applyProtection="1">
      <alignment horizontal="center" vertical="center"/>
    </xf>
    <xf numFmtId="0" fontId="0" fillId="0" borderId="28" xfId="0" applyBorder="1" applyAlignment="1">
      <alignment horizontal="center" vertical="center"/>
    </xf>
    <xf numFmtId="0" fontId="5" fillId="0" borderId="29" xfId="0" applyFont="1" applyBorder="1" applyAlignment="1">
      <alignment wrapText="1"/>
    </xf>
    <xf numFmtId="9" fontId="9" fillId="5" borderId="30" xfId="2" applyNumberFormat="1" applyFont="1" applyFill="1" applyBorder="1" applyAlignment="1" applyProtection="1">
      <alignment horizontal="center" vertical="center"/>
    </xf>
    <xf numFmtId="9" fontId="9" fillId="6" borderId="31" xfId="2" applyNumberFormat="1" applyFont="1" applyFill="1" applyBorder="1" applyAlignment="1" applyProtection="1">
      <alignment horizontal="center" vertical="center"/>
    </xf>
    <xf numFmtId="9" fontId="9" fillId="7" borderId="31" xfId="2" applyNumberFormat="1" applyFont="1" applyFill="1" applyBorder="1" applyAlignment="1" applyProtection="1">
      <alignment horizontal="center" vertical="center"/>
    </xf>
    <xf numFmtId="9" fontId="9" fillId="8" borderId="31" xfId="2" applyNumberFormat="1" applyFont="1" applyFill="1" applyBorder="1" applyAlignment="1" applyProtection="1">
      <alignment horizontal="center" vertical="center"/>
    </xf>
    <xf numFmtId="9" fontId="2" fillId="9" borderId="32" xfId="2" applyNumberFormat="1" applyBorder="1" applyAlignment="1" applyProtection="1">
      <alignment horizontal="center" vertical="center"/>
    </xf>
    <xf numFmtId="0" fontId="0" fillId="0" borderId="33" xfId="0" applyBorder="1" applyAlignment="1">
      <alignment horizontal="center" vertical="center"/>
    </xf>
    <xf numFmtId="0" fontId="0" fillId="0" borderId="10" xfId="0" applyFont="1" applyBorder="1"/>
    <xf numFmtId="0" fontId="9" fillId="5" borderId="34" xfId="2" applyFont="1" applyFill="1" applyBorder="1" applyProtection="1"/>
    <xf numFmtId="0" fontId="9" fillId="6" borderId="35" xfId="2" applyFont="1" applyFill="1" applyBorder="1" applyProtection="1"/>
    <xf numFmtId="0" fontId="9" fillId="7" borderId="35" xfId="2" applyFont="1" applyFill="1" applyBorder="1" applyProtection="1"/>
    <xf numFmtId="0" fontId="9" fillId="8" borderId="35" xfId="2" applyFont="1" applyFill="1" applyBorder="1" applyProtection="1"/>
    <xf numFmtId="0" fontId="2" fillId="9" borderId="36" xfId="2" applyBorder="1" applyAlignment="1" applyProtection="1"/>
    <xf numFmtId="0" fontId="0" fillId="0" borderId="0" xfId="0" applyBorder="1"/>
    <xf numFmtId="0" fontId="0" fillId="0" borderId="37" xfId="0" applyFont="1" applyBorder="1"/>
    <xf numFmtId="0" fontId="9" fillId="5" borderId="38" xfId="2" applyFont="1" applyFill="1" applyBorder="1" applyProtection="1"/>
    <xf numFmtId="0" fontId="9" fillId="6" borderId="39" xfId="2" applyFont="1" applyFill="1" applyBorder="1" applyProtection="1"/>
    <xf numFmtId="0" fontId="9" fillId="7" borderId="39" xfId="2" applyFont="1" applyFill="1" applyBorder="1" applyProtection="1"/>
    <xf numFmtId="0" fontId="9" fillId="8" borderId="39" xfId="2" applyFont="1" applyFill="1" applyBorder="1" applyProtection="1"/>
    <xf numFmtId="0" fontId="2" fillId="9" borderId="40" xfId="2" applyBorder="1" applyAlignment="1" applyProtection="1"/>
    <xf numFmtId="0" fontId="3" fillId="0" borderId="41" xfId="0" applyFont="1" applyBorder="1"/>
    <xf numFmtId="10" fontId="3" fillId="5" borderId="42" xfId="2" applyNumberFormat="1" applyFont="1" applyFill="1" applyBorder="1" applyProtection="1"/>
    <xf numFmtId="10" fontId="3" fillId="6" borderId="43" xfId="2" applyNumberFormat="1" applyFont="1" applyFill="1" applyBorder="1" applyProtection="1"/>
    <xf numFmtId="10" fontId="3" fillId="7" borderId="43" xfId="2" applyNumberFormat="1" applyFont="1" applyFill="1" applyBorder="1" applyProtection="1"/>
    <xf numFmtId="10" fontId="3" fillId="8" borderId="43" xfId="2" applyNumberFormat="1" applyFont="1" applyFill="1" applyBorder="1" applyProtection="1"/>
    <xf numFmtId="10" fontId="4" fillId="9" borderId="44" xfId="2" applyNumberFormat="1" applyFont="1" applyBorder="1" applyAlignment="1" applyProtection="1"/>
    <xf numFmtId="0" fontId="6" fillId="5" borderId="45" xfId="2" applyFont="1" applyFill="1" applyBorder="1" applyAlignment="1" applyProtection="1">
      <alignment horizontal="left"/>
    </xf>
    <xf numFmtId="0" fontId="6" fillId="6" borderId="46" xfId="2" applyFont="1" applyFill="1" applyBorder="1" applyAlignment="1" applyProtection="1">
      <alignment horizontal="left"/>
    </xf>
    <xf numFmtId="0" fontId="6" fillId="7" borderId="46" xfId="2" applyFont="1" applyFill="1" applyBorder="1" applyAlignment="1" applyProtection="1">
      <alignment horizontal="left"/>
    </xf>
    <xf numFmtId="0" fontId="6" fillId="8" borderId="46" xfId="2" applyFont="1" applyFill="1" applyBorder="1" applyAlignment="1" applyProtection="1">
      <alignment horizontal="left"/>
    </xf>
    <xf numFmtId="0" fontId="7" fillId="9" borderId="47" xfId="2" applyFont="1" applyBorder="1" applyAlignment="1" applyProtection="1">
      <alignment horizontal="left"/>
    </xf>
    <xf numFmtId="0" fontId="0" fillId="0" borderId="48" xfId="0" applyFont="1" applyBorder="1"/>
    <xf numFmtId="0" fontId="0" fillId="0" borderId="49" xfId="0" applyFont="1" applyBorder="1"/>
    <xf numFmtId="0" fontId="5" fillId="0" borderId="19" xfId="0" applyFont="1" applyBorder="1"/>
    <xf numFmtId="9" fontId="9" fillId="5" borderId="50" xfId="2" applyNumberFormat="1" applyFont="1" applyFill="1" applyBorder="1" applyProtection="1"/>
    <xf numFmtId="9" fontId="9" fillId="6" borderId="51" xfId="2" applyNumberFormat="1" applyFont="1" applyFill="1" applyBorder="1" applyProtection="1"/>
    <xf numFmtId="9" fontId="9" fillId="7" borderId="51" xfId="2" applyNumberFormat="1" applyFont="1" applyFill="1" applyBorder="1" applyProtection="1"/>
    <xf numFmtId="9" fontId="9" fillId="8" borderId="51" xfId="2" applyNumberFormat="1" applyFont="1" applyFill="1" applyBorder="1" applyProtection="1"/>
    <xf numFmtId="9" fontId="2" fillId="9" borderId="52" xfId="2" applyNumberFormat="1" applyBorder="1" applyAlignment="1" applyProtection="1"/>
    <xf numFmtId="0" fontId="0" fillId="0" borderId="53" xfId="0" applyBorder="1" applyAlignment="1">
      <alignment horizontal="center"/>
    </xf>
    <xf numFmtId="0" fontId="0" fillId="0" borderId="54" xfId="0" applyBorder="1" applyAlignment="1">
      <alignment horizontal="center"/>
    </xf>
    <xf numFmtId="0" fontId="5" fillId="0" borderId="24" xfId="0" applyFont="1" applyBorder="1"/>
    <xf numFmtId="9" fontId="9" fillId="5" borderId="55" xfId="2" applyNumberFormat="1" applyFont="1" applyFill="1" applyBorder="1" applyProtection="1"/>
    <xf numFmtId="9" fontId="9" fillId="6" borderId="56" xfId="2" applyNumberFormat="1" applyFont="1" applyFill="1" applyBorder="1" applyProtection="1"/>
    <xf numFmtId="9" fontId="9" fillId="7" borderId="56" xfId="2" applyNumberFormat="1" applyFont="1" applyFill="1" applyBorder="1" applyProtection="1"/>
    <xf numFmtId="9" fontId="9" fillId="8" borderId="56" xfId="2" applyNumberFormat="1" applyFont="1" applyFill="1" applyBorder="1" applyProtection="1"/>
    <xf numFmtId="9" fontId="2" fillId="9" borderId="57" xfId="2" applyNumberFormat="1" applyBorder="1" applyAlignment="1" applyProtection="1"/>
    <xf numFmtId="0" fontId="0" fillId="0" borderId="58" xfId="0" applyBorder="1" applyAlignment="1">
      <alignment horizontal="center"/>
    </xf>
    <xf numFmtId="0" fontId="0" fillId="0" borderId="59" xfId="0" applyBorder="1" applyAlignment="1">
      <alignment horizontal="center"/>
    </xf>
    <xf numFmtId="0" fontId="5" fillId="0" borderId="29" xfId="0" applyFont="1" applyBorder="1"/>
    <xf numFmtId="9" fontId="9" fillId="5" borderId="60" xfId="2" applyNumberFormat="1" applyFont="1" applyFill="1" applyBorder="1" applyProtection="1"/>
    <xf numFmtId="9" fontId="9" fillId="6" borderId="61" xfId="2" applyNumberFormat="1" applyFont="1" applyFill="1" applyBorder="1" applyProtection="1"/>
    <xf numFmtId="9" fontId="9" fillId="7" borderId="61" xfId="2" applyNumberFormat="1" applyFont="1" applyFill="1" applyBorder="1" applyProtection="1"/>
    <xf numFmtId="9" fontId="9" fillId="8" borderId="61" xfId="2" applyNumberFormat="1" applyFont="1" applyFill="1" applyBorder="1" applyProtection="1"/>
    <xf numFmtId="9" fontId="2" fillId="9" borderId="62" xfId="2" applyNumberFormat="1" applyBorder="1" applyAlignment="1" applyProtection="1"/>
    <xf numFmtId="0" fontId="0" fillId="0" borderId="63" xfId="0" applyBorder="1" applyAlignment="1">
      <alignment horizontal="center"/>
    </xf>
    <xf numFmtId="0" fontId="0" fillId="0" borderId="64" xfId="0" applyBorder="1" applyAlignment="1">
      <alignment horizontal="center"/>
    </xf>
    <xf numFmtId="0" fontId="0" fillId="0" borderId="41" xfId="0" applyFont="1" applyBorder="1"/>
    <xf numFmtId="0" fontId="9" fillId="5" borderId="42" xfId="2" applyFont="1" applyFill="1" applyBorder="1" applyProtection="1"/>
    <xf numFmtId="0" fontId="9" fillId="6" borderId="43" xfId="2" applyFont="1" applyFill="1" applyBorder="1" applyProtection="1"/>
    <xf numFmtId="0" fontId="9" fillId="7" borderId="43" xfId="2" applyFont="1" applyFill="1" applyBorder="1" applyProtection="1"/>
    <xf numFmtId="0" fontId="9" fillId="8" borderId="43" xfId="2" applyFont="1" applyFill="1" applyBorder="1" applyProtection="1"/>
    <xf numFmtId="0" fontId="2" fillId="9" borderId="44" xfId="2" applyBorder="1" applyAlignment="1" applyProtection="1"/>
    <xf numFmtId="0" fontId="0" fillId="0" borderId="65" xfId="0" applyBorder="1" applyAlignment="1">
      <alignment horizontal="center"/>
    </xf>
    <xf numFmtId="0" fontId="0" fillId="0" borderId="66" xfId="0" applyBorder="1" applyAlignment="1">
      <alignment horizontal="center"/>
    </xf>
    <xf numFmtId="0" fontId="0" fillId="0" borderId="0" xfId="0" applyBorder="1" applyAlignment="1">
      <alignment horizontal="center"/>
    </xf>
    <xf numFmtId="0" fontId="0" fillId="0" borderId="67" xfId="0" applyBorder="1"/>
    <xf numFmtId="10" fontId="3" fillId="5" borderId="68" xfId="2" applyNumberFormat="1" applyFont="1" applyFill="1" applyBorder="1" applyProtection="1"/>
    <xf numFmtId="0" fontId="3" fillId="5" borderId="68" xfId="2" applyFont="1" applyFill="1" applyBorder="1" applyProtection="1"/>
    <xf numFmtId="0" fontId="3" fillId="6" borderId="43" xfId="2" applyFont="1" applyFill="1" applyBorder="1" applyProtection="1"/>
    <xf numFmtId="0" fontId="3" fillId="7" borderId="43" xfId="2" applyFont="1" applyFill="1" applyBorder="1" applyProtection="1"/>
    <xf numFmtId="0" fontId="3" fillId="8" borderId="43" xfId="2" applyFont="1" applyFill="1" applyBorder="1" applyProtection="1"/>
    <xf numFmtId="0" fontId="4" fillId="9" borderId="44" xfId="2" applyFont="1" applyBorder="1" applyAlignment="1" applyProtection="1"/>
    <xf numFmtId="0" fontId="8" fillId="0" borderId="5" xfId="0" applyFont="1" applyBorder="1" applyAlignment="1">
      <alignment horizontal="center" vertical="center" wrapText="1"/>
    </xf>
    <xf numFmtId="0" fontId="8" fillId="0" borderId="0" xfId="0" applyFont="1" applyBorder="1" applyAlignment="1">
      <alignment horizontal="center" vertical="center" wrapText="1"/>
    </xf>
    <xf numFmtId="0" fontId="8" fillId="5" borderId="69" xfId="0" applyFont="1" applyFill="1" applyBorder="1" applyAlignment="1">
      <alignment horizontal="center" vertical="center" wrapText="1"/>
    </xf>
    <xf numFmtId="0" fontId="8" fillId="5" borderId="70" xfId="0" applyFont="1" applyFill="1" applyBorder="1" applyAlignment="1">
      <alignment horizontal="center" vertical="center" wrapText="1"/>
    </xf>
    <xf numFmtId="0" fontId="8" fillId="6" borderId="69" xfId="0" applyFont="1" applyFill="1" applyBorder="1" applyAlignment="1">
      <alignment horizontal="center" vertical="center" wrapText="1"/>
    </xf>
    <xf numFmtId="0" fontId="8" fillId="6" borderId="70" xfId="0" applyFont="1" applyFill="1" applyBorder="1" applyAlignment="1">
      <alignment horizontal="center" vertical="center" wrapText="1"/>
    </xf>
    <xf numFmtId="0" fontId="8" fillId="7" borderId="69" xfId="0" applyFont="1" applyFill="1" applyBorder="1" applyAlignment="1">
      <alignment horizontal="center" vertical="center" wrapText="1"/>
    </xf>
    <xf numFmtId="0" fontId="0" fillId="0" borderId="0" xfId="0" applyFont="1" applyAlignment="1">
      <alignment horizontal="center" vertical="center"/>
    </xf>
    <xf numFmtId="0" fontId="0" fillId="5" borderId="71" xfId="0" applyFill="1" applyBorder="1" applyAlignment="1">
      <alignment horizontal="center" vertical="center" wrapText="1"/>
    </xf>
    <xf numFmtId="0" fontId="0" fillId="5" borderId="54" xfId="0" applyFill="1" applyBorder="1" applyAlignment="1">
      <alignment horizontal="center" vertical="center" wrapText="1"/>
    </xf>
    <xf numFmtId="0" fontId="0" fillId="6" borderId="71" xfId="0" applyFill="1" applyBorder="1" applyAlignment="1">
      <alignment horizontal="center" vertical="center" wrapText="1"/>
    </xf>
    <xf numFmtId="0" fontId="0" fillId="7" borderId="71" xfId="0" applyFill="1" applyBorder="1" applyAlignment="1">
      <alignment horizontal="center" vertical="center" wrapText="1"/>
    </xf>
    <xf numFmtId="0" fontId="0" fillId="5" borderId="72" xfId="0" applyFill="1" applyBorder="1" applyAlignment="1">
      <alignment horizontal="center" vertical="center" wrapText="1"/>
    </xf>
    <xf numFmtId="0" fontId="0" fillId="5" borderId="59" xfId="0" applyFill="1" applyBorder="1" applyAlignment="1">
      <alignment horizontal="center" vertical="center" wrapText="1"/>
    </xf>
    <xf numFmtId="0" fontId="0" fillId="6" borderId="72" xfId="0" applyFill="1" applyBorder="1" applyAlignment="1">
      <alignment horizontal="center" vertical="center" wrapText="1"/>
    </xf>
    <xf numFmtId="0" fontId="0" fillId="7" borderId="72" xfId="0" applyFill="1" applyBorder="1" applyAlignment="1">
      <alignment horizontal="center" vertical="center" wrapText="1"/>
    </xf>
    <xf numFmtId="0" fontId="0" fillId="5" borderId="64" xfId="0" applyFill="1" applyBorder="1" applyAlignment="1">
      <alignment horizontal="center" vertical="center" wrapText="1"/>
    </xf>
    <xf numFmtId="0" fontId="0" fillId="6" borderId="64" xfId="0" applyFill="1" applyBorder="1" applyAlignment="1">
      <alignment horizontal="center" vertical="center" wrapText="1"/>
    </xf>
    <xf numFmtId="0" fontId="0" fillId="5" borderId="74" xfId="0" applyFill="1" applyBorder="1" applyAlignment="1">
      <alignment horizontal="center" vertical="center" wrapText="1"/>
    </xf>
    <xf numFmtId="0" fontId="0" fillId="6" borderId="74" xfId="0" applyFill="1" applyBorder="1" applyAlignment="1">
      <alignment horizontal="center" vertical="center" wrapText="1"/>
    </xf>
    <xf numFmtId="0" fontId="0" fillId="7" borderId="73" xfId="0" applyFill="1" applyBorder="1" applyAlignment="1">
      <alignment horizontal="center" vertical="center" wrapText="1"/>
    </xf>
    <xf numFmtId="0" fontId="0" fillId="7" borderId="71" xfId="0" applyFont="1" applyFill="1" applyBorder="1" applyAlignment="1">
      <alignment horizontal="center" vertical="center" wrapText="1"/>
    </xf>
    <xf numFmtId="0" fontId="0" fillId="5" borderId="75" xfId="0" applyFill="1" applyBorder="1" applyAlignment="1">
      <alignment horizontal="center" vertical="center" wrapText="1"/>
    </xf>
    <xf numFmtId="0" fontId="0" fillId="6" borderId="75" xfId="0" applyFill="1" applyBorder="1" applyAlignment="1">
      <alignment horizontal="center" vertical="center" wrapText="1"/>
    </xf>
    <xf numFmtId="0" fontId="0" fillId="7" borderId="76" xfId="0" applyFont="1" applyFill="1" applyBorder="1" applyAlignment="1">
      <alignment horizontal="center" vertical="center" wrapText="1"/>
    </xf>
    <xf numFmtId="0" fontId="0" fillId="7" borderId="73" xfId="0" applyFont="1" applyFill="1" applyBorder="1" applyAlignment="1">
      <alignment horizontal="center" vertical="center" wrapText="1"/>
    </xf>
    <xf numFmtId="0" fontId="0" fillId="7" borderId="75" xfId="0" applyFill="1" applyBorder="1" applyAlignment="1">
      <alignment horizontal="center" vertical="center" wrapText="1"/>
    </xf>
    <xf numFmtId="0" fontId="0" fillId="5" borderId="3" xfId="0" applyFill="1" applyBorder="1" applyAlignment="1">
      <alignment horizontal="center" vertical="center" wrapText="1"/>
    </xf>
    <xf numFmtId="0" fontId="0" fillId="6" borderId="3" xfId="0" applyFill="1" applyBorder="1" applyAlignment="1">
      <alignment horizontal="center" vertical="center" wrapText="1"/>
    </xf>
    <xf numFmtId="0" fontId="0" fillId="7" borderId="3" xfId="0" applyFill="1" applyBorder="1" applyAlignment="1">
      <alignment horizontal="center" vertical="center" wrapText="1"/>
    </xf>
    <xf numFmtId="0" fontId="0" fillId="5" borderId="78" xfId="0" applyFill="1" applyBorder="1" applyAlignment="1">
      <alignment horizontal="center" vertical="center" wrapText="1"/>
    </xf>
    <xf numFmtId="0" fontId="0" fillId="5" borderId="73" xfId="0" applyFill="1" applyBorder="1" applyAlignment="1">
      <alignment horizontal="center" vertical="center" wrapText="1"/>
    </xf>
    <xf numFmtId="0" fontId="0" fillId="6" borderId="73" xfId="0" applyFill="1" applyBorder="1" applyAlignment="1">
      <alignment horizontal="center" vertical="center" wrapText="1"/>
    </xf>
    <xf numFmtId="0" fontId="0" fillId="7" borderId="79" xfId="0" applyFill="1" applyBorder="1" applyAlignment="1">
      <alignment horizontal="center" vertical="center" wrapText="1"/>
    </xf>
    <xf numFmtId="49" fontId="0" fillId="5" borderId="71" xfId="0" applyNumberFormat="1" applyFill="1" applyBorder="1" applyAlignment="1">
      <alignment horizontal="center" vertical="center" wrapText="1"/>
    </xf>
    <xf numFmtId="0" fontId="0" fillId="5" borderId="80" xfId="0" applyFill="1" applyBorder="1" applyAlignment="1">
      <alignment horizontal="center" vertical="center" wrapText="1"/>
    </xf>
    <xf numFmtId="49" fontId="0" fillId="6" borderId="71" xfId="0" applyNumberFormat="1" applyFill="1" applyBorder="1" applyAlignment="1">
      <alignment horizontal="center" vertical="center" wrapText="1"/>
    </xf>
    <xf numFmtId="0" fontId="0" fillId="6" borderId="80" xfId="0" applyFill="1" applyBorder="1" applyAlignment="1">
      <alignment horizontal="center" vertical="center" wrapText="1"/>
    </xf>
    <xf numFmtId="49" fontId="0" fillId="7" borderId="71" xfId="0" applyNumberFormat="1" applyFill="1" applyBorder="1" applyAlignment="1">
      <alignment horizontal="center" vertical="center" wrapText="1"/>
    </xf>
    <xf numFmtId="0" fontId="10" fillId="0" borderId="0" xfId="0" applyFont="1" applyFill="1" applyBorder="1" applyAlignment="1">
      <alignment vertical="center" wrapText="1"/>
    </xf>
    <xf numFmtId="0" fontId="8" fillId="0" borderId="0" xfId="0" applyFont="1" applyFill="1" applyBorder="1" applyAlignment="1">
      <alignment vertical="center" wrapText="1"/>
    </xf>
    <xf numFmtId="0" fontId="0" fillId="0" borderId="0" xfId="0" applyFill="1" applyBorder="1" applyAlignment="1">
      <alignment horizontal="center" vertical="center" wrapText="1"/>
    </xf>
    <xf numFmtId="0" fontId="0" fillId="0" borderId="0" xfId="0" applyFont="1" applyFill="1" applyBorder="1" applyAlignment="1">
      <alignment horizontal="center" vertical="center" wrapText="1"/>
    </xf>
    <xf numFmtId="49" fontId="0" fillId="0" borderId="0" xfId="0" applyNumberFormat="1" applyFill="1" applyBorder="1" applyAlignment="1">
      <alignment horizontal="center" vertical="center" wrapText="1"/>
    </xf>
    <xf numFmtId="0" fontId="0" fillId="0" borderId="0" xfId="0" applyFill="1" applyBorder="1"/>
    <xf numFmtId="9" fontId="0" fillId="0" borderId="0" xfId="1" applyFont="1" applyFill="1" applyBorder="1" applyAlignment="1" applyProtection="1">
      <alignment vertical="center" wrapText="1"/>
    </xf>
    <xf numFmtId="0" fontId="8" fillId="7" borderId="86" xfId="0" applyFont="1" applyFill="1" applyBorder="1" applyAlignment="1">
      <alignment horizontal="center" vertical="center" wrapText="1"/>
    </xf>
    <xf numFmtId="49" fontId="0" fillId="12" borderId="89" xfId="0" applyNumberFormat="1" applyFont="1" applyFill="1" applyBorder="1" applyAlignment="1">
      <alignment horizontal="center" vertical="center" wrapText="1"/>
    </xf>
    <xf numFmtId="49" fontId="0" fillId="12" borderId="90" xfId="0" applyNumberFormat="1" applyFont="1" applyFill="1" applyBorder="1" applyAlignment="1">
      <alignment horizontal="center" vertical="center" wrapText="1"/>
    </xf>
    <xf numFmtId="49" fontId="0" fillId="12" borderId="92" xfId="0" applyNumberFormat="1" applyFont="1" applyFill="1" applyBorder="1" applyAlignment="1">
      <alignment horizontal="center" vertical="center" wrapText="1"/>
    </xf>
    <xf numFmtId="0" fontId="0" fillId="7" borderId="93" xfId="0" applyFill="1" applyBorder="1" applyAlignment="1">
      <alignment horizontal="center" vertical="center" wrapText="1"/>
    </xf>
    <xf numFmtId="49" fontId="0" fillId="11" borderId="90" xfId="0" applyNumberFormat="1" applyFont="1" applyFill="1" applyBorder="1" applyAlignment="1">
      <alignment horizontal="center" vertical="center" wrapText="1"/>
    </xf>
    <xf numFmtId="49" fontId="0" fillId="12" borderId="94" xfId="0" applyNumberFormat="1" applyFont="1" applyFill="1" applyBorder="1" applyAlignment="1">
      <alignment horizontal="center" vertical="center" wrapText="1"/>
    </xf>
    <xf numFmtId="49" fontId="0" fillId="11" borderId="95" xfId="0" applyNumberFormat="1" applyFont="1" applyFill="1" applyBorder="1" applyAlignment="1">
      <alignment horizontal="center" vertical="center" wrapText="1"/>
    </xf>
    <xf numFmtId="0" fontId="0" fillId="7" borderId="96" xfId="0" applyFill="1" applyBorder="1" applyAlignment="1">
      <alignment horizontal="center" vertical="center" wrapText="1"/>
    </xf>
    <xf numFmtId="0" fontId="0" fillId="11" borderId="85" xfId="0" applyFont="1" applyFill="1" applyBorder="1" applyAlignment="1">
      <alignment horizontal="center" vertical="center" wrapText="1"/>
    </xf>
    <xf numFmtId="0" fontId="0" fillId="7" borderId="97" xfId="0" applyFill="1" applyBorder="1" applyAlignment="1">
      <alignment horizontal="center" vertical="center" wrapText="1"/>
    </xf>
    <xf numFmtId="0" fontId="0" fillId="11" borderId="98" xfId="0" applyFont="1" applyFill="1" applyBorder="1" applyAlignment="1">
      <alignment horizontal="center" vertical="center" wrapText="1"/>
    </xf>
    <xf numFmtId="0" fontId="8" fillId="0" borderId="0" xfId="0" applyFont="1" applyFill="1" applyBorder="1" applyAlignment="1">
      <alignment vertical="center"/>
    </xf>
    <xf numFmtId="0" fontId="0" fillId="0" borderId="0" xfId="0" applyAlignment="1">
      <alignment horizontal="center" vertical="center"/>
    </xf>
    <xf numFmtId="2" fontId="0" fillId="0" borderId="0" xfId="0" applyNumberFormat="1" applyAlignment="1">
      <alignment horizontal="center" vertical="center"/>
    </xf>
    <xf numFmtId="0" fontId="0" fillId="15" borderId="41" xfId="0" applyFill="1" applyBorder="1" applyAlignment="1">
      <alignment horizontal="center" vertical="center"/>
    </xf>
    <xf numFmtId="0" fontId="0" fillId="15" borderId="71" xfId="0" applyFill="1" applyBorder="1" applyAlignment="1">
      <alignment horizontal="center" vertical="center" wrapText="1"/>
    </xf>
    <xf numFmtId="0" fontId="13" fillId="15" borderId="105" xfId="0" applyFont="1" applyFill="1" applyBorder="1" applyAlignment="1">
      <alignment horizontal="center" vertical="center"/>
    </xf>
    <xf numFmtId="0" fontId="0" fillId="15" borderId="80" xfId="0" applyFill="1" applyBorder="1" applyAlignment="1">
      <alignment horizontal="center" vertical="center"/>
    </xf>
    <xf numFmtId="0" fontId="0" fillId="15" borderId="58" xfId="0" applyFill="1" applyBorder="1" applyAlignment="1">
      <alignment horizontal="center" vertical="center"/>
    </xf>
    <xf numFmtId="0" fontId="0" fillId="15" borderId="106" xfId="0" applyFill="1" applyBorder="1" applyAlignment="1">
      <alignment horizontal="center" vertical="center"/>
    </xf>
    <xf numFmtId="0" fontId="0" fillId="15" borderId="59" xfId="0" applyFill="1" applyBorder="1" applyAlignment="1">
      <alignment horizontal="center" vertical="center" wrapText="1"/>
    </xf>
    <xf numFmtId="0" fontId="0" fillId="15" borderId="59" xfId="0" applyFill="1" applyBorder="1" applyAlignment="1">
      <alignment horizontal="center" vertical="center"/>
    </xf>
    <xf numFmtId="0" fontId="13" fillId="14" borderId="107" xfId="0" applyFont="1" applyFill="1" applyBorder="1" applyAlignment="1">
      <alignment horizontal="center" vertical="center"/>
    </xf>
    <xf numFmtId="0" fontId="0" fillId="14" borderId="74" xfId="0" applyFill="1" applyBorder="1" applyAlignment="1">
      <alignment horizontal="center" vertical="center"/>
    </xf>
    <xf numFmtId="0" fontId="0" fillId="15" borderId="109" xfId="0" applyFill="1" applyBorder="1" applyAlignment="1">
      <alignment horizontal="center" vertical="center"/>
    </xf>
    <xf numFmtId="9" fontId="0" fillId="16" borderId="0" xfId="0" applyNumberFormat="1" applyFill="1"/>
    <xf numFmtId="0" fontId="0" fillId="17" borderId="71" xfId="0" applyFill="1" applyBorder="1" applyAlignment="1">
      <alignment horizontal="center" vertical="center" wrapText="1"/>
    </xf>
    <xf numFmtId="0" fontId="0" fillId="17" borderId="5" xfId="0" applyFill="1" applyBorder="1" applyAlignment="1">
      <alignment horizontal="center" vertical="center" wrapText="1"/>
    </xf>
    <xf numFmtId="9" fontId="0" fillId="0" borderId="0" xfId="0" applyNumberFormat="1" applyAlignment="1">
      <alignment horizontal="center"/>
    </xf>
    <xf numFmtId="9" fontId="0" fillId="0" borderId="0" xfId="0" applyNumberFormat="1" applyAlignment="1">
      <alignment horizontal="center" vertical="center"/>
    </xf>
    <xf numFmtId="0" fontId="13" fillId="19" borderId="106" xfId="0" applyFont="1" applyFill="1" applyBorder="1" applyAlignment="1">
      <alignment horizontal="center" vertical="center"/>
    </xf>
    <xf numFmtId="0" fontId="0" fillId="19" borderId="106" xfId="0" applyFill="1" applyBorder="1" applyAlignment="1">
      <alignment horizontal="center" vertical="center"/>
    </xf>
    <xf numFmtId="0" fontId="0" fillId="19" borderId="109" xfId="0" applyFill="1" applyBorder="1" applyAlignment="1">
      <alignment horizontal="center" vertical="center"/>
    </xf>
    <xf numFmtId="0" fontId="0" fillId="19" borderId="5" xfId="0" applyFill="1" applyBorder="1" applyAlignment="1">
      <alignment horizontal="center" vertical="center"/>
    </xf>
    <xf numFmtId="0" fontId="0" fillId="17" borderId="113" xfId="0" applyFill="1" applyBorder="1" applyAlignment="1">
      <alignment horizontal="center" vertical="center" wrapText="1"/>
    </xf>
    <xf numFmtId="0" fontId="0" fillId="17" borderId="114" xfId="0" applyFill="1" applyBorder="1" applyAlignment="1">
      <alignment horizontal="center" vertical="center" wrapText="1"/>
    </xf>
    <xf numFmtId="0" fontId="13" fillId="17" borderId="115" xfId="0" applyFont="1" applyFill="1" applyBorder="1" applyAlignment="1">
      <alignment horizontal="center" vertical="center" wrapText="1"/>
    </xf>
    <xf numFmtId="0" fontId="13" fillId="17" borderId="116" xfId="0" applyFont="1" applyFill="1" applyBorder="1" applyAlignment="1">
      <alignment horizontal="center" vertical="center" wrapText="1"/>
    </xf>
    <xf numFmtId="10" fontId="13" fillId="17" borderId="116" xfId="1" applyNumberFormat="1" applyFont="1" applyFill="1" applyBorder="1" applyAlignment="1">
      <alignment horizontal="center" vertical="center" wrapText="1"/>
    </xf>
    <xf numFmtId="0" fontId="13" fillId="17" borderId="117" xfId="0" applyFont="1" applyFill="1" applyBorder="1" applyAlignment="1">
      <alignment horizontal="center" vertical="center" wrapText="1"/>
    </xf>
    <xf numFmtId="0" fontId="0" fillId="19" borderId="121" xfId="0" applyFill="1" applyBorder="1" applyAlignment="1">
      <alignment horizontal="center" vertical="center"/>
    </xf>
    <xf numFmtId="0" fontId="13" fillId="19" borderId="90" xfId="0" applyFont="1" applyFill="1" applyBorder="1" applyAlignment="1">
      <alignment horizontal="center" vertical="center"/>
    </xf>
    <xf numFmtId="0" fontId="0" fillId="19" borderId="91" xfId="0" applyFill="1" applyBorder="1" applyAlignment="1">
      <alignment horizontal="center" vertical="center"/>
    </xf>
    <xf numFmtId="0" fontId="0" fillId="19" borderId="90" xfId="0" applyFill="1" applyBorder="1" applyAlignment="1">
      <alignment horizontal="center" vertical="center"/>
    </xf>
    <xf numFmtId="0" fontId="0" fillId="19" borderId="91" xfId="0" applyFill="1" applyBorder="1" applyAlignment="1">
      <alignment horizontal="center" vertical="center" wrapText="1"/>
    </xf>
    <xf numFmtId="10" fontId="13" fillId="19" borderId="123" xfId="1" applyNumberFormat="1" applyFont="1" applyFill="1" applyBorder="1" applyAlignment="1">
      <alignment horizontal="center" vertical="center"/>
    </xf>
    <xf numFmtId="0" fontId="0" fillId="19" borderId="124" xfId="0" applyFill="1" applyBorder="1" applyAlignment="1">
      <alignment horizontal="center" vertical="center"/>
    </xf>
    <xf numFmtId="0" fontId="0" fillId="17" borderId="3" xfId="0" applyFill="1" applyBorder="1" applyAlignment="1">
      <alignment horizontal="center" vertical="center" wrapText="1"/>
    </xf>
    <xf numFmtId="0" fontId="0" fillId="19" borderId="125" xfId="0" applyFill="1" applyBorder="1" applyAlignment="1">
      <alignment horizontal="center" vertical="center"/>
    </xf>
    <xf numFmtId="0" fontId="0" fillId="19" borderId="126" xfId="0" applyFill="1" applyBorder="1" applyAlignment="1">
      <alignment horizontal="center" vertical="center"/>
    </xf>
    <xf numFmtId="0" fontId="0" fillId="19" borderId="93" xfId="0" applyFill="1" applyBorder="1" applyAlignment="1">
      <alignment horizontal="center" vertical="center"/>
    </xf>
    <xf numFmtId="0" fontId="0" fillId="19" borderId="127" xfId="0" applyFill="1" applyBorder="1" applyAlignment="1">
      <alignment horizontal="center" vertical="center"/>
    </xf>
    <xf numFmtId="0" fontId="13" fillId="19" borderId="127" xfId="0" applyFont="1" applyFill="1" applyBorder="1" applyAlignment="1">
      <alignment vertical="center"/>
    </xf>
    <xf numFmtId="0" fontId="0" fillId="19" borderId="128" xfId="0" applyFill="1" applyBorder="1" applyAlignment="1">
      <alignment horizontal="center" vertical="center"/>
    </xf>
    <xf numFmtId="0" fontId="13" fillId="19" borderId="129" xfId="0" applyFont="1" applyFill="1" applyBorder="1" applyAlignment="1">
      <alignment horizontal="center" vertical="center"/>
    </xf>
    <xf numFmtId="0" fontId="13" fillId="19" borderId="122" xfId="0" applyFont="1" applyFill="1" applyBorder="1" applyAlignment="1">
      <alignment horizontal="center" vertical="center"/>
    </xf>
    <xf numFmtId="0" fontId="13" fillId="17" borderId="3" xfId="0" applyFont="1" applyFill="1" applyBorder="1" applyAlignment="1">
      <alignment horizontal="center" vertical="center" wrapText="1"/>
    </xf>
    <xf numFmtId="9" fontId="0" fillId="18" borderId="130" xfId="0" applyNumberFormat="1" applyFill="1" applyBorder="1" applyAlignment="1">
      <alignment horizontal="center" vertical="center" wrapText="1"/>
    </xf>
    <xf numFmtId="0" fontId="0" fillId="0" borderId="127" xfId="0" applyBorder="1"/>
    <xf numFmtId="0" fontId="15" fillId="20" borderId="131" xfId="3" applyAlignment="1">
      <alignment horizontal="center" vertical="center"/>
    </xf>
    <xf numFmtId="0" fontId="15" fillId="20" borderId="132" xfId="3" applyBorder="1" applyAlignment="1">
      <alignment horizontal="center" vertical="center"/>
    </xf>
    <xf numFmtId="0" fontId="1" fillId="21" borderId="1" xfId="4" applyBorder="1" applyAlignment="1">
      <alignment horizontal="center" vertical="center"/>
    </xf>
    <xf numFmtId="10" fontId="1" fillId="21" borderId="3" xfId="4" applyNumberFormat="1" applyBorder="1" applyAlignment="1">
      <alignment horizontal="center" vertical="center"/>
    </xf>
    <xf numFmtId="10" fontId="1" fillId="21" borderId="67" xfId="4" applyNumberFormat="1" applyBorder="1" applyAlignment="1">
      <alignment horizontal="center" vertical="center"/>
    </xf>
    <xf numFmtId="0" fontId="1" fillId="22" borderId="2" xfId="5" applyBorder="1" applyAlignment="1">
      <alignment horizontal="center" vertical="center"/>
    </xf>
    <xf numFmtId="10" fontId="1" fillId="22" borderId="5" xfId="5" applyNumberFormat="1" applyBorder="1" applyAlignment="1">
      <alignment horizontal="center" vertical="center"/>
    </xf>
    <xf numFmtId="10" fontId="1" fillId="22" borderId="0" xfId="5" applyNumberFormat="1" applyAlignment="1">
      <alignment horizontal="center" vertical="center"/>
    </xf>
    <xf numFmtId="0" fontId="1" fillId="23" borderId="2" xfId="6" applyBorder="1" applyAlignment="1">
      <alignment horizontal="center" vertical="center"/>
    </xf>
    <xf numFmtId="10" fontId="1" fillId="23" borderId="5" xfId="6" applyNumberFormat="1" applyBorder="1" applyAlignment="1">
      <alignment horizontal="center" vertical="center"/>
    </xf>
    <xf numFmtId="10" fontId="1" fillId="23" borderId="0" xfId="6" applyNumberFormat="1" applyAlignment="1">
      <alignment horizontal="center" vertical="center"/>
    </xf>
    <xf numFmtId="0" fontId="0" fillId="24" borderId="133" xfId="0" applyFill="1" applyBorder="1" applyAlignment="1">
      <alignment horizontal="center"/>
    </xf>
    <xf numFmtId="0" fontId="0" fillId="24" borderId="102" xfId="0" applyFill="1" applyBorder="1" applyAlignment="1">
      <alignment horizontal="center"/>
    </xf>
    <xf numFmtId="10" fontId="13" fillId="14" borderId="108" xfId="0" applyNumberFormat="1" applyFont="1" applyFill="1" applyBorder="1" applyAlignment="1">
      <alignment horizontal="center" vertical="center"/>
    </xf>
    <xf numFmtId="2" fontId="0" fillId="0" borderId="0" xfId="0" applyNumberFormat="1" applyAlignment="1">
      <alignment horizontal="center"/>
    </xf>
    <xf numFmtId="1" fontId="0" fillId="0" borderId="0" xfId="0" applyNumberFormat="1" applyAlignment="1">
      <alignment horizontal="center"/>
    </xf>
    <xf numFmtId="10" fontId="0" fillId="24" borderId="133" xfId="0" applyNumberFormat="1" applyFill="1" applyBorder="1" applyAlignment="1">
      <alignment horizontal="center"/>
    </xf>
    <xf numFmtId="49" fontId="0" fillId="12" borderId="134" xfId="0" applyNumberFormat="1" applyFont="1" applyFill="1" applyBorder="1" applyAlignment="1">
      <alignment horizontal="center" vertical="center" wrapText="1"/>
    </xf>
    <xf numFmtId="0" fontId="0" fillId="6" borderId="0" xfId="0" applyFont="1" applyFill="1" applyBorder="1" applyAlignment="1">
      <alignment horizontal="center" vertical="center" wrapText="1"/>
    </xf>
    <xf numFmtId="0" fontId="0" fillId="7" borderId="135" xfId="0" applyFont="1" applyFill="1" applyBorder="1" applyAlignment="1">
      <alignment horizontal="center" vertical="center" wrapText="1"/>
    </xf>
    <xf numFmtId="0" fontId="0" fillId="5" borderId="136" xfId="0" applyFill="1" applyBorder="1" applyAlignment="1">
      <alignment horizontal="center" vertical="center" wrapText="1"/>
    </xf>
    <xf numFmtId="0" fontId="0" fillId="6" borderId="136" xfId="0" applyFill="1" applyBorder="1" applyAlignment="1">
      <alignment horizontal="center" vertical="center" wrapText="1"/>
    </xf>
    <xf numFmtId="0" fontId="0" fillId="7" borderId="136" xfId="0" applyFill="1" applyBorder="1" applyAlignment="1">
      <alignment horizontal="center" vertical="center" wrapText="1"/>
    </xf>
    <xf numFmtId="0" fontId="0" fillId="6" borderId="130" xfId="0" applyFill="1" applyBorder="1" applyAlignment="1">
      <alignment horizontal="center" vertical="center" wrapText="1"/>
    </xf>
    <xf numFmtId="0" fontId="0" fillId="7" borderId="130" xfId="0" applyFill="1" applyBorder="1" applyAlignment="1">
      <alignment horizontal="center" vertical="center" wrapText="1"/>
    </xf>
    <xf numFmtId="49" fontId="0" fillId="12" borderId="138" xfId="0" applyNumberFormat="1" applyFont="1" applyFill="1" applyBorder="1" applyAlignment="1">
      <alignment horizontal="center" vertical="center" wrapText="1"/>
    </xf>
    <xf numFmtId="49" fontId="0" fillId="12" borderId="128" xfId="0" applyNumberFormat="1" applyFont="1" applyFill="1" applyBorder="1" applyAlignment="1">
      <alignment horizontal="center" vertical="center" wrapText="1"/>
    </xf>
    <xf numFmtId="0" fontId="0" fillId="5" borderId="118" xfId="0" applyFill="1" applyBorder="1" applyAlignment="1">
      <alignment horizontal="center" vertical="center" wrapText="1"/>
    </xf>
    <xf numFmtId="0" fontId="0" fillId="5" borderId="139" xfId="0" applyFill="1" applyBorder="1" applyAlignment="1">
      <alignment horizontal="center" vertical="center" wrapText="1"/>
    </xf>
    <xf numFmtId="0" fontId="0" fillId="5" borderId="140" xfId="0" applyFill="1" applyBorder="1" applyAlignment="1">
      <alignment horizontal="center" vertical="center" wrapText="1"/>
    </xf>
    <xf numFmtId="0" fontId="0" fillId="5" borderId="137" xfId="0" applyFill="1" applyBorder="1" applyAlignment="1">
      <alignment horizontal="center" vertical="center" wrapText="1"/>
    </xf>
    <xf numFmtId="0" fontId="0" fillId="5" borderId="128" xfId="0" applyFill="1" applyBorder="1" applyAlignment="1">
      <alignment horizontal="center" vertical="center" wrapText="1"/>
    </xf>
    <xf numFmtId="0" fontId="0" fillId="5" borderId="91" xfId="0" applyFill="1" applyBorder="1" applyAlignment="1">
      <alignment horizontal="center" vertical="center" wrapText="1"/>
    </xf>
    <xf numFmtId="0" fontId="0" fillId="5" borderId="93" xfId="0" applyFill="1" applyBorder="1" applyAlignment="1">
      <alignment horizontal="center" vertical="center" wrapText="1"/>
    </xf>
    <xf numFmtId="49" fontId="0" fillId="5" borderId="129" xfId="0" applyNumberFormat="1" applyFill="1" applyBorder="1" applyAlignment="1">
      <alignment horizontal="center" vertical="center" wrapText="1"/>
    </xf>
    <xf numFmtId="0" fontId="0" fillId="5" borderId="124" xfId="0" applyFill="1" applyBorder="1" applyAlignment="1">
      <alignment horizontal="center" vertical="center" wrapText="1"/>
    </xf>
    <xf numFmtId="49" fontId="0" fillId="11" borderId="138" xfId="0" applyNumberFormat="1" applyFont="1" applyFill="1" applyBorder="1" applyAlignment="1">
      <alignment horizontal="center" vertical="center" wrapText="1"/>
    </xf>
    <xf numFmtId="0" fontId="0" fillId="6" borderId="67" xfId="0" applyFill="1" applyBorder="1" applyAlignment="1">
      <alignment horizontal="center" vertical="center" wrapText="1"/>
    </xf>
    <xf numFmtId="49" fontId="0" fillId="6" borderId="141" xfId="0" applyNumberFormat="1" applyFill="1" applyBorder="1" applyAlignment="1">
      <alignment horizontal="center" vertical="center" wrapText="1"/>
    </xf>
    <xf numFmtId="0" fontId="0" fillId="5" borderId="129" xfId="0" applyFill="1" applyBorder="1" applyAlignment="1">
      <alignment horizontal="center" vertical="center" wrapText="1"/>
    </xf>
    <xf numFmtId="0" fontId="0" fillId="6" borderId="141" xfId="0" applyFill="1" applyBorder="1" applyAlignment="1">
      <alignment horizontal="center" vertical="center" wrapText="1"/>
    </xf>
    <xf numFmtId="0" fontId="0" fillId="5" borderId="143" xfId="0" applyFont="1" applyFill="1" applyBorder="1" applyAlignment="1">
      <alignment horizontal="center" vertical="center" wrapText="1"/>
    </xf>
    <xf numFmtId="0" fontId="0" fillId="5" borderId="144" xfId="0" applyFill="1" applyBorder="1" applyAlignment="1">
      <alignment horizontal="center" vertical="center" wrapText="1"/>
    </xf>
    <xf numFmtId="0" fontId="0" fillId="5" borderId="145" xfId="0" applyFont="1" applyFill="1" applyBorder="1" applyAlignment="1">
      <alignment horizontal="center" vertical="center" wrapText="1"/>
    </xf>
    <xf numFmtId="0" fontId="0" fillId="5" borderId="138" xfId="0" applyFill="1" applyBorder="1" applyAlignment="1">
      <alignment horizontal="center" vertical="center" wrapText="1"/>
    </xf>
    <xf numFmtId="0" fontId="0" fillId="6" borderId="146" xfId="0" applyFont="1" applyFill="1" applyBorder="1" applyAlignment="1">
      <alignment horizontal="center" vertical="center" wrapText="1"/>
    </xf>
    <xf numFmtId="0" fontId="0" fillId="6" borderId="147" xfId="0" applyFill="1" applyBorder="1" applyAlignment="1">
      <alignment horizontal="center" vertical="center" wrapText="1"/>
    </xf>
    <xf numFmtId="2" fontId="0" fillId="15" borderId="106" xfId="0" applyNumberFormat="1" applyFill="1" applyBorder="1" applyAlignment="1">
      <alignment horizontal="center" vertical="center"/>
    </xf>
    <xf numFmtId="0" fontId="0" fillId="15" borderId="59" xfId="0" quotePrefix="1" applyFill="1" applyBorder="1" applyAlignment="1">
      <alignment horizontal="center" vertical="center" wrapText="1"/>
    </xf>
    <xf numFmtId="0" fontId="0" fillId="0" borderId="0" xfId="0" quotePrefix="1" applyAlignment="1">
      <alignment wrapText="1"/>
    </xf>
    <xf numFmtId="0" fontId="0" fillId="5" borderId="77" xfId="0" applyNumberFormat="1" applyFill="1" applyBorder="1" applyAlignment="1">
      <alignment horizontal="center" vertical="center" wrapText="1"/>
    </xf>
    <xf numFmtId="0" fontId="6" fillId="0" borderId="0" xfId="0" applyFont="1" applyAlignment="1">
      <alignment wrapText="1"/>
    </xf>
    <xf numFmtId="0" fontId="0" fillId="6" borderId="77" xfId="0" applyNumberFormat="1" applyFill="1" applyBorder="1" applyAlignment="1">
      <alignment horizontal="center" vertical="center" wrapText="1"/>
    </xf>
    <xf numFmtId="0" fontId="0" fillId="19" borderId="93" xfId="0" applyFill="1" applyBorder="1" applyAlignment="1">
      <alignment horizontal="center" vertical="center" wrapText="1"/>
    </xf>
    <xf numFmtId="0" fontId="0" fillId="0" borderId="0" xfId="0" quotePrefix="1"/>
    <xf numFmtId="0" fontId="0" fillId="7" borderId="77" xfId="0" applyNumberFormat="1" applyFill="1" applyBorder="1" applyAlignment="1">
      <alignment horizontal="center" vertical="center" wrapText="1"/>
    </xf>
    <xf numFmtId="0" fontId="13" fillId="14" borderId="108" xfId="0" applyFont="1" applyFill="1" applyBorder="1" applyAlignment="1">
      <alignment horizontal="center" vertical="center"/>
    </xf>
    <xf numFmtId="0" fontId="0" fillId="19" borderId="91" xfId="0" quotePrefix="1" applyFill="1" applyBorder="1" applyAlignment="1">
      <alignment horizontal="center" vertical="center" wrapText="1"/>
    </xf>
    <xf numFmtId="0" fontId="2" fillId="3" borderId="1" xfId="2" applyFill="1" applyBorder="1" applyAlignment="1" applyProtection="1">
      <alignment horizontal="center" vertical="center"/>
    </xf>
    <xf numFmtId="0" fontId="2" fillId="2" borderId="1" xfId="2" applyFill="1" applyBorder="1" applyAlignment="1">
      <alignment horizontal="center" vertical="center"/>
    </xf>
    <xf numFmtId="0" fontId="2" fillId="4" borderId="1" xfId="2" applyFill="1" applyBorder="1" applyAlignment="1" applyProtection="1">
      <alignment horizontal="center" vertical="center"/>
    </xf>
    <xf numFmtId="0" fontId="0" fillId="0" borderId="14" xfId="0" applyFont="1" applyBorder="1" applyAlignment="1">
      <alignment horizontal="center" vertical="center"/>
    </xf>
    <xf numFmtId="0" fontId="0" fillId="0" borderId="1" xfId="0" applyFont="1" applyBorder="1" applyAlignment="1">
      <alignment horizontal="center"/>
    </xf>
    <xf numFmtId="0" fontId="8" fillId="10" borderId="87" xfId="0" applyFont="1" applyFill="1" applyBorder="1" applyAlignment="1">
      <alignment horizontal="center" vertical="center" wrapText="1"/>
    </xf>
    <xf numFmtId="0" fontId="8" fillId="10" borderId="0" xfId="0" applyFont="1" applyFill="1" applyBorder="1" applyAlignment="1">
      <alignment horizontal="center" vertical="center" wrapText="1"/>
    </xf>
    <xf numFmtId="0" fontId="8" fillId="10" borderId="81" xfId="0" applyFont="1" applyFill="1" applyBorder="1" applyAlignment="1">
      <alignment horizontal="center" vertical="center" wrapText="1"/>
    </xf>
    <xf numFmtId="0" fontId="8" fillId="10" borderId="88" xfId="0" applyFont="1" applyFill="1" applyBorder="1" applyAlignment="1">
      <alignment horizontal="center" vertical="center" wrapText="1"/>
    </xf>
    <xf numFmtId="9" fontId="0" fillId="5" borderId="99" xfId="1" applyFont="1" applyFill="1" applyBorder="1" applyAlignment="1" applyProtection="1">
      <alignment horizontal="center" vertical="center" wrapText="1"/>
    </xf>
    <xf numFmtId="9" fontId="0" fillId="6" borderId="99" xfId="1" applyFont="1" applyFill="1" applyBorder="1" applyAlignment="1" applyProtection="1">
      <alignment horizontal="center" vertical="center" wrapText="1"/>
    </xf>
    <xf numFmtId="9" fontId="0" fillId="7" borderId="99" xfId="1" applyFont="1" applyFill="1" applyBorder="1" applyAlignment="1" applyProtection="1">
      <alignment horizontal="center" vertical="center" wrapText="1"/>
    </xf>
    <xf numFmtId="9" fontId="0" fillId="7" borderId="100" xfId="1" applyFont="1" applyFill="1" applyBorder="1" applyAlignment="1" applyProtection="1">
      <alignment horizontal="center" vertical="center" wrapText="1"/>
    </xf>
    <xf numFmtId="0" fontId="8" fillId="10" borderId="142" xfId="0" applyFont="1" applyFill="1" applyBorder="1" applyAlignment="1">
      <alignment horizontal="center" vertical="center" wrapText="1"/>
    </xf>
    <xf numFmtId="0" fontId="8" fillId="10" borderId="101" xfId="0" applyFont="1" applyFill="1" applyBorder="1" applyAlignment="1">
      <alignment horizontal="center" vertical="center"/>
    </xf>
    <xf numFmtId="0" fontId="8" fillId="10" borderId="102" xfId="0" applyFont="1" applyFill="1" applyBorder="1" applyAlignment="1">
      <alignment horizontal="center" vertical="center"/>
    </xf>
    <xf numFmtId="0" fontId="8" fillId="10" borderId="103" xfId="0" applyFont="1" applyFill="1" applyBorder="1" applyAlignment="1">
      <alignment horizontal="center" vertical="center"/>
    </xf>
    <xf numFmtId="0" fontId="8" fillId="10" borderId="101" xfId="0" applyFont="1" applyFill="1" applyBorder="1" applyAlignment="1">
      <alignment horizontal="center" vertical="center" wrapText="1"/>
    </xf>
    <xf numFmtId="0" fontId="8" fillId="10" borderId="102" xfId="0" applyFont="1" applyFill="1" applyBorder="1" applyAlignment="1">
      <alignment horizontal="center" vertical="center" wrapText="1"/>
    </xf>
    <xf numFmtId="0" fontId="8" fillId="10" borderId="103" xfId="0" applyFont="1" applyFill="1" applyBorder="1" applyAlignment="1">
      <alignment horizontal="center" vertical="center" wrapText="1"/>
    </xf>
    <xf numFmtId="0" fontId="0" fillId="0" borderId="0" xfId="0" applyFont="1" applyBorder="1" applyAlignment="1">
      <alignment horizontal="center" vertical="center"/>
    </xf>
    <xf numFmtId="0" fontId="0" fillId="0" borderId="5" xfId="0" applyFont="1" applyBorder="1" applyAlignment="1">
      <alignment horizontal="center" vertical="center"/>
    </xf>
    <xf numFmtId="0" fontId="8" fillId="10" borderId="67" xfId="0" applyFont="1" applyFill="1" applyBorder="1" applyAlignment="1">
      <alignment horizontal="center" vertical="center" wrapText="1"/>
    </xf>
    <xf numFmtId="49" fontId="8" fillId="11" borderId="82" xfId="0" applyNumberFormat="1" applyFont="1" applyFill="1" applyBorder="1" applyAlignment="1">
      <alignment horizontal="center" vertical="center" wrapText="1"/>
    </xf>
    <xf numFmtId="49" fontId="8" fillId="11" borderId="85" xfId="0" applyNumberFormat="1" applyFont="1" applyFill="1" applyBorder="1" applyAlignment="1">
      <alignment horizontal="center" vertical="center" wrapText="1"/>
    </xf>
    <xf numFmtId="0" fontId="8" fillId="5" borderId="83" xfId="0" applyFont="1" applyFill="1" applyBorder="1" applyAlignment="1">
      <alignment horizontal="center" vertical="center" wrapText="1"/>
    </xf>
    <xf numFmtId="0" fontId="8" fillId="6" borderId="83" xfId="0" applyFont="1" applyFill="1" applyBorder="1" applyAlignment="1">
      <alignment horizontal="center" vertical="center" wrapText="1"/>
    </xf>
    <xf numFmtId="0" fontId="8" fillId="7" borderId="83" xfId="0" applyFont="1" applyFill="1" applyBorder="1" applyAlignment="1">
      <alignment horizontal="center" vertical="center" wrapText="1"/>
    </xf>
    <xf numFmtId="0" fontId="8" fillId="7" borderId="84" xfId="0" applyFont="1" applyFill="1" applyBorder="1" applyAlignment="1">
      <alignment horizontal="center" vertical="center" wrapText="1"/>
    </xf>
    <xf numFmtId="0" fontId="0" fillId="17" borderId="69" xfId="0" applyFill="1" applyBorder="1" applyAlignment="1">
      <alignment horizontal="center" vertical="center" wrapText="1"/>
    </xf>
    <xf numFmtId="0" fontId="0" fillId="17" borderId="81" xfId="0" applyFill="1" applyBorder="1" applyAlignment="1">
      <alignment horizontal="center" vertical="center" wrapText="1"/>
    </xf>
    <xf numFmtId="0" fontId="0" fillId="17" borderId="88" xfId="0" applyFill="1" applyBorder="1" applyAlignment="1">
      <alignment horizontal="center" vertical="center" wrapText="1"/>
    </xf>
    <xf numFmtId="0" fontId="14" fillId="19" borderId="118" xfId="0" applyFont="1" applyFill="1" applyBorder="1" applyAlignment="1">
      <alignment horizontal="center"/>
    </xf>
    <xf numFmtId="0" fontId="14" fillId="19" borderId="119" xfId="0" applyFont="1" applyFill="1" applyBorder="1" applyAlignment="1">
      <alignment horizontal="center"/>
    </xf>
    <xf numFmtId="0" fontId="14" fillId="19" borderId="120" xfId="0" applyFont="1" applyFill="1" applyBorder="1" applyAlignment="1">
      <alignment horizontal="center"/>
    </xf>
    <xf numFmtId="0" fontId="0" fillId="19" borderId="105" xfId="0" applyFill="1" applyBorder="1" applyAlignment="1">
      <alignment horizontal="center" vertical="center"/>
    </xf>
    <xf numFmtId="0" fontId="0" fillId="19" borderId="97" xfId="0" applyFill="1" applyBorder="1" applyAlignment="1">
      <alignment horizontal="center" vertical="center"/>
    </xf>
    <xf numFmtId="0" fontId="11" fillId="13" borderId="69" xfId="0" applyFont="1" applyFill="1" applyBorder="1" applyAlignment="1">
      <alignment horizontal="center" vertical="center"/>
    </xf>
    <xf numFmtId="0" fontId="11" fillId="13" borderId="81" xfId="0" applyFont="1" applyFill="1" applyBorder="1" applyAlignment="1">
      <alignment horizontal="center" vertical="center"/>
    </xf>
    <xf numFmtId="0" fontId="12" fillId="14" borderId="0" xfId="0" applyFont="1" applyFill="1" applyAlignment="1">
      <alignment horizontal="center"/>
    </xf>
    <xf numFmtId="0" fontId="0" fillId="15" borderId="81" xfId="0" applyFill="1" applyBorder="1" applyAlignment="1">
      <alignment horizontal="center" vertical="center"/>
    </xf>
    <xf numFmtId="0" fontId="0" fillId="15" borderId="104" xfId="0" applyFill="1" applyBorder="1" applyAlignment="1">
      <alignment horizontal="center" vertical="center"/>
    </xf>
    <xf numFmtId="0" fontId="13" fillId="14" borderId="108" xfId="0" applyFont="1" applyFill="1" applyBorder="1" applyAlignment="1">
      <alignment horizontal="center" vertical="center"/>
    </xf>
    <xf numFmtId="0" fontId="12" fillId="17" borderId="110" xfId="0" applyFont="1" applyFill="1" applyBorder="1" applyAlignment="1">
      <alignment horizontal="center" vertical="center" wrapText="1"/>
    </xf>
    <xf numFmtId="0" fontId="12" fillId="17" borderId="111" xfId="0" applyFont="1" applyFill="1" applyBorder="1" applyAlignment="1">
      <alignment horizontal="center" vertical="center" wrapText="1"/>
    </xf>
    <xf numFmtId="0" fontId="12" fillId="17" borderId="112" xfId="0" applyFont="1" applyFill="1" applyBorder="1" applyAlignment="1">
      <alignment horizontal="center" vertical="center" wrapText="1"/>
    </xf>
  </cellXfs>
  <cellStyles count="7">
    <cellStyle name="40% - Accent1" xfId="4" builtinId="31"/>
    <cellStyle name="40% - Accent2" xfId="5" builtinId="35"/>
    <cellStyle name="40% - Accent3" xfId="6" builtinId="39"/>
    <cellStyle name="Explanatory Text" xfId="2" builtinId="53" customBuiltin="1"/>
    <cellStyle name="Normal" xfId="0" builtinId="0"/>
    <cellStyle name="Output" xfId="3" builtinId="21"/>
    <cellStyle name="Per 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2"/>
  <sheetViews>
    <sheetView zoomScaleNormal="100" workbookViewId="0">
      <selection activeCell="E3" sqref="E3"/>
    </sheetView>
  </sheetViews>
  <sheetFormatPr defaultRowHeight="14.25"/>
  <cols>
    <col min="1" max="1" width="45.7109375" customWidth="1"/>
    <col min="2" max="1025" width="9" customWidth="1"/>
  </cols>
  <sheetData>
    <row r="1" spans="1:5" ht="15">
      <c r="A1" s="1"/>
    </row>
    <row r="2" spans="1:5" ht="15">
      <c r="A2" s="1"/>
      <c r="B2" t="s">
        <v>0</v>
      </c>
      <c r="C2" t="s">
        <v>1</v>
      </c>
      <c r="D2" t="s">
        <v>2</v>
      </c>
      <c r="E2" t="s">
        <v>3</v>
      </c>
    </row>
    <row r="3" spans="1:5" ht="15">
      <c r="A3" s="1" t="s">
        <v>4</v>
      </c>
      <c r="E3">
        <v>3</v>
      </c>
    </row>
    <row r="4" spans="1:5" ht="15">
      <c r="A4" s="1" t="s">
        <v>5</v>
      </c>
      <c r="E4">
        <v>3</v>
      </c>
    </row>
    <row r="5" spans="1:5" ht="30">
      <c r="A5" s="1" t="s">
        <v>6</v>
      </c>
      <c r="E5">
        <v>3</v>
      </c>
    </row>
    <row r="6" spans="1:5" ht="15">
      <c r="A6" s="1" t="s">
        <v>7</v>
      </c>
      <c r="E6">
        <v>2</v>
      </c>
    </row>
    <row r="7" spans="1:5" ht="15">
      <c r="A7" s="1" t="s">
        <v>8</v>
      </c>
      <c r="E7">
        <v>2</v>
      </c>
    </row>
    <row r="8" spans="1:5" ht="15">
      <c r="A8" s="1" t="s">
        <v>9</v>
      </c>
      <c r="E8">
        <v>2</v>
      </c>
    </row>
    <row r="9" spans="1:5" ht="45">
      <c r="A9" s="1" t="s">
        <v>10</v>
      </c>
      <c r="E9">
        <v>3</v>
      </c>
    </row>
    <row r="10" spans="1:5" ht="15">
      <c r="A10" s="1" t="s">
        <v>11</v>
      </c>
      <c r="E10">
        <v>2</v>
      </c>
    </row>
    <row r="11" spans="1:5" ht="30">
      <c r="A11" s="1" t="s">
        <v>12</v>
      </c>
      <c r="E11">
        <v>3</v>
      </c>
    </row>
    <row r="12" spans="1:5" ht="30">
      <c r="A12" s="1" t="s">
        <v>13</v>
      </c>
      <c r="E12">
        <v>2</v>
      </c>
    </row>
    <row r="13" spans="1:5" ht="30">
      <c r="A13" s="1" t="s">
        <v>14</v>
      </c>
      <c r="E13">
        <v>3</v>
      </c>
    </row>
    <row r="14" spans="1:5" ht="30">
      <c r="A14" s="1" t="s">
        <v>15</v>
      </c>
      <c r="E14">
        <v>1</v>
      </c>
    </row>
    <row r="15" spans="1:5" ht="15">
      <c r="A15" s="1" t="s">
        <v>16</v>
      </c>
      <c r="E15">
        <v>2</v>
      </c>
    </row>
    <row r="16" spans="1:5" ht="15">
      <c r="A16" s="1" t="s">
        <v>17</v>
      </c>
      <c r="E16">
        <v>3</v>
      </c>
    </row>
    <row r="17" spans="1:5" ht="30">
      <c r="A17" s="1" t="s">
        <v>18</v>
      </c>
      <c r="E17">
        <v>2</v>
      </c>
    </row>
    <row r="18" spans="1:5" ht="15">
      <c r="A18" s="1" t="s">
        <v>19</v>
      </c>
      <c r="E18">
        <v>1</v>
      </c>
    </row>
    <row r="19" spans="1:5" ht="15">
      <c r="A19" s="1" t="s">
        <v>20</v>
      </c>
      <c r="E19">
        <v>2</v>
      </c>
    </row>
    <row r="20" spans="1:5" ht="15">
      <c r="A20" t="s">
        <v>21</v>
      </c>
      <c r="E20">
        <v>3</v>
      </c>
    </row>
    <row r="21" spans="1:5" ht="15">
      <c r="A21" t="s">
        <v>22</v>
      </c>
      <c r="B21">
        <f>SUMPRODUCT(B$3:B$20,$E$3:$E$20)</f>
        <v>0</v>
      </c>
      <c r="C21">
        <f>SUMPRODUCT(C$3:C$20,$E$3:$E$20)</f>
        <v>0</v>
      </c>
      <c r="D21">
        <f>SUMPRODUCT(D$3:D$20,$E$3:$E$20)</f>
        <v>0</v>
      </c>
    </row>
    <row r="22" spans="1:5" ht="15">
      <c r="A22" t="s">
        <v>23</v>
      </c>
      <c r="B22">
        <f>SUMPRODUCT(--ISNUMBER(B$3:B$20),$E$3:$E$20)</f>
        <v>0</v>
      </c>
      <c r="C22">
        <f>SUMPRODUCT(--ISNUMBER(C$3:C$20),$E$3:$E$20)</f>
        <v>0</v>
      </c>
      <c r="D22">
        <f>SUMPRODUCT(--ISNUMBER(D$3:D$20),$E$3:$E$20)</f>
        <v>0</v>
      </c>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26"/>
  <sheetViews>
    <sheetView zoomScaleNormal="100" workbookViewId="0">
      <selection activeCell="E3" sqref="E3"/>
    </sheetView>
  </sheetViews>
  <sheetFormatPr defaultRowHeight="14.25"/>
  <cols>
    <col min="1" max="1" width="45.7109375" customWidth="1"/>
    <col min="2" max="1025" width="9" customWidth="1"/>
  </cols>
  <sheetData>
    <row r="2" spans="1:5" ht="15">
      <c r="B2" t="s">
        <v>0</v>
      </c>
      <c r="C2" t="s">
        <v>1</v>
      </c>
      <c r="D2" t="s">
        <v>2</v>
      </c>
      <c r="E2" t="s">
        <v>3</v>
      </c>
    </row>
    <row r="3" spans="1:5" ht="30">
      <c r="A3" s="1" t="s">
        <v>12</v>
      </c>
      <c r="E3">
        <v>3</v>
      </c>
    </row>
    <row r="4" spans="1:5" ht="45">
      <c r="A4" s="1" t="s">
        <v>24</v>
      </c>
      <c r="E4">
        <v>4</v>
      </c>
    </row>
    <row r="5" spans="1:5" ht="15">
      <c r="A5" s="1" t="s">
        <v>25</v>
      </c>
      <c r="E5">
        <v>2</v>
      </c>
    </row>
    <row r="6" spans="1:5" ht="15">
      <c r="A6" s="1" t="s">
        <v>26</v>
      </c>
      <c r="E6">
        <v>5</v>
      </c>
    </row>
    <row r="7" spans="1:5" ht="30">
      <c r="A7" s="1" t="s">
        <v>27</v>
      </c>
      <c r="E7">
        <v>3</v>
      </c>
    </row>
    <row r="8" spans="1:5" ht="15">
      <c r="A8" s="1" t="s">
        <v>28</v>
      </c>
      <c r="E8">
        <v>2</v>
      </c>
    </row>
    <row r="9" spans="1:5" ht="30">
      <c r="A9" s="1" t="s">
        <v>29</v>
      </c>
      <c r="E9">
        <v>2</v>
      </c>
    </row>
    <row r="10" spans="1:5" ht="45">
      <c r="A10" s="1" t="s">
        <v>30</v>
      </c>
      <c r="E10">
        <v>3</v>
      </c>
    </row>
    <row r="11" spans="1:5" ht="30">
      <c r="A11" s="1" t="s">
        <v>31</v>
      </c>
      <c r="E11">
        <v>5</v>
      </c>
    </row>
    <row r="12" spans="1:5" ht="15">
      <c r="A12" s="1" t="s">
        <v>32</v>
      </c>
      <c r="E12">
        <v>3</v>
      </c>
    </row>
    <row r="13" spans="1:5" ht="15">
      <c r="A13" s="1" t="s">
        <v>33</v>
      </c>
      <c r="E13">
        <v>3</v>
      </c>
    </row>
    <row r="14" spans="1:5" ht="45">
      <c r="A14" s="1" t="s">
        <v>34</v>
      </c>
      <c r="E14">
        <v>3</v>
      </c>
    </row>
    <row r="15" spans="1:5" ht="30">
      <c r="A15" s="1" t="s">
        <v>35</v>
      </c>
      <c r="E15">
        <v>3</v>
      </c>
    </row>
    <row r="16" spans="1:5" ht="15">
      <c r="A16" s="1" t="s">
        <v>36</v>
      </c>
      <c r="E16">
        <v>2</v>
      </c>
    </row>
    <row r="17" spans="1:5" ht="15">
      <c r="A17" s="1" t="s">
        <v>37</v>
      </c>
      <c r="E17">
        <v>4</v>
      </c>
    </row>
    <row r="18" spans="1:5" ht="15">
      <c r="A18" s="1" t="s">
        <v>38</v>
      </c>
      <c r="E18">
        <v>3</v>
      </c>
    </row>
    <row r="19" spans="1:5" ht="15">
      <c r="A19" s="1" t="s">
        <v>39</v>
      </c>
      <c r="E19">
        <v>3</v>
      </c>
    </row>
    <row r="20" spans="1:5" ht="15">
      <c r="A20" s="1" t="s">
        <v>40</v>
      </c>
      <c r="E20">
        <v>3</v>
      </c>
    </row>
    <row r="21" spans="1:5" ht="30">
      <c r="A21" s="1" t="s">
        <v>41</v>
      </c>
      <c r="E21">
        <v>3</v>
      </c>
    </row>
    <row r="22" spans="1:5" ht="30">
      <c r="A22" s="1" t="s">
        <v>42</v>
      </c>
      <c r="E22">
        <v>2</v>
      </c>
    </row>
    <row r="23" spans="1:5" ht="15">
      <c r="A23" s="1" t="s">
        <v>43</v>
      </c>
      <c r="E23">
        <v>1</v>
      </c>
    </row>
    <row r="24" spans="1:5" ht="15">
      <c r="A24" s="1" t="s">
        <v>44</v>
      </c>
      <c r="E24">
        <v>2</v>
      </c>
    </row>
    <row r="25" spans="1:5" ht="15">
      <c r="A25" t="s">
        <v>22</v>
      </c>
      <c r="B25">
        <f>SUMPRODUCT(B$3:B$24,$E$3:$E$24)</f>
        <v>0</v>
      </c>
      <c r="C25">
        <f>SUMPRODUCT(C$3:C$24,$E$3:$E$24)</f>
        <v>0</v>
      </c>
      <c r="D25">
        <f>SUMPRODUCT(D$3:D$24,$E$3:$E$24)</f>
        <v>0</v>
      </c>
    </row>
    <row r="26" spans="1:5" ht="15">
      <c r="A26" t="s">
        <v>23</v>
      </c>
      <c r="B26">
        <f>SUMPRODUCT(--ISNUMBER(B$3:B$24),$E$3:$E$24)</f>
        <v>0</v>
      </c>
      <c r="C26">
        <f>SUMPRODUCT(--ISNUMBER(C$3:C$24),$E$3:$E$24)</f>
        <v>0</v>
      </c>
      <c r="D26">
        <f>SUMPRODUCT(--ISNUMBER(D$3:D$24),$E$3:$E$24)</f>
        <v>0</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8"/>
  <sheetViews>
    <sheetView zoomScaleNormal="100" workbookViewId="0">
      <selection activeCell="F26" sqref="F26"/>
    </sheetView>
  </sheetViews>
  <sheetFormatPr defaultRowHeight="14.25"/>
  <cols>
    <col min="1" max="8" width="9" customWidth="1"/>
    <col min="9" max="9" width="9.85546875" customWidth="1"/>
    <col min="10" max="1025" width="9" customWidth="1"/>
  </cols>
  <sheetData>
    <row r="1" spans="1:11" ht="15"/>
    <row r="2" spans="1:11" ht="15">
      <c r="C2" s="309" t="s">
        <v>45</v>
      </c>
      <c r="D2" s="309"/>
      <c r="E2" s="310" t="s">
        <v>46</v>
      </c>
      <c r="F2" s="310"/>
      <c r="G2" s="311" t="s">
        <v>47</v>
      </c>
      <c r="H2" s="311"/>
    </row>
    <row r="3" spans="1:11" ht="15">
      <c r="A3" s="2"/>
      <c r="B3" s="2"/>
      <c r="C3" s="3" t="s">
        <v>3</v>
      </c>
      <c r="D3" s="3" t="s">
        <v>48</v>
      </c>
      <c r="E3" s="4" t="s">
        <v>3</v>
      </c>
      <c r="F3" s="4" t="s">
        <v>48</v>
      </c>
      <c r="G3" s="5" t="s">
        <v>3</v>
      </c>
      <c r="H3" s="5" t="s">
        <v>48</v>
      </c>
    </row>
    <row r="4" spans="1:11" ht="15">
      <c r="A4" s="6" t="s">
        <v>0</v>
      </c>
      <c r="B4" s="7">
        <v>0.06</v>
      </c>
      <c r="C4" s="8">
        <v>0.33333333333333298</v>
      </c>
      <c r="D4" s="9">
        <f>HLOOKUP(A4,Sudoku!$B$2:$F$44,43)</f>
        <v>0.5</v>
      </c>
      <c r="E4" s="10">
        <v>0.33333333333333298</v>
      </c>
      <c r="F4" s="11">
        <f>HLOOKUP(OldSommaire!A4,Scrabble!$B$2:$F$48,47,0)</f>
        <v>0.5</v>
      </c>
      <c r="G4" s="12">
        <v>0.33333333333333298</v>
      </c>
      <c r="H4" s="13">
        <f>HLOOKUP(A4,Curling!$B$2:$F$50,49, 0)</f>
        <v>0.5</v>
      </c>
      <c r="I4" s="14">
        <f>SUMPRODUCT(C4:D4,E4:F4,G4:H4)</f>
        <v>0.16203703703703692</v>
      </c>
      <c r="J4" s="15" t="str">
        <f>CONCATENATE(TEXT(I4*B4*100,"0.00"),"/",B4*100)</f>
        <v>0.97/6</v>
      </c>
      <c r="K4" t="str">
        <f>IF(C4+E4+G4&lt;&gt;1, "Attention la somme des poids n'égale pas 100%", "")</f>
        <v>Attention la somme des poids n'égale pas 100%</v>
      </c>
    </row>
    <row r="5" spans="1:11" ht="15">
      <c r="A5" s="16" t="s">
        <v>1</v>
      </c>
      <c r="B5" s="17">
        <v>0.14000000000000001</v>
      </c>
      <c r="C5" s="18">
        <v>0.5</v>
      </c>
      <c r="D5" s="19">
        <f>HLOOKUP(A5,Sudoku!$B$2:$F$44,43)</f>
        <v>0.5</v>
      </c>
      <c r="E5" s="20">
        <v>0.25</v>
      </c>
      <c r="F5" s="21">
        <f>HLOOKUP(OldSommaire!A5,Scrabble!$B$2:$F$48,47,0)</f>
        <v>0.5</v>
      </c>
      <c r="G5" s="22">
        <v>0.25</v>
      </c>
      <c r="H5" s="23">
        <f>HLOOKUP(A5,Curling!$B$2:$F$50,49, 0)</f>
        <v>0.5</v>
      </c>
      <c r="I5" s="24">
        <f>SUMPRODUCT(C5:D5,E5:F5,G5:H5)</f>
        <v>0.15625</v>
      </c>
      <c r="J5" s="25" t="str">
        <f>CONCATENATE(TEXT(I5*B5*100,"0.00"),"/",B5*100)</f>
        <v>2.19/14</v>
      </c>
      <c r="K5" t="str">
        <f>IF(C5+E5+G5&lt;&gt;1, "Attention la somme des poids n'égale pas 100%", "")</f>
        <v/>
      </c>
    </row>
    <row r="6" spans="1:11" ht="15">
      <c r="A6" s="26" t="s">
        <v>2</v>
      </c>
      <c r="B6" s="27">
        <v>0.25</v>
      </c>
      <c r="C6" s="28">
        <v>0.2</v>
      </c>
      <c r="D6" s="19">
        <f>HLOOKUP(A6,Sudoku!$B$2:$F$44,43)</f>
        <v>0.5</v>
      </c>
      <c r="E6" s="29">
        <v>0.2</v>
      </c>
      <c r="F6" s="21">
        <f>HLOOKUP(OldSommaire!A6,Scrabble!$B$2:$F$48,47,0)</f>
        <v>0.5</v>
      </c>
      <c r="G6" s="30">
        <v>0.6</v>
      </c>
      <c r="H6" s="23">
        <f>HLOOKUP(A6,Curling!$B$2:$F$50,49, 0)</f>
        <v>0.5</v>
      </c>
      <c r="I6" s="31">
        <f>SUMPRODUCT(C6:D6,E6:F6,G6:H6)</f>
        <v>0.14899999999999999</v>
      </c>
      <c r="J6" s="32" t="str">
        <f>CONCATENATE(TEXT(I6*B6*100,"0.00"),"/",B6*100)</f>
        <v>3.73/25</v>
      </c>
      <c r="K6" t="str">
        <f>IF(C6+E6+G6&lt;&gt;1, "Attention la somme des poids n'égale pas 100%", "")</f>
        <v/>
      </c>
    </row>
    <row r="7" spans="1:11" ht="15">
      <c r="A7" s="33" t="s">
        <v>49</v>
      </c>
      <c r="B7" s="34">
        <v>0.25</v>
      </c>
      <c r="C7" s="28">
        <v>0.3</v>
      </c>
      <c r="D7" s="19">
        <f>HLOOKUP(A7,Sudoku!$B$2:$F$44,43)</f>
        <v>0.5</v>
      </c>
      <c r="E7" s="29">
        <v>0.33</v>
      </c>
      <c r="F7" s="21">
        <f>HLOOKUP(OldSommaire!A7,Scrabble!$B$2:$F$48,47,0)</f>
        <v>0.5</v>
      </c>
      <c r="G7" s="30">
        <v>0.11</v>
      </c>
      <c r="H7" s="23">
        <f>HLOOKUP(A7,Curling!$B$2:$F$50,49, 0)</f>
        <v>0.5</v>
      </c>
      <c r="I7" s="35">
        <f>SUMPRODUCT(C7:D7,E7:F7,G7:H7)</f>
        <v>0.13589000000000001</v>
      </c>
      <c r="J7" s="36" t="str">
        <f>CONCATENATE(TEXT(I7*B7*100,"0.00"),"/",B7*100)</f>
        <v>3.40/25</v>
      </c>
      <c r="K7" t="str">
        <f>IF(C7+E7+G7&lt;&gt;1, "Attention la somme des poids n'égale pas 100%", "")</f>
        <v>Attention la somme des poids n'égale pas 100%</v>
      </c>
    </row>
    <row r="8" spans="1:11" ht="15">
      <c r="A8" s="37" t="s">
        <v>50</v>
      </c>
      <c r="B8" s="37"/>
      <c r="C8" s="38">
        <v>0.02</v>
      </c>
      <c r="D8" s="39">
        <f>HLOOKUP(A8,Sudoku!$B$2:$F$44,43,0)</f>
        <v>0.5</v>
      </c>
      <c r="E8" s="40">
        <v>0.01</v>
      </c>
      <c r="F8" s="41">
        <f>HLOOKUP(OldSommaire!A8,Scrabble!$B$2:$F$48,47,0)</f>
        <v>0.5</v>
      </c>
      <c r="G8" s="42">
        <v>0.97</v>
      </c>
      <c r="H8" s="43">
        <f>HLOOKUP(A8,Curling!$B$2:$F$50,49, 0)</f>
        <v>0.5</v>
      </c>
      <c r="I8" s="44">
        <f>SUMPRODUCT(C8:D8,E8:F8,G8:H8)</f>
        <v>0.125194</v>
      </c>
      <c r="J8" s="45" t="str">
        <f>CONCATENATE(TEXT(I8*B8*100,"0.00"),"/",B8*100)</f>
        <v>0.00/0</v>
      </c>
      <c r="K8" t="str">
        <f>IF(C8+E8+G8&lt;&gt;1, "Attention la somme des poids n'égale pas 100%", "")</f>
        <v/>
      </c>
    </row>
  </sheetData>
  <sheetProtection sheet="1" objects="1" scenarios="1"/>
  <mergeCells count="3">
    <mergeCell ref="C2:D2"/>
    <mergeCell ref="E2:F2"/>
    <mergeCell ref="G2:H2"/>
  </mergeCells>
  <dataValidations count="1">
    <dataValidation type="decimal" allowBlank="1" showInputMessage="1" showErrorMessage="1" error="Les poids sont en terme de pourcentage. Veuillez entrer une valeur entre 0 et 1" sqref="C4:C8 E4:E8 G4:G8" xr:uid="{00000000-0002-0000-0200-000000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5"/>
  <sheetViews>
    <sheetView topLeftCell="A16" zoomScaleNormal="100" workbookViewId="0">
      <selection activeCell="A27" sqref="A27"/>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12" t="s">
        <v>3</v>
      </c>
    </row>
    <row r="3" spans="1:7" ht="15">
      <c r="A3" s="52" t="s">
        <v>52</v>
      </c>
      <c r="B3" s="53"/>
      <c r="C3" s="54"/>
      <c r="D3" s="55"/>
      <c r="E3" s="56"/>
      <c r="F3" s="57"/>
      <c r="G3" s="312"/>
    </row>
    <row r="4" spans="1:7" ht="15">
      <c r="A4" s="58" t="s">
        <v>4</v>
      </c>
      <c r="B4" s="59"/>
      <c r="C4" s="60"/>
      <c r="D4" s="61"/>
      <c r="E4" s="62"/>
      <c r="F4" s="63"/>
      <c r="G4" s="64">
        <v>3</v>
      </c>
    </row>
    <row r="5" spans="1:7" ht="15">
      <c r="A5" s="65" t="s">
        <v>5</v>
      </c>
      <c r="B5" s="66"/>
      <c r="C5" s="67"/>
      <c r="D5" s="68"/>
      <c r="E5" s="69"/>
      <c r="F5" s="70"/>
      <c r="G5" s="71">
        <v>3</v>
      </c>
    </row>
    <row r="6" spans="1:7" ht="30">
      <c r="A6" s="65" t="s">
        <v>6</v>
      </c>
      <c r="B6" s="66"/>
      <c r="C6" s="67"/>
      <c r="D6" s="68"/>
      <c r="E6" s="69"/>
      <c r="F6" s="70"/>
      <c r="G6" s="71">
        <v>3</v>
      </c>
    </row>
    <row r="7" spans="1:7" ht="15">
      <c r="A7" s="65" t="s">
        <v>7</v>
      </c>
      <c r="B7" s="66"/>
      <c r="C7" s="67"/>
      <c r="D7" s="68"/>
      <c r="E7" s="69"/>
      <c r="F7" s="70"/>
      <c r="G7" s="71">
        <v>2</v>
      </c>
    </row>
    <row r="8" spans="1:7" ht="15">
      <c r="A8" s="65" t="s">
        <v>8</v>
      </c>
      <c r="B8" s="66"/>
      <c r="C8" s="67"/>
      <c r="D8" s="68"/>
      <c r="E8" s="69"/>
      <c r="F8" s="70"/>
      <c r="G8" s="71">
        <v>2</v>
      </c>
    </row>
    <row r="9" spans="1:7" ht="15">
      <c r="A9" s="65" t="s">
        <v>9</v>
      </c>
      <c r="B9" s="66"/>
      <c r="C9" s="67"/>
      <c r="D9" s="68"/>
      <c r="E9" s="69"/>
      <c r="F9" s="70"/>
      <c r="G9" s="71">
        <v>2</v>
      </c>
    </row>
    <row r="10" spans="1:7" ht="45">
      <c r="A10" s="65" t="s">
        <v>10</v>
      </c>
      <c r="B10" s="66"/>
      <c r="C10" s="67"/>
      <c r="D10" s="68"/>
      <c r="E10" s="69"/>
      <c r="F10" s="70"/>
      <c r="G10" s="71">
        <v>3</v>
      </c>
    </row>
    <row r="11" spans="1:7" ht="15">
      <c r="A11" s="65" t="s">
        <v>11</v>
      </c>
      <c r="B11" s="66"/>
      <c r="C11" s="67"/>
      <c r="D11" s="68"/>
      <c r="E11" s="69"/>
      <c r="F11" s="70"/>
      <c r="G11" s="71">
        <v>2</v>
      </c>
    </row>
    <row r="12" spans="1:7" ht="30">
      <c r="A12" s="65" t="s">
        <v>12</v>
      </c>
      <c r="B12" s="66"/>
      <c r="C12" s="67"/>
      <c r="D12" s="68"/>
      <c r="E12" s="69"/>
      <c r="F12" s="70"/>
      <c r="G12" s="71">
        <v>3</v>
      </c>
    </row>
    <row r="13" spans="1:7" ht="30">
      <c r="A13" s="65" t="s">
        <v>13</v>
      </c>
      <c r="B13" s="66"/>
      <c r="C13" s="67"/>
      <c r="D13" s="68"/>
      <c r="E13" s="69"/>
      <c r="F13" s="70"/>
      <c r="G13" s="71">
        <v>2</v>
      </c>
    </row>
    <row r="14" spans="1:7" ht="30">
      <c r="A14" s="65" t="s">
        <v>14</v>
      </c>
      <c r="B14" s="66"/>
      <c r="C14" s="67"/>
      <c r="D14" s="68"/>
      <c r="E14" s="69"/>
      <c r="F14" s="70"/>
      <c r="G14" s="71">
        <v>3</v>
      </c>
    </row>
    <row r="15" spans="1:7" ht="30">
      <c r="A15" s="65" t="s">
        <v>15</v>
      </c>
      <c r="B15" s="66"/>
      <c r="C15" s="67"/>
      <c r="D15" s="68"/>
      <c r="E15" s="69"/>
      <c r="F15" s="70"/>
      <c r="G15" s="71">
        <v>1</v>
      </c>
    </row>
    <row r="16" spans="1:7" ht="15">
      <c r="A16" s="65" t="s">
        <v>16</v>
      </c>
      <c r="B16" s="66"/>
      <c r="C16" s="67"/>
      <c r="D16" s="68"/>
      <c r="E16" s="69"/>
      <c r="F16" s="70"/>
      <c r="G16" s="71">
        <v>2</v>
      </c>
    </row>
    <row r="17" spans="1:9" ht="15">
      <c r="A17" s="65" t="s">
        <v>17</v>
      </c>
      <c r="B17" s="66"/>
      <c r="C17" s="67"/>
      <c r="D17" s="68"/>
      <c r="E17" s="69"/>
      <c r="F17" s="70"/>
      <c r="G17" s="71">
        <v>3</v>
      </c>
    </row>
    <row r="18" spans="1:9" ht="30">
      <c r="A18" s="65" t="s">
        <v>18</v>
      </c>
      <c r="B18" s="66"/>
      <c r="C18" s="67"/>
      <c r="D18" s="68"/>
      <c r="E18" s="69"/>
      <c r="F18" s="70"/>
      <c r="G18" s="71">
        <v>2</v>
      </c>
    </row>
    <row r="19" spans="1:9" ht="15">
      <c r="A19" s="65" t="s">
        <v>19</v>
      </c>
      <c r="B19" s="66"/>
      <c r="C19" s="67"/>
      <c r="D19" s="68"/>
      <c r="E19" s="69"/>
      <c r="F19" s="70"/>
      <c r="G19" s="71">
        <v>1</v>
      </c>
    </row>
    <row r="20" spans="1:9" ht="15">
      <c r="A20" s="65" t="s">
        <v>20</v>
      </c>
      <c r="B20" s="66"/>
      <c r="C20" s="67"/>
      <c r="D20" s="68"/>
      <c r="E20" s="69"/>
      <c r="F20" s="70"/>
      <c r="G20" s="71">
        <v>2</v>
      </c>
    </row>
    <row r="21" spans="1:9" ht="15">
      <c r="A21" s="72" t="s">
        <v>21</v>
      </c>
      <c r="B21" s="73"/>
      <c r="C21" s="74"/>
      <c r="D21" s="75"/>
      <c r="E21" s="76"/>
      <c r="F21" s="77"/>
      <c r="G21" s="78">
        <v>3</v>
      </c>
    </row>
    <row r="22" spans="1:9" ht="15">
      <c r="A22" s="79" t="s">
        <v>22</v>
      </c>
      <c r="B22" s="80">
        <f>SUMPRODUCT(B$4:B$21,$G$4:$G$21)</f>
        <v>0</v>
      </c>
      <c r="C22" s="81">
        <f>SUMPRODUCT(C$4:C$21,$G$4:$G$21)</f>
        <v>0</v>
      </c>
      <c r="D22" s="82">
        <f>SUMPRODUCT(D$4:D$21,$G$4:$G$21)</f>
        <v>0</v>
      </c>
      <c r="E22" s="83">
        <f>SUMPRODUCT(E$4:E$21,$G$4:$G$21)</f>
        <v>0</v>
      </c>
      <c r="F22" s="84">
        <f>SUMPRODUCT(F$4:F$21,$G$4:$G$21)</f>
        <v>0</v>
      </c>
      <c r="G22" s="85"/>
    </row>
    <row r="23" spans="1:9" ht="15">
      <c r="A23" s="86" t="s">
        <v>23</v>
      </c>
      <c r="B23" s="87">
        <f>SUMPRODUCT(--ISNUMBER(B$4:B$21),$G$4:$G$21)</f>
        <v>0</v>
      </c>
      <c r="C23" s="88">
        <f>SUMPRODUCT(--ISNUMBER(C$4:C$21),$G$4:$G$21)</f>
        <v>0</v>
      </c>
      <c r="D23" s="89">
        <f>SUMPRODUCT(--ISNUMBER(D$4:D$21),$G$4:$G$21)</f>
        <v>0</v>
      </c>
      <c r="E23" s="90">
        <f>SUMPRODUCT(--ISNUMBER(E$4:E$21),$G$4:$G$21)</f>
        <v>0</v>
      </c>
      <c r="F23" s="91">
        <f>SUMPRODUCT(--ISNUMBER(F$4:F$21),$G$4:$G$21)</f>
        <v>0</v>
      </c>
      <c r="G23" s="85"/>
    </row>
    <row r="25" spans="1:9" ht="15">
      <c r="A25" s="92" t="s">
        <v>53</v>
      </c>
      <c r="B25" s="93">
        <f>IF(B$23=0,1,B$22)/IF(B$23=0,1,B$23)</f>
        <v>1</v>
      </c>
      <c r="C25" s="94">
        <f>IF(C$23=0,1,C$22)/IF(C$23=0,1,C$23)</f>
        <v>1</v>
      </c>
      <c r="D25" s="95">
        <f>IF(D$23=0,1,D$22)/IF(D$23=0,1,D$23)</f>
        <v>1</v>
      </c>
      <c r="E25" s="96">
        <f>IF(E$23=0,1,E$22)/IF(E$23=0,1,E$23)</f>
        <v>1</v>
      </c>
      <c r="F25" s="97">
        <f>IF(F$23=0,1,F$22)/IF(F$23=0,1,F$23)</f>
        <v>1</v>
      </c>
    </row>
    <row r="27" spans="1:9" ht="15">
      <c r="A27" s="46" t="s">
        <v>54</v>
      </c>
      <c r="B27" s="85"/>
      <c r="C27" s="85"/>
      <c r="D27" s="85"/>
      <c r="E27" s="85"/>
      <c r="F27" s="85"/>
      <c r="H27" s="313" t="s">
        <v>55</v>
      </c>
      <c r="I27" s="313"/>
    </row>
    <row r="28" spans="1:9" ht="15">
      <c r="A28" s="52" t="s">
        <v>56</v>
      </c>
      <c r="B28" s="98" t="s">
        <v>57</v>
      </c>
      <c r="C28" s="99"/>
      <c r="D28" s="100"/>
      <c r="E28" s="101"/>
      <c r="F28" s="102"/>
      <c r="H28" s="103" t="s">
        <v>58</v>
      </c>
      <c r="I28" s="104" t="s">
        <v>59</v>
      </c>
    </row>
    <row r="29" spans="1:9" ht="15">
      <c r="A29" s="105" t="s">
        <v>60</v>
      </c>
      <c r="B29" s="106"/>
      <c r="C29" s="107"/>
      <c r="D29" s="108"/>
      <c r="E29" s="109"/>
      <c r="F29" s="110"/>
      <c r="H29" s="111">
        <v>2</v>
      </c>
      <c r="I29" s="112">
        <v>2.2000000000000002</v>
      </c>
    </row>
    <row r="30" spans="1:9" ht="15">
      <c r="A30" s="113" t="s">
        <v>61</v>
      </c>
      <c r="B30" s="114"/>
      <c r="C30" s="115"/>
      <c r="D30" s="116"/>
      <c r="E30" s="117"/>
      <c r="F30" s="118"/>
      <c r="H30" s="119">
        <v>1</v>
      </c>
      <c r="I30" s="120">
        <v>1.3</v>
      </c>
    </row>
    <row r="31" spans="1:9" ht="15">
      <c r="A31" s="113" t="s">
        <v>62</v>
      </c>
      <c r="B31" s="114"/>
      <c r="C31" s="115"/>
      <c r="D31" s="116"/>
      <c r="E31" s="117"/>
      <c r="F31" s="118"/>
      <c r="H31" s="119">
        <v>1</v>
      </c>
      <c r="I31" s="120">
        <v>1.3</v>
      </c>
    </row>
    <row r="32" spans="1:9" ht="15">
      <c r="A32" s="113" t="s">
        <v>63</v>
      </c>
      <c r="B32" s="114"/>
      <c r="C32" s="115"/>
      <c r="D32" s="116"/>
      <c r="E32" s="117"/>
      <c r="F32" s="118"/>
      <c r="H32" s="119">
        <v>1</v>
      </c>
      <c r="I32" s="120">
        <v>1.3</v>
      </c>
    </row>
    <row r="33" spans="1:9" ht="15">
      <c r="A33" s="113" t="s">
        <v>64</v>
      </c>
      <c r="B33" s="114"/>
      <c r="C33" s="115"/>
      <c r="D33" s="116"/>
      <c r="E33" s="117"/>
      <c r="F33" s="118"/>
      <c r="H33" s="119">
        <v>1</v>
      </c>
      <c r="I33" s="120">
        <v>1.3</v>
      </c>
    </row>
    <row r="34" spans="1:9" ht="15">
      <c r="A34" s="113" t="s">
        <v>65</v>
      </c>
      <c r="B34" s="114"/>
      <c r="C34" s="115"/>
      <c r="D34" s="116"/>
      <c r="E34" s="117"/>
      <c r="F34" s="118"/>
      <c r="H34" s="119">
        <v>1</v>
      </c>
      <c r="I34" s="120">
        <v>1.3</v>
      </c>
    </row>
    <row r="35" spans="1:9" ht="15">
      <c r="A35" s="113" t="s">
        <v>66</v>
      </c>
      <c r="B35" s="114"/>
      <c r="C35" s="115"/>
      <c r="D35" s="116"/>
      <c r="E35" s="117"/>
      <c r="F35" s="118"/>
      <c r="H35" s="119">
        <v>1</v>
      </c>
      <c r="I35" s="120">
        <v>1.3</v>
      </c>
    </row>
    <row r="36" spans="1:9" ht="15">
      <c r="A36" s="121" t="s">
        <v>67</v>
      </c>
      <c r="B36" s="122"/>
      <c r="C36" s="123"/>
      <c r="D36" s="124"/>
      <c r="E36" s="125"/>
      <c r="F36" s="126"/>
      <c r="H36" s="127">
        <v>2</v>
      </c>
      <c r="I36" s="128">
        <v>0</v>
      </c>
    </row>
    <row r="37" spans="1:9" ht="15">
      <c r="A37" s="129" t="s">
        <v>68</v>
      </c>
      <c r="B37" s="130">
        <f>SUMPRODUCT(B$29:B$36,IF(B$28="Oui",$H$29:$H$36,$I$29:$I$36))</f>
        <v>0</v>
      </c>
      <c r="C37" s="131">
        <f>SUMPRODUCT(C$29:C$36,IF(C$28="Oui",$H$29:$H$36,$I$29:$I$36))</f>
        <v>0</v>
      </c>
      <c r="D37" s="132">
        <f>SUMPRODUCT(D$29:D$36,IF(D$28="Oui",$H$29:$H$36,$I$29:$I$36))</f>
        <v>0</v>
      </c>
      <c r="E37" s="133">
        <f>SUMPRODUCT(E$29:E$36,IF(E$28="Oui",$H$29:$H$36,$I$29:$I$36))</f>
        <v>0</v>
      </c>
      <c r="F37" s="134">
        <f>SUMPRODUCT(F$29:F$36,IF(F$28="Oui",$H$29:$H$36,$I$29:$I$36))</f>
        <v>0</v>
      </c>
      <c r="H37" s="135">
        <v>10</v>
      </c>
      <c r="I37" s="136">
        <v>10</v>
      </c>
    </row>
    <row r="38" spans="1:9" ht="15">
      <c r="A38" s="129" t="s">
        <v>69</v>
      </c>
      <c r="B38" s="130">
        <f>IF(B$28="Oui",$H$37,$I$37)</f>
        <v>10</v>
      </c>
      <c r="C38" s="131">
        <f>IF(C$28="Oui",$H$37,$I$37)</f>
        <v>10</v>
      </c>
      <c r="D38" s="132">
        <f>IF(D$28="Oui",$H$37,$I$37)</f>
        <v>10</v>
      </c>
      <c r="E38" s="133">
        <f>IF(E$28="Oui",$H$37,$I$37)</f>
        <v>10</v>
      </c>
      <c r="F38" s="134">
        <f>IF(F$28="Oui",$H$37,$I$37)</f>
        <v>10</v>
      </c>
      <c r="H38" s="137"/>
      <c r="I38" s="137"/>
    </row>
    <row r="39" spans="1:9" ht="15">
      <c r="A39" s="138"/>
      <c r="B39" s="138"/>
      <c r="C39" s="138"/>
      <c r="D39" s="138"/>
      <c r="E39" s="138"/>
      <c r="F39" s="138"/>
    </row>
    <row r="40" spans="1:9" ht="15">
      <c r="A40" s="85"/>
      <c r="B40" s="85"/>
      <c r="C40" s="85"/>
      <c r="D40" s="85"/>
      <c r="E40" s="85"/>
      <c r="F40" s="85"/>
    </row>
    <row r="41" spans="1:9" ht="15">
      <c r="A41" s="92" t="s">
        <v>70</v>
      </c>
      <c r="B41" s="93">
        <f>B$37/B$38</f>
        <v>0</v>
      </c>
      <c r="C41" s="94">
        <f>C$37/C$38</f>
        <v>0</v>
      </c>
      <c r="D41" s="95">
        <f>D$37/D$38</f>
        <v>0</v>
      </c>
      <c r="E41" s="96">
        <f>E$37/E$38</f>
        <v>0</v>
      </c>
      <c r="F41" s="97">
        <f>F$37/F$38</f>
        <v>0</v>
      </c>
    </row>
    <row r="43" spans="1:9" ht="15"/>
    <row r="44" spans="1:9" ht="15">
      <c r="A44" s="92" t="s">
        <v>71</v>
      </c>
      <c r="B44" s="139">
        <f>(B$25+B$41)/2</f>
        <v>0.5</v>
      </c>
      <c r="C44" s="94">
        <f>(C$25+C$41)/2</f>
        <v>0.5</v>
      </c>
      <c r="D44" s="95">
        <f>(D$25+D$41)/2</f>
        <v>0.5</v>
      </c>
      <c r="E44" s="96">
        <f>(E$25+E$41)/2</f>
        <v>0.5</v>
      </c>
      <c r="F44" s="97">
        <f>(F$25+F$41)/2</f>
        <v>0.5</v>
      </c>
    </row>
    <row r="45" spans="1:9" ht="15">
      <c r="A45" s="92" t="s">
        <v>72</v>
      </c>
      <c r="B45" s="140">
        <f>COUNTA(B$4:B$21)</f>
        <v>0</v>
      </c>
      <c r="C45" s="141">
        <f>COUNTA(C$4:C$21)</f>
        <v>0</v>
      </c>
      <c r="D45" s="142">
        <f>COUNTA(D$4:D$21)</f>
        <v>0</v>
      </c>
      <c r="E45" s="143">
        <f>COUNTA(E$4:E$21)</f>
        <v>0</v>
      </c>
      <c r="F45" s="144">
        <f>COUNTA(F$4:F$21)</f>
        <v>0</v>
      </c>
    </row>
  </sheetData>
  <sheetProtection sheet="1" objects="1" scenarios="1"/>
  <mergeCells count="2">
    <mergeCell ref="G2:G3"/>
    <mergeCell ref="H27:I27"/>
  </mergeCells>
  <dataValidations count="2">
    <dataValidation type="list" allowBlank="1" showInputMessage="1" showErrorMessage="1" sqref="B28:F28" xr:uid="{00000000-0002-0000-0300-000000000000}">
      <formula1>"Oui,Non"</formula1>
      <formula2>0</formula2>
    </dataValidation>
    <dataValidation type="decimal" allowBlank="1" showInputMessage="1" showErrorMessage="1" error="Les évaluations sont faites en terme de pourcentage. Veuillez entrer une valeur entre 0 et 1" sqref="B4:F21 B29:F36" xr:uid="{00000000-0002-0000-03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49"/>
  <sheetViews>
    <sheetView topLeftCell="A21" zoomScaleNormal="100" workbookViewId="0">
      <selection activeCell="A45" sqref="A45"/>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12" t="s">
        <v>3</v>
      </c>
    </row>
    <row r="3" spans="1:7" ht="15">
      <c r="A3" s="52" t="s">
        <v>52</v>
      </c>
      <c r="B3" s="53"/>
      <c r="C3" s="54"/>
      <c r="D3" s="55"/>
      <c r="E3" s="56"/>
      <c r="F3" s="57"/>
      <c r="G3" s="312"/>
    </row>
    <row r="4" spans="1:7" ht="30">
      <c r="A4" s="58" t="s">
        <v>12</v>
      </c>
      <c r="B4" s="59"/>
      <c r="C4" s="60"/>
      <c r="D4" s="61"/>
      <c r="E4" s="62"/>
      <c r="F4" s="63"/>
      <c r="G4" s="64">
        <v>3</v>
      </c>
    </row>
    <row r="5" spans="1:7" ht="45">
      <c r="A5" s="65" t="s">
        <v>24</v>
      </c>
      <c r="B5" s="66"/>
      <c r="C5" s="67"/>
      <c r="D5" s="68"/>
      <c r="E5" s="69"/>
      <c r="F5" s="70"/>
      <c r="G5" s="71">
        <v>4</v>
      </c>
    </row>
    <row r="6" spans="1:7" ht="30">
      <c r="A6" s="65" t="s">
        <v>25</v>
      </c>
      <c r="B6" s="66"/>
      <c r="C6" s="67"/>
      <c r="D6" s="68"/>
      <c r="E6" s="69"/>
      <c r="F6" s="70"/>
      <c r="G6" s="71">
        <v>2</v>
      </c>
    </row>
    <row r="7" spans="1:7" ht="15">
      <c r="A7" s="65" t="s">
        <v>26</v>
      </c>
      <c r="B7" s="66"/>
      <c r="C7" s="67"/>
      <c r="D7" s="68"/>
      <c r="E7" s="69"/>
      <c r="F7" s="70"/>
      <c r="G7" s="71">
        <v>5</v>
      </c>
    </row>
    <row r="8" spans="1:7" ht="30">
      <c r="A8" s="65" t="s">
        <v>27</v>
      </c>
      <c r="B8" s="66"/>
      <c r="C8" s="67"/>
      <c r="D8" s="68"/>
      <c r="E8" s="69"/>
      <c r="F8" s="70"/>
      <c r="G8" s="71">
        <v>3</v>
      </c>
    </row>
    <row r="9" spans="1:7" ht="30">
      <c r="A9" s="65" t="s">
        <v>28</v>
      </c>
      <c r="B9" s="66"/>
      <c r="C9" s="67"/>
      <c r="D9" s="68"/>
      <c r="E9" s="69"/>
      <c r="F9" s="70"/>
      <c r="G9" s="71">
        <v>2</v>
      </c>
    </row>
    <row r="10" spans="1:7" ht="45">
      <c r="A10" s="65" t="s">
        <v>29</v>
      </c>
      <c r="B10" s="66"/>
      <c r="C10" s="67"/>
      <c r="D10" s="68"/>
      <c r="E10" s="69"/>
      <c r="F10" s="70"/>
      <c r="G10" s="71">
        <v>2</v>
      </c>
    </row>
    <row r="11" spans="1:7" ht="45">
      <c r="A11" s="65" t="s">
        <v>30</v>
      </c>
      <c r="B11" s="66"/>
      <c r="C11" s="67"/>
      <c r="D11" s="68"/>
      <c r="E11" s="69"/>
      <c r="F11" s="70"/>
      <c r="G11" s="71">
        <v>3</v>
      </c>
    </row>
    <row r="12" spans="1:7" ht="30">
      <c r="A12" s="65" t="s">
        <v>31</v>
      </c>
      <c r="B12" s="66"/>
      <c r="C12" s="67"/>
      <c r="D12" s="68"/>
      <c r="E12" s="69"/>
      <c r="F12" s="70"/>
      <c r="G12" s="71">
        <v>5</v>
      </c>
    </row>
    <row r="13" spans="1:7" ht="15">
      <c r="A13" s="65" t="s">
        <v>32</v>
      </c>
      <c r="B13" s="66"/>
      <c r="C13" s="67"/>
      <c r="D13" s="68"/>
      <c r="E13" s="69"/>
      <c r="F13" s="70"/>
      <c r="G13" s="71">
        <v>3</v>
      </c>
    </row>
    <row r="14" spans="1:7" ht="15">
      <c r="A14" s="65" t="s">
        <v>33</v>
      </c>
      <c r="B14" s="66"/>
      <c r="C14" s="67"/>
      <c r="D14" s="68"/>
      <c r="E14" s="69"/>
      <c r="F14" s="70"/>
      <c r="G14" s="71">
        <v>3</v>
      </c>
    </row>
    <row r="15" spans="1:7" ht="45">
      <c r="A15" s="65" t="s">
        <v>34</v>
      </c>
      <c r="B15" s="66"/>
      <c r="C15" s="67"/>
      <c r="D15" s="68"/>
      <c r="E15" s="69"/>
      <c r="F15" s="70"/>
      <c r="G15" s="71">
        <v>3</v>
      </c>
    </row>
    <row r="16" spans="1:7" ht="30">
      <c r="A16" s="65" t="s">
        <v>35</v>
      </c>
      <c r="B16" s="66"/>
      <c r="C16" s="67"/>
      <c r="D16" s="68"/>
      <c r="E16" s="69"/>
      <c r="F16" s="70"/>
      <c r="G16" s="71">
        <v>3</v>
      </c>
    </row>
    <row r="17" spans="1:9" ht="15">
      <c r="A17" s="65" t="s">
        <v>36</v>
      </c>
      <c r="B17" s="66"/>
      <c r="C17" s="67"/>
      <c r="D17" s="68"/>
      <c r="E17" s="69"/>
      <c r="F17" s="70"/>
      <c r="G17" s="71">
        <v>2</v>
      </c>
    </row>
    <row r="18" spans="1:9" ht="15">
      <c r="A18" s="65" t="s">
        <v>37</v>
      </c>
      <c r="B18" s="66"/>
      <c r="C18" s="67"/>
      <c r="D18" s="68"/>
      <c r="E18" s="69"/>
      <c r="F18" s="70"/>
      <c r="G18" s="71">
        <v>4</v>
      </c>
    </row>
    <row r="19" spans="1:9" ht="15">
      <c r="A19" s="65" t="s">
        <v>38</v>
      </c>
      <c r="B19" s="66"/>
      <c r="C19" s="67"/>
      <c r="D19" s="68"/>
      <c r="E19" s="69"/>
      <c r="F19" s="70"/>
      <c r="G19" s="71">
        <v>3</v>
      </c>
    </row>
    <row r="20" spans="1:9" ht="15">
      <c r="A20" s="65" t="s">
        <v>39</v>
      </c>
      <c r="B20" s="66"/>
      <c r="C20" s="67"/>
      <c r="D20" s="68"/>
      <c r="E20" s="69"/>
      <c r="F20" s="70"/>
      <c r="G20" s="71">
        <v>3</v>
      </c>
    </row>
    <row r="21" spans="1:9" ht="15">
      <c r="A21" s="65" t="s">
        <v>40</v>
      </c>
      <c r="B21" s="66"/>
      <c r="C21" s="67"/>
      <c r="D21" s="68"/>
      <c r="E21" s="69"/>
      <c r="F21" s="70"/>
      <c r="G21" s="71">
        <v>3</v>
      </c>
    </row>
    <row r="22" spans="1:9" ht="30">
      <c r="A22" s="65" t="s">
        <v>41</v>
      </c>
      <c r="B22" s="66"/>
      <c r="C22" s="67"/>
      <c r="D22" s="68"/>
      <c r="E22" s="69"/>
      <c r="F22" s="70"/>
      <c r="G22" s="71">
        <v>3</v>
      </c>
    </row>
    <row r="23" spans="1:9" ht="30">
      <c r="A23" s="65" t="s">
        <v>42</v>
      </c>
      <c r="B23" s="66"/>
      <c r="C23" s="67"/>
      <c r="D23" s="68"/>
      <c r="E23" s="69"/>
      <c r="F23" s="70"/>
      <c r="G23" s="71">
        <v>2</v>
      </c>
    </row>
    <row r="24" spans="1:9" ht="15">
      <c r="A24" s="65" t="s">
        <v>43</v>
      </c>
      <c r="B24" s="66"/>
      <c r="C24" s="67"/>
      <c r="D24" s="68"/>
      <c r="E24" s="69"/>
      <c r="F24" s="70"/>
      <c r="G24" s="71">
        <v>1</v>
      </c>
    </row>
    <row r="25" spans="1:9" ht="15">
      <c r="A25" s="72" t="s">
        <v>44</v>
      </c>
      <c r="B25" s="73"/>
      <c r="C25" s="74"/>
      <c r="D25" s="75"/>
      <c r="E25" s="76"/>
      <c r="F25" s="77"/>
      <c r="G25" s="78">
        <v>2</v>
      </c>
    </row>
    <row r="26" spans="1:9" ht="15">
      <c r="A26" s="79" t="s">
        <v>22</v>
      </c>
      <c r="B26" s="80">
        <f>SUMPRODUCT(B$4:B$25,$G$4:$G$25)</f>
        <v>0</v>
      </c>
      <c r="C26" s="81">
        <f>SUMPRODUCT(C$4:C$25,$G$4:$G$25)</f>
        <v>0</v>
      </c>
      <c r="D26" s="82">
        <f>SUMPRODUCT(D$4:D$25,$G$4:$G$25)</f>
        <v>0</v>
      </c>
      <c r="E26" s="83">
        <f>SUMPRODUCT(E$4:E$25,$G$4:$G$25)</f>
        <v>0</v>
      </c>
      <c r="F26" s="84">
        <f>SUMPRODUCT(F$4:F$25,$G$4:$G$25)</f>
        <v>0</v>
      </c>
      <c r="G26" s="85"/>
    </row>
    <row r="27" spans="1:9" ht="15">
      <c r="A27" s="86" t="s">
        <v>23</v>
      </c>
      <c r="B27" s="87">
        <f>SUMPRODUCT(--ISNUMBER(B$4:B$25),$G$4:$G$25)</f>
        <v>0</v>
      </c>
      <c r="C27" s="88">
        <f>SUMPRODUCT(--ISNUMBER(C$4:C$25),$G$4:$G$25)</f>
        <v>0</v>
      </c>
      <c r="D27" s="89">
        <f>SUMPRODUCT(--ISNUMBER(D$4:D$25),$G$4:$G$25)</f>
        <v>0</v>
      </c>
      <c r="E27" s="90">
        <f>SUMPRODUCT(--ISNUMBER(E$4:E$25),$G$4:$G$25)</f>
        <v>0</v>
      </c>
      <c r="F27" s="91">
        <f>SUMPRODUCT(--ISNUMBER(F$4:F$25),$G$4:$G$25)</f>
        <v>0</v>
      </c>
      <c r="G27" s="85"/>
    </row>
    <row r="29" spans="1:9" ht="15">
      <c r="A29" s="92" t="s">
        <v>53</v>
      </c>
      <c r="B29" s="93">
        <f>IF(B$27=0,1,B$26)/IF(B$27=0,1,B$27)</f>
        <v>1</v>
      </c>
      <c r="C29" s="94">
        <f>IF(C$27=0,1,C$26)/IF(C$27=0,1,C$27)</f>
        <v>1</v>
      </c>
      <c r="D29" s="95">
        <f>IF(D$27=0,1,D$26)/IF(D$27=0,1,D$27)</f>
        <v>1</v>
      </c>
      <c r="E29" s="96">
        <f>IF(E$27=0,1,E$26)/IF(E$27=0,1,E$27)</f>
        <v>1</v>
      </c>
      <c r="F29" s="97">
        <f>IF(F$27=0,1,F$26)/IF(F$27=0,1,F$27)</f>
        <v>1</v>
      </c>
    </row>
    <row r="31" spans="1:9" ht="15">
      <c r="A31" s="46" t="s">
        <v>54</v>
      </c>
      <c r="B31" s="85"/>
      <c r="C31" s="85"/>
      <c r="D31" s="85"/>
      <c r="E31" s="85"/>
      <c r="F31" s="85"/>
      <c r="H31" s="313" t="s">
        <v>55</v>
      </c>
      <c r="I31" s="313"/>
    </row>
    <row r="32" spans="1:9" ht="15">
      <c r="A32" s="52" t="s">
        <v>56</v>
      </c>
      <c r="B32" s="98" t="s">
        <v>57</v>
      </c>
      <c r="C32" s="99"/>
      <c r="D32" s="100"/>
      <c r="E32" s="101"/>
      <c r="F32" s="102"/>
      <c r="H32" s="103" t="s">
        <v>58</v>
      </c>
      <c r="I32" s="104" t="s">
        <v>59</v>
      </c>
    </row>
    <row r="33" spans="1:9" ht="15">
      <c r="A33" s="105" t="s">
        <v>60</v>
      </c>
      <c r="B33" s="106"/>
      <c r="C33" s="107"/>
      <c r="D33" s="108"/>
      <c r="E33" s="109"/>
      <c r="F33" s="110"/>
      <c r="H33" s="111">
        <v>2</v>
      </c>
      <c r="I33" s="112">
        <v>2.2000000000000002</v>
      </c>
    </row>
    <row r="34" spans="1:9" ht="15">
      <c r="A34" s="113" t="s">
        <v>61</v>
      </c>
      <c r="B34" s="114"/>
      <c r="C34" s="115"/>
      <c r="D34" s="116"/>
      <c r="E34" s="117"/>
      <c r="F34" s="118"/>
      <c r="H34" s="119">
        <v>1</v>
      </c>
      <c r="I34" s="120">
        <v>1.3</v>
      </c>
    </row>
    <row r="35" spans="1:9" ht="15">
      <c r="A35" s="113" t="s">
        <v>62</v>
      </c>
      <c r="B35" s="114"/>
      <c r="C35" s="115"/>
      <c r="D35" s="116"/>
      <c r="E35" s="117"/>
      <c r="F35" s="118"/>
      <c r="H35" s="119">
        <v>1</v>
      </c>
      <c r="I35" s="120">
        <v>1.3</v>
      </c>
    </row>
    <row r="36" spans="1:9" ht="15">
      <c r="A36" s="113" t="s">
        <v>63</v>
      </c>
      <c r="B36" s="114"/>
      <c r="C36" s="115"/>
      <c r="D36" s="116"/>
      <c r="E36" s="117"/>
      <c r="F36" s="118"/>
      <c r="H36" s="119">
        <v>1</v>
      </c>
      <c r="I36" s="120">
        <v>1.3</v>
      </c>
    </row>
    <row r="37" spans="1:9" ht="15">
      <c r="A37" s="113" t="s">
        <v>64</v>
      </c>
      <c r="B37" s="114"/>
      <c r="C37" s="115"/>
      <c r="D37" s="116"/>
      <c r="E37" s="117"/>
      <c r="F37" s="118"/>
      <c r="H37" s="119">
        <v>1</v>
      </c>
      <c r="I37" s="120">
        <v>1.3</v>
      </c>
    </row>
    <row r="38" spans="1:9" ht="15">
      <c r="A38" s="113" t="s">
        <v>65</v>
      </c>
      <c r="B38" s="114"/>
      <c r="C38" s="115"/>
      <c r="D38" s="116"/>
      <c r="E38" s="117"/>
      <c r="F38" s="118"/>
      <c r="H38" s="119">
        <v>1</v>
      </c>
      <c r="I38" s="120">
        <v>1.3</v>
      </c>
    </row>
    <row r="39" spans="1:9" ht="15">
      <c r="A39" s="113" t="s">
        <v>66</v>
      </c>
      <c r="B39" s="114"/>
      <c r="C39" s="115"/>
      <c r="D39" s="116"/>
      <c r="E39" s="117"/>
      <c r="F39" s="118"/>
      <c r="H39" s="119">
        <v>1</v>
      </c>
      <c r="I39" s="120">
        <v>1.3</v>
      </c>
    </row>
    <row r="40" spans="1:9" ht="15">
      <c r="A40" s="121" t="s">
        <v>67</v>
      </c>
      <c r="B40" s="122"/>
      <c r="C40" s="123"/>
      <c r="D40" s="124"/>
      <c r="E40" s="125"/>
      <c r="F40" s="126"/>
      <c r="H40" s="127">
        <v>2</v>
      </c>
      <c r="I40" s="128">
        <v>0</v>
      </c>
    </row>
    <row r="41" spans="1:9" ht="15">
      <c r="A41" s="129" t="s">
        <v>68</v>
      </c>
      <c r="B41" s="130">
        <f>SUMPRODUCT(B$33:B$40,IF(B$32="Oui",$H$33:$H$40,$I$33:$I$40))</f>
        <v>0</v>
      </c>
      <c r="C41" s="131">
        <f>SUMPRODUCT(C$33:C$40,IF(C$32="Oui",$H$33:$H$40,$I$33:$I$40))</f>
        <v>0</v>
      </c>
      <c r="D41" s="132">
        <f>SUMPRODUCT(D$33:D$40,IF(D$32="Oui",$H$33:$H$40,$I$33:$I$40))</f>
        <v>0</v>
      </c>
      <c r="E41" s="133">
        <f>SUMPRODUCT(E$33:E$40,IF(E$32="Oui",$H$33:$H$40,$I$33:$I$40))</f>
        <v>0</v>
      </c>
      <c r="F41" s="134">
        <f>SUMPRODUCT(F$33:F$40,IF(F$32="Oui",$H$33:$H$40,$I$33:$I$40))</f>
        <v>0</v>
      </c>
      <c r="H41" s="135">
        <v>10</v>
      </c>
      <c r="I41" s="136">
        <v>10</v>
      </c>
    </row>
    <row r="42" spans="1:9" ht="15">
      <c r="A42" s="129" t="s">
        <v>69</v>
      </c>
      <c r="B42" s="130">
        <f>IF(B$32="Oui",$H$41,$I$41)</f>
        <v>10</v>
      </c>
      <c r="C42" s="131">
        <f>IF(C$32="Oui",$H$41,$I$41)</f>
        <v>10</v>
      </c>
      <c r="D42" s="132">
        <f>IF(D$32="Oui",$H$41,$I$41)</f>
        <v>10</v>
      </c>
      <c r="E42" s="133">
        <f>IF(E$32="Oui",$H$41,$I$41)</f>
        <v>10</v>
      </c>
      <c r="F42" s="134">
        <f>IF(F$32="Oui",$H$41,$I$41)</f>
        <v>10</v>
      </c>
      <c r="H42" s="137"/>
      <c r="I42" s="137"/>
    </row>
    <row r="43" spans="1:9" ht="15">
      <c r="A43" s="138"/>
      <c r="B43" s="138"/>
      <c r="C43" s="138"/>
      <c r="D43" s="138"/>
      <c r="E43" s="138"/>
      <c r="F43" s="138"/>
    </row>
    <row r="44" spans="1:9" ht="15">
      <c r="A44" s="85"/>
      <c r="B44" s="85"/>
      <c r="C44" s="85"/>
      <c r="D44" s="85"/>
      <c r="E44" s="85"/>
      <c r="F44" s="85"/>
    </row>
    <row r="45" spans="1:9" ht="15">
      <c r="A45" s="92" t="s">
        <v>70</v>
      </c>
      <c r="B45" s="93">
        <f>B$41/B$42</f>
        <v>0</v>
      </c>
      <c r="C45" s="94">
        <f>C$41/C$42</f>
        <v>0</v>
      </c>
      <c r="D45" s="95">
        <f>D$41/D$42</f>
        <v>0</v>
      </c>
      <c r="E45" s="96">
        <f>E$41/E$42</f>
        <v>0</v>
      </c>
      <c r="F45" s="97">
        <f>F$41/F$42</f>
        <v>0</v>
      </c>
    </row>
    <row r="47" spans="1:9" ht="15"/>
    <row r="48" spans="1:9" ht="15">
      <c r="A48" s="92" t="s">
        <v>73</v>
      </c>
      <c r="B48" s="139">
        <f>(B$29+B$45)/2</f>
        <v>0.5</v>
      </c>
      <c r="C48" s="94">
        <f>(C$29+C$45)/2</f>
        <v>0.5</v>
      </c>
      <c r="D48" s="95">
        <f>(D$29+D$45)/2</f>
        <v>0.5</v>
      </c>
      <c r="E48" s="96">
        <f>(E$29+E$45)/2</f>
        <v>0.5</v>
      </c>
      <c r="F48" s="97">
        <f>(F$29+F$45)/2</f>
        <v>0.5</v>
      </c>
    </row>
    <row r="49" spans="1:6" ht="15">
      <c r="A49" s="92" t="s">
        <v>72</v>
      </c>
      <c r="B49" s="140">
        <f>COUNTA(B$4:B$25)</f>
        <v>0</v>
      </c>
      <c r="C49" s="141">
        <f>COUNTA(C$4:C$25)</f>
        <v>0</v>
      </c>
      <c r="D49" s="142">
        <f>COUNTA(D$4:D$25)</f>
        <v>0</v>
      </c>
      <c r="E49" s="143">
        <f>COUNTA(E$4:E$25)</f>
        <v>0</v>
      </c>
      <c r="F49" s="144">
        <f>COUNTA(F$4:F$25)</f>
        <v>0</v>
      </c>
    </row>
  </sheetData>
  <sheetProtection sheet="1" objects="1" scenarios="1"/>
  <mergeCells count="2">
    <mergeCell ref="G2:G3"/>
    <mergeCell ref="H31:I31"/>
  </mergeCells>
  <dataValidations count="2">
    <dataValidation type="decimal" allowBlank="1" showInputMessage="1" showErrorMessage="1" error="Les évaluations sont faites en terme de pourcentage. Veuillez entrer une valeur entre 0 et 1" sqref="B4:F25 B33:F40" xr:uid="{00000000-0002-0000-0400-000000000000}">
      <formula1>0</formula1>
      <formula2>1</formula2>
    </dataValidation>
    <dataValidation type="list" allowBlank="1" showInputMessage="1" showErrorMessage="1" sqref="B32:F32" xr:uid="{00000000-0002-0000-04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dimension ref="A3:G7"/>
  <sheetViews>
    <sheetView workbookViewId="0">
      <selection activeCell="E7" sqref="E7"/>
    </sheetView>
  </sheetViews>
  <sheetFormatPr defaultRowHeight="15"/>
  <cols>
    <col min="2" max="2" width="15" customWidth="1"/>
    <col min="3" max="3" width="16" customWidth="1"/>
    <col min="4" max="4" width="14.140625" customWidth="1"/>
    <col min="5" max="5" width="16.140625" bestFit="1" customWidth="1"/>
    <col min="6" max="6" width="9.28515625" bestFit="1" customWidth="1"/>
  </cols>
  <sheetData>
    <row r="3" spans="1:7">
      <c r="A3" s="204"/>
      <c r="B3" s="251" t="s">
        <v>74</v>
      </c>
      <c r="C3" s="251" t="s">
        <v>75</v>
      </c>
      <c r="D3" s="251" t="s">
        <v>76</v>
      </c>
      <c r="E3" s="252" t="s">
        <v>77</v>
      </c>
      <c r="F3" s="2" t="s">
        <v>3</v>
      </c>
      <c r="G3" t="s">
        <v>78</v>
      </c>
    </row>
    <row r="4" spans="1:7">
      <c r="A4" s="253" t="s">
        <v>0</v>
      </c>
      <c r="B4" s="254">
        <f>(Fonctionnalités!E20)</f>
        <v>0.80560576923076921</v>
      </c>
      <c r="C4" s="255">
        <f>'Assurance Qualité'!B60</f>
        <v>0.78249999999999997</v>
      </c>
      <c r="D4" s="255">
        <f>AVERAGE(B4:C4) - 0.1*E4</f>
        <v>0.79405288461538459</v>
      </c>
      <c r="F4" s="266">
        <v>15</v>
      </c>
      <c r="G4" s="265">
        <f>D4*F4</f>
        <v>11.910793269230769</v>
      </c>
    </row>
    <row r="5" spans="1:7">
      <c r="A5" s="256" t="s">
        <v>1</v>
      </c>
      <c r="B5" s="257">
        <f>(Fonctionnalités!E38)</f>
        <v>0.83679999999999988</v>
      </c>
      <c r="C5" s="258">
        <f>'Assurance Qualité'!D60</f>
        <v>0.69</v>
      </c>
      <c r="D5" s="258">
        <f>AVERAGE(B5:C5) - 0.1*E5</f>
        <v>0.76339999999999986</v>
      </c>
      <c r="F5" s="266">
        <v>25</v>
      </c>
      <c r="G5" s="265">
        <f t="shared" ref="G5:G7" si="0">D5*F5</f>
        <v>19.084999999999997</v>
      </c>
    </row>
    <row r="6" spans="1:7">
      <c r="A6" s="259" t="s">
        <v>2</v>
      </c>
      <c r="B6" s="260">
        <f>(Fonctionnalités!E59)</f>
        <v>0.86900000000000022</v>
      </c>
      <c r="C6" s="261">
        <f>'Assurance Qualité'!F60</f>
        <v>0.75</v>
      </c>
      <c r="D6" s="261">
        <f>AVERAGE(B6:C6) - 0.1*E6</f>
        <v>0.80950000000000011</v>
      </c>
      <c r="F6" s="266">
        <v>25</v>
      </c>
      <c r="G6" s="265">
        <f t="shared" si="0"/>
        <v>20.237500000000004</v>
      </c>
    </row>
    <row r="7" spans="1:7">
      <c r="A7" s="262" t="s">
        <v>79</v>
      </c>
      <c r="B7" s="263"/>
      <c r="C7" s="263"/>
      <c r="D7" s="267">
        <v>0.72</v>
      </c>
      <c r="F7" s="2">
        <v>10</v>
      </c>
      <c r="G7" s="265">
        <f t="shared" si="0"/>
        <v>7.1999999999999993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75"/>
  <sheetViews>
    <sheetView tabSelected="1" zoomScaleNormal="100" workbookViewId="0">
      <selection activeCell="F9" sqref="F9"/>
    </sheetView>
  </sheetViews>
  <sheetFormatPr defaultRowHeight="14.25"/>
  <cols>
    <col min="1" max="1" width="68.7109375" style="1" customWidth="1"/>
    <col min="2" max="3" width="12.7109375" style="1" customWidth="1"/>
    <col min="4" max="7" width="12.7109375" customWidth="1"/>
    <col min="8" max="8" width="5" customWidth="1"/>
    <col min="9" max="9" width="7.140625" customWidth="1"/>
    <col min="10" max="10" width="15" customWidth="1"/>
    <col min="11" max="11" width="19.7109375" customWidth="1"/>
    <col min="12" max="12" width="37.140625" customWidth="1"/>
    <col min="13" max="1025" width="11.42578125"/>
  </cols>
  <sheetData>
    <row r="1" spans="1:13" ht="18.399999999999999" customHeight="1">
      <c r="A1" s="323" t="s">
        <v>80</v>
      </c>
      <c r="B1" s="324"/>
      <c r="C1" s="324"/>
      <c r="D1" s="324"/>
      <c r="E1" s="324"/>
      <c r="F1" s="324"/>
      <c r="G1" s="325"/>
      <c r="H1" s="203"/>
      <c r="I1" s="203"/>
    </row>
    <row r="2" spans="1:13" ht="15">
      <c r="H2" s="189"/>
      <c r="I2" s="189"/>
    </row>
    <row r="3" spans="1:13" ht="18.399999999999999" customHeight="1">
      <c r="A3" s="326" t="s">
        <v>54</v>
      </c>
      <c r="B3" s="327"/>
      <c r="C3" s="327"/>
      <c r="D3" s="327"/>
      <c r="E3" s="327"/>
      <c r="F3" s="327"/>
      <c r="G3" s="328"/>
      <c r="H3" s="185"/>
      <c r="I3" s="185"/>
    </row>
    <row r="4" spans="1:13" ht="18.75">
      <c r="A4" s="145"/>
      <c r="B4" s="146"/>
      <c r="C4" s="146"/>
      <c r="D4" s="146"/>
      <c r="E4" s="146"/>
      <c r="F4" s="146"/>
      <c r="G4" s="146"/>
      <c r="H4" s="146"/>
      <c r="I4" s="146"/>
    </row>
    <row r="5" spans="1:13" ht="18.399999999999999" customHeight="1">
      <c r="A5" s="332" t="s">
        <v>81</v>
      </c>
      <c r="B5" s="334" t="s">
        <v>0</v>
      </c>
      <c r="C5" s="334"/>
      <c r="D5" s="335" t="s">
        <v>1</v>
      </c>
      <c r="E5" s="335"/>
      <c r="F5" s="336" t="s">
        <v>2</v>
      </c>
      <c r="G5" s="337"/>
      <c r="H5" s="184"/>
      <c r="I5" s="184"/>
      <c r="J5" s="329" t="s">
        <v>82</v>
      </c>
      <c r="K5" s="330"/>
      <c r="L5" s="330"/>
    </row>
    <row r="6" spans="1:13" ht="18.75">
      <c r="A6" s="333"/>
      <c r="B6" s="147" t="s">
        <v>48</v>
      </c>
      <c r="C6" s="148" t="s">
        <v>3</v>
      </c>
      <c r="D6" s="149" t="s">
        <v>48</v>
      </c>
      <c r="E6" s="150" t="s">
        <v>3</v>
      </c>
      <c r="F6" s="151" t="s">
        <v>48</v>
      </c>
      <c r="G6" s="191" t="s">
        <v>3</v>
      </c>
      <c r="H6" s="184"/>
      <c r="I6" s="184"/>
      <c r="J6" s="152" t="s">
        <v>0</v>
      </c>
      <c r="K6" s="152" t="s">
        <v>1</v>
      </c>
      <c r="L6" s="152" t="s">
        <v>2</v>
      </c>
      <c r="M6" s="152"/>
    </row>
    <row r="7" spans="1:13" ht="18.399999999999999" customHeight="1">
      <c r="A7" s="314" t="s">
        <v>83</v>
      </c>
      <c r="B7" s="316"/>
      <c r="C7" s="316"/>
      <c r="D7" s="316"/>
      <c r="E7" s="316"/>
      <c r="F7" s="316"/>
      <c r="G7" s="317"/>
      <c r="H7" s="185"/>
      <c r="I7" s="185"/>
    </row>
    <row r="8" spans="1:13" ht="15">
      <c r="A8" s="192" t="s">
        <v>84</v>
      </c>
      <c r="B8" s="153">
        <v>1</v>
      </c>
      <c r="C8" s="154">
        <v>3</v>
      </c>
      <c r="D8" s="155">
        <v>1</v>
      </c>
      <c r="E8" s="154">
        <v>3</v>
      </c>
      <c r="F8" s="156">
        <v>0.75</v>
      </c>
      <c r="G8" s="154">
        <v>3</v>
      </c>
      <c r="H8" s="186"/>
      <c r="I8" s="186"/>
      <c r="L8" t="s">
        <v>85</v>
      </c>
    </row>
    <row r="9" spans="1:13" ht="60">
      <c r="A9" s="192" t="s">
        <v>86</v>
      </c>
      <c r="B9" s="157">
        <v>1</v>
      </c>
      <c r="C9" s="161">
        <v>2</v>
      </c>
      <c r="D9" s="159">
        <v>1</v>
      </c>
      <c r="E9" s="161">
        <v>2</v>
      </c>
      <c r="F9" s="160">
        <v>1</v>
      </c>
      <c r="G9" s="161">
        <v>2</v>
      </c>
      <c r="H9" s="186"/>
      <c r="I9" s="186"/>
    </row>
    <row r="10" spans="1:13" ht="180">
      <c r="A10" s="268" t="s">
        <v>87</v>
      </c>
      <c r="B10" s="157">
        <v>0</v>
      </c>
      <c r="C10" s="161">
        <v>3</v>
      </c>
      <c r="D10" s="159">
        <v>0.5</v>
      </c>
      <c r="E10" s="161">
        <v>3</v>
      </c>
      <c r="F10" s="160">
        <v>1</v>
      </c>
      <c r="G10" s="161">
        <v>3</v>
      </c>
      <c r="H10" s="186"/>
      <c r="I10" s="186"/>
      <c r="J10" s="1" t="s">
        <v>88</v>
      </c>
      <c r="K10" s="1" t="s">
        <v>89</v>
      </c>
    </row>
    <row r="11" spans="1:13" ht="195">
      <c r="A11" s="193" t="s">
        <v>90</v>
      </c>
      <c r="B11" s="157">
        <v>0.5</v>
      </c>
      <c r="C11" s="161">
        <v>2</v>
      </c>
      <c r="D11" s="159">
        <v>0.25</v>
      </c>
      <c r="E11" s="161">
        <v>2</v>
      </c>
      <c r="F11" s="160">
        <v>0.75</v>
      </c>
      <c r="G11" s="161">
        <v>2</v>
      </c>
      <c r="H11" s="186"/>
      <c r="I11" s="186"/>
      <c r="J11" t="s">
        <v>91</v>
      </c>
      <c r="K11" s="1" t="s">
        <v>92</v>
      </c>
      <c r="L11" t="s">
        <v>93</v>
      </c>
    </row>
    <row r="12" spans="1:13" ht="180">
      <c r="A12" s="194" t="s">
        <v>94</v>
      </c>
      <c r="B12" s="157">
        <v>0.75</v>
      </c>
      <c r="C12" s="161">
        <v>4</v>
      </c>
      <c r="D12" s="159">
        <v>0.5</v>
      </c>
      <c r="E12" s="161">
        <v>4</v>
      </c>
      <c r="F12" s="160">
        <v>0.75</v>
      </c>
      <c r="G12" s="161">
        <v>4</v>
      </c>
      <c r="H12" s="186"/>
      <c r="I12" s="186"/>
      <c r="J12" s="1" t="s">
        <v>95</v>
      </c>
      <c r="K12" s="1" t="s">
        <v>96</v>
      </c>
      <c r="L12" t="s">
        <v>97</v>
      </c>
    </row>
    <row r="13" spans="1:13" ht="15">
      <c r="A13" s="196" t="s">
        <v>98</v>
      </c>
      <c r="B13" s="176">
        <f>SUMPRODUCT(B8:B12,C8:C12)</f>
        <v>9</v>
      </c>
      <c r="C13" s="163">
        <f>SUM(C8:C12)</f>
        <v>14</v>
      </c>
      <c r="D13" s="177">
        <f>SUMPRODUCT(D8:D12,E8:E12)</f>
        <v>9</v>
      </c>
      <c r="E13" s="164">
        <f>SUM(E8:E12)</f>
        <v>14</v>
      </c>
      <c r="F13" s="165">
        <f>SUMPRODUCT(F8:F12,G8:G12)</f>
        <v>11.75</v>
      </c>
      <c r="G13" s="195">
        <f>SUM(G8:G12)</f>
        <v>14</v>
      </c>
      <c r="H13" s="186"/>
      <c r="I13" s="186"/>
    </row>
    <row r="14" spans="1:13" ht="18.399999999999999" customHeight="1">
      <c r="A14" s="314" t="s">
        <v>99</v>
      </c>
      <c r="B14" s="331"/>
      <c r="C14" s="331"/>
      <c r="D14" s="316"/>
      <c r="E14" s="316"/>
      <c r="F14" s="316"/>
      <c r="G14" s="317"/>
      <c r="H14" s="185"/>
      <c r="I14" s="185"/>
    </row>
    <row r="15" spans="1:13" ht="360">
      <c r="A15" s="268" t="s">
        <v>100</v>
      </c>
      <c r="B15" s="292">
        <v>0.5</v>
      </c>
      <c r="C15" s="293">
        <v>2</v>
      </c>
      <c r="D15" s="296">
        <v>0</v>
      </c>
      <c r="E15" s="293">
        <v>2</v>
      </c>
      <c r="F15" s="166">
        <v>0.5</v>
      </c>
      <c r="G15" s="293">
        <v>2</v>
      </c>
      <c r="H15" s="187"/>
      <c r="I15" s="186"/>
      <c r="J15" s="1" t="s">
        <v>101</v>
      </c>
      <c r="K15" s="1" t="s">
        <v>102</v>
      </c>
      <c r="L15" s="1" t="s">
        <v>103</v>
      </c>
    </row>
    <row r="16" spans="1:13" ht="285">
      <c r="A16" s="268" t="s">
        <v>104</v>
      </c>
      <c r="B16" s="294">
        <v>0.25</v>
      </c>
      <c r="C16" s="283">
        <v>3</v>
      </c>
      <c r="D16" s="269">
        <v>1</v>
      </c>
      <c r="E16" s="283">
        <v>3</v>
      </c>
      <c r="F16" s="270">
        <v>0.75</v>
      </c>
      <c r="G16" s="283">
        <v>3</v>
      </c>
      <c r="H16" s="187"/>
      <c r="I16" s="186"/>
      <c r="J16" s="1" t="s">
        <v>105</v>
      </c>
      <c r="K16" s="302"/>
      <c r="L16" s="1" t="s">
        <v>106</v>
      </c>
    </row>
    <row r="17" spans="1:12" ht="45">
      <c r="A17" s="276" t="s">
        <v>107</v>
      </c>
      <c r="B17" s="282">
        <v>1</v>
      </c>
      <c r="C17" s="283">
        <v>3</v>
      </c>
      <c r="D17" s="272">
        <v>1</v>
      </c>
      <c r="E17" s="283">
        <v>3</v>
      </c>
      <c r="F17" s="169">
        <v>1</v>
      </c>
      <c r="G17" s="283">
        <v>3</v>
      </c>
      <c r="H17" s="187"/>
      <c r="I17" s="186"/>
    </row>
    <row r="18" spans="1:12" ht="30">
      <c r="A18" s="276" t="s">
        <v>108</v>
      </c>
      <c r="B18" s="282">
        <v>1</v>
      </c>
      <c r="C18" s="283">
        <v>3</v>
      </c>
      <c r="D18" s="272">
        <v>1</v>
      </c>
      <c r="E18" s="283">
        <v>3</v>
      </c>
      <c r="F18" s="169">
        <v>1</v>
      </c>
      <c r="G18" s="283">
        <v>3</v>
      </c>
      <c r="H18" s="187"/>
      <c r="I18" s="186"/>
    </row>
    <row r="19" spans="1:12" ht="120">
      <c r="A19" s="277" t="s">
        <v>109</v>
      </c>
      <c r="B19" s="295">
        <v>0.75</v>
      </c>
      <c r="C19" s="283">
        <v>2</v>
      </c>
      <c r="D19" s="297">
        <v>1</v>
      </c>
      <c r="E19" s="283">
        <v>2</v>
      </c>
      <c r="F19" s="169">
        <v>0.75</v>
      </c>
      <c r="G19" s="283">
        <v>2</v>
      </c>
      <c r="H19" s="187"/>
      <c r="I19" s="186"/>
      <c r="J19" s="1" t="s">
        <v>110</v>
      </c>
      <c r="K19" s="1"/>
      <c r="L19" s="1" t="s">
        <v>111</v>
      </c>
    </row>
    <row r="20" spans="1:12" ht="15">
      <c r="A20" s="287" t="s">
        <v>98</v>
      </c>
      <c r="B20" s="290">
        <f>SUMPRODUCT(B15:B19,C15:C19)</f>
        <v>9.25</v>
      </c>
      <c r="C20" s="286">
        <f>SUM(C15:C19)</f>
        <v>13</v>
      </c>
      <c r="D20" s="291">
        <f>SUMPRODUCT(D15:D19,E15:E19)</f>
        <v>11</v>
      </c>
      <c r="E20" s="162">
        <f>SUM(E15:E19)</f>
        <v>13</v>
      </c>
      <c r="F20" s="170">
        <f>SUMPRODUCT(F15:F19,G15:G19)</f>
        <v>10.75</v>
      </c>
      <c r="G20" s="195">
        <f>SUM(G15:G19)</f>
        <v>13</v>
      </c>
      <c r="H20" s="187"/>
      <c r="I20" s="186"/>
    </row>
    <row r="21" spans="1:12" ht="18.399999999999999" customHeight="1">
      <c r="A21" s="314" t="s">
        <v>112</v>
      </c>
      <c r="B21" s="322"/>
      <c r="C21" s="322"/>
      <c r="D21" s="316"/>
      <c r="E21" s="316"/>
      <c r="F21" s="316"/>
      <c r="G21" s="317"/>
      <c r="H21" s="185"/>
      <c r="I21" s="185"/>
    </row>
    <row r="22" spans="1:12" ht="105">
      <c r="A22" s="193" t="s">
        <v>113</v>
      </c>
      <c r="B22" s="157">
        <v>1</v>
      </c>
      <c r="C22" s="158">
        <v>2</v>
      </c>
      <c r="D22" s="159">
        <v>0</v>
      </c>
      <c r="E22" s="158">
        <v>2</v>
      </c>
      <c r="F22" s="160">
        <v>0</v>
      </c>
      <c r="G22" s="158">
        <v>2</v>
      </c>
      <c r="H22" s="187"/>
      <c r="I22" s="186"/>
      <c r="K22" s="1" t="s">
        <v>114</v>
      </c>
      <c r="L22" t="s">
        <v>115</v>
      </c>
    </row>
    <row r="23" spans="1:12" ht="15">
      <c r="A23" s="194" t="s">
        <v>116</v>
      </c>
      <c r="B23" s="157">
        <v>1</v>
      </c>
      <c r="C23" s="161">
        <v>1</v>
      </c>
      <c r="D23" s="159">
        <v>1</v>
      </c>
      <c r="E23" s="161">
        <v>1</v>
      </c>
      <c r="F23" s="160">
        <v>1</v>
      </c>
      <c r="G23" s="161">
        <v>1</v>
      </c>
      <c r="H23" s="187"/>
      <c r="I23" s="186"/>
    </row>
    <row r="24" spans="1:12" ht="150">
      <c r="A24" s="194" t="s">
        <v>117</v>
      </c>
      <c r="B24" s="157">
        <v>1</v>
      </c>
      <c r="C24" s="161">
        <v>1</v>
      </c>
      <c r="D24" s="159">
        <v>0.25</v>
      </c>
      <c r="E24" s="161">
        <v>1</v>
      </c>
      <c r="F24" s="160">
        <v>0.75</v>
      </c>
      <c r="G24" s="161">
        <v>1</v>
      </c>
      <c r="H24" s="187"/>
      <c r="I24" s="186"/>
      <c r="K24" s="1" t="s">
        <v>118</v>
      </c>
      <c r="L24" t="s">
        <v>119</v>
      </c>
    </row>
    <row r="25" spans="1:12" ht="15">
      <c r="A25" s="196" t="s">
        <v>98</v>
      </c>
      <c r="B25" s="176">
        <f>SUMPRODUCT(B22:B24,C22:C24)</f>
        <v>4</v>
      </c>
      <c r="C25" s="163">
        <f>SUM(C22:C24)</f>
        <v>4</v>
      </c>
      <c r="D25" s="177">
        <f>SUMPRODUCT(D22:D24,E22:E24)</f>
        <v>1.25</v>
      </c>
      <c r="E25" s="164">
        <f>SUM(E22:E24)</f>
        <v>4</v>
      </c>
      <c r="F25" s="165">
        <f>SUMPRODUCT(F22:F24,G22:G24)</f>
        <v>1.75</v>
      </c>
      <c r="G25" s="195">
        <f>SUM(G22:G24)</f>
        <v>4</v>
      </c>
      <c r="H25" s="187"/>
      <c r="I25" s="186"/>
    </row>
    <row r="26" spans="1:12" ht="18.399999999999999" customHeight="1">
      <c r="A26" s="314" t="s">
        <v>120</v>
      </c>
      <c r="B26" s="331"/>
      <c r="C26" s="331"/>
      <c r="D26" s="316"/>
      <c r="E26" s="316"/>
      <c r="F26" s="316"/>
      <c r="G26" s="317"/>
      <c r="H26" s="185"/>
      <c r="I26" s="185"/>
    </row>
    <row r="27" spans="1:12" ht="60">
      <c r="A27" s="277" t="s">
        <v>121</v>
      </c>
      <c r="B27" s="278">
        <v>1</v>
      </c>
      <c r="C27" s="279">
        <v>2</v>
      </c>
      <c r="D27" s="272">
        <v>0.75</v>
      </c>
      <c r="E27" s="279">
        <v>2</v>
      </c>
      <c r="F27" s="171">
        <v>0.75</v>
      </c>
      <c r="G27" s="279">
        <v>2</v>
      </c>
      <c r="H27" s="187"/>
      <c r="I27" s="186"/>
      <c r="K27" t="s">
        <v>122</v>
      </c>
      <c r="L27" s="1" t="s">
        <v>123</v>
      </c>
    </row>
    <row r="28" spans="1:12" ht="45">
      <c r="A28" s="277" t="s">
        <v>124</v>
      </c>
      <c r="B28" s="282">
        <v>0.75</v>
      </c>
      <c r="C28" s="284">
        <v>2</v>
      </c>
      <c r="D28" s="272">
        <v>1</v>
      </c>
      <c r="E28" s="284">
        <v>2</v>
      </c>
      <c r="F28" s="171">
        <v>0.5</v>
      </c>
      <c r="G28" s="284">
        <v>2</v>
      </c>
      <c r="H28" s="187"/>
      <c r="I28" s="186"/>
      <c r="J28" t="s">
        <v>125</v>
      </c>
      <c r="L28" s="1" t="s">
        <v>126</v>
      </c>
    </row>
    <row r="29" spans="1:12" ht="30">
      <c r="A29" s="277" t="s">
        <v>127</v>
      </c>
      <c r="B29" s="282">
        <v>1</v>
      </c>
      <c r="C29" s="284">
        <v>2</v>
      </c>
      <c r="D29" s="272">
        <v>1</v>
      </c>
      <c r="E29" s="284">
        <v>2</v>
      </c>
      <c r="F29" s="171">
        <v>1</v>
      </c>
      <c r="G29" s="284">
        <v>2</v>
      </c>
      <c r="H29" s="187"/>
      <c r="I29" s="186"/>
    </row>
    <row r="30" spans="1:12" ht="409.6">
      <c r="A30" s="277" t="s">
        <v>128</v>
      </c>
      <c r="B30" s="282">
        <v>0</v>
      </c>
      <c r="C30" s="284">
        <v>3</v>
      </c>
      <c r="D30" s="272">
        <v>0</v>
      </c>
      <c r="E30" s="284">
        <v>3</v>
      </c>
      <c r="F30" s="171">
        <v>0</v>
      </c>
      <c r="G30" s="284">
        <v>3</v>
      </c>
      <c r="H30" s="187"/>
      <c r="I30" s="186"/>
      <c r="J30" s="1" t="s">
        <v>129</v>
      </c>
      <c r="K30" s="1" t="s">
        <v>130</v>
      </c>
      <c r="L30" s="1" t="s">
        <v>131</v>
      </c>
    </row>
    <row r="31" spans="1:12" ht="15">
      <c r="A31" s="287" t="s">
        <v>98</v>
      </c>
      <c r="B31" s="290">
        <f>SUMPRODUCT(B27:B30,C27:C30)</f>
        <v>5.5</v>
      </c>
      <c r="C31" s="286">
        <f>SUM(C27:C30)</f>
        <v>9</v>
      </c>
      <c r="D31" s="291">
        <f>SUMPRODUCT(D27:D30,E27:E30)</f>
        <v>5.5</v>
      </c>
      <c r="E31" s="164">
        <f>SUM(E27:E30)</f>
        <v>9</v>
      </c>
      <c r="F31" s="165">
        <f>SUMPRODUCT(F27:F30,G27:G30)</f>
        <v>4.5</v>
      </c>
      <c r="G31" s="195">
        <f>SUM(G27:G30)</f>
        <v>9</v>
      </c>
      <c r="H31" s="187"/>
      <c r="I31" s="186"/>
    </row>
    <row r="32" spans="1:12" ht="18.399999999999999" customHeight="1">
      <c r="A32" s="314" t="s">
        <v>132</v>
      </c>
      <c r="B32" s="315"/>
      <c r="C32" s="315"/>
      <c r="D32" s="316"/>
      <c r="E32" s="316"/>
      <c r="F32" s="316"/>
      <c r="G32" s="317"/>
      <c r="H32" s="185"/>
      <c r="I32" s="185"/>
    </row>
    <row r="33" spans="1:12" ht="15">
      <c r="A33" s="268" t="s">
        <v>133</v>
      </c>
      <c r="B33" s="278">
        <v>1</v>
      </c>
      <c r="C33" s="279">
        <v>1</v>
      </c>
      <c r="D33" s="288">
        <v>1</v>
      </c>
      <c r="E33" s="279">
        <v>1</v>
      </c>
      <c r="F33" s="174">
        <v>1</v>
      </c>
      <c r="G33" s="279">
        <v>1</v>
      </c>
      <c r="H33" s="187"/>
      <c r="I33" s="186"/>
    </row>
    <row r="34" spans="1:12" ht="15">
      <c r="A34" s="268" t="s">
        <v>134</v>
      </c>
      <c r="B34" s="280">
        <v>1</v>
      </c>
      <c r="C34" s="281">
        <v>1</v>
      </c>
      <c r="D34" s="274">
        <v>1</v>
      </c>
      <c r="E34" s="281">
        <v>1</v>
      </c>
      <c r="F34" s="275">
        <v>1</v>
      </c>
      <c r="G34" s="281">
        <v>1</v>
      </c>
      <c r="H34" s="187"/>
      <c r="I34" s="186"/>
    </row>
    <row r="35" spans="1:12" ht="15">
      <c r="A35" s="276" t="s">
        <v>135</v>
      </c>
      <c r="B35" s="282">
        <v>1</v>
      </c>
      <c r="C35" s="283">
        <v>3</v>
      </c>
      <c r="D35" s="272">
        <v>1</v>
      </c>
      <c r="E35" s="283">
        <v>3</v>
      </c>
      <c r="F35" s="171">
        <v>0.75</v>
      </c>
      <c r="G35" s="283">
        <v>3</v>
      </c>
      <c r="H35" s="187"/>
      <c r="I35" s="186"/>
      <c r="L35" s="305" t="s">
        <v>136</v>
      </c>
    </row>
    <row r="36" spans="1:12" ht="30">
      <c r="A36" s="277" t="s">
        <v>137</v>
      </c>
      <c r="B36" s="282">
        <v>1</v>
      </c>
      <c r="C36" s="284">
        <v>3</v>
      </c>
      <c r="D36" s="272">
        <v>1</v>
      </c>
      <c r="E36" s="284">
        <v>3</v>
      </c>
      <c r="F36" s="171">
        <v>1</v>
      </c>
      <c r="G36" s="284">
        <v>3</v>
      </c>
      <c r="H36" s="186"/>
      <c r="I36" s="186"/>
    </row>
    <row r="37" spans="1:12" ht="15">
      <c r="A37" s="287" t="s">
        <v>98</v>
      </c>
      <c r="B37" s="285">
        <f>SUMPRODUCT(B33:B36,C33:C36)</f>
        <v>8</v>
      </c>
      <c r="C37" s="286">
        <f>SUM(C33:C36)</f>
        <v>8</v>
      </c>
      <c r="D37" s="289">
        <f>SUMPRODUCT(D33:D36,E33:E36)</f>
        <v>8</v>
      </c>
      <c r="E37" s="164">
        <f>SUM(E33:E36)</f>
        <v>8</v>
      </c>
      <c r="F37" s="165">
        <f>SUMPRODUCT(F33:F36,G33:G36)</f>
        <v>7.25</v>
      </c>
      <c r="G37" s="195">
        <f>SUM(G33:G36)</f>
        <v>8</v>
      </c>
      <c r="H37" s="187"/>
      <c r="I37" s="186"/>
    </row>
    <row r="38" spans="1:12" ht="18.399999999999999" customHeight="1">
      <c r="A38" s="314" t="s">
        <v>138</v>
      </c>
      <c r="B38" s="315"/>
      <c r="C38" s="315"/>
      <c r="D38" s="316"/>
      <c r="E38" s="316"/>
      <c r="F38" s="316"/>
      <c r="G38" s="317"/>
      <c r="H38" s="185"/>
      <c r="I38" s="185"/>
    </row>
    <row r="39" spans="1:12" ht="45">
      <c r="A39" s="276" t="s">
        <v>139</v>
      </c>
      <c r="B39" s="278">
        <v>1</v>
      </c>
      <c r="C39" s="293">
        <v>1</v>
      </c>
      <c r="D39" s="272">
        <v>1</v>
      </c>
      <c r="E39" s="293">
        <v>1</v>
      </c>
      <c r="F39" s="171">
        <v>1</v>
      </c>
      <c r="G39" s="293">
        <v>1</v>
      </c>
      <c r="H39" s="186"/>
      <c r="I39" s="186"/>
    </row>
    <row r="40" spans="1:12" ht="15">
      <c r="A40" s="276" t="s">
        <v>140</v>
      </c>
      <c r="B40" s="282">
        <v>1</v>
      </c>
      <c r="C40" s="283">
        <v>4</v>
      </c>
      <c r="D40" s="272">
        <v>1</v>
      </c>
      <c r="E40" s="283">
        <v>4</v>
      </c>
      <c r="F40" s="171">
        <v>1</v>
      </c>
      <c r="G40" s="283">
        <v>4</v>
      </c>
      <c r="H40" s="186"/>
      <c r="I40" s="186"/>
    </row>
    <row r="41" spans="1:12" ht="15">
      <c r="A41" s="276" t="s">
        <v>141</v>
      </c>
      <c r="B41" s="282">
        <v>1</v>
      </c>
      <c r="C41" s="283">
        <v>3</v>
      </c>
      <c r="D41" s="272">
        <v>1</v>
      </c>
      <c r="E41" s="283">
        <v>3</v>
      </c>
      <c r="F41" s="171">
        <v>1</v>
      </c>
      <c r="G41" s="283">
        <v>3</v>
      </c>
      <c r="H41" s="186"/>
      <c r="I41" s="186"/>
    </row>
    <row r="42" spans="1:12" ht="240">
      <c r="A42" s="276" t="s">
        <v>142</v>
      </c>
      <c r="B42" s="282">
        <v>0.75</v>
      </c>
      <c r="C42" s="283">
        <v>2</v>
      </c>
      <c r="D42" s="272">
        <v>0.75</v>
      </c>
      <c r="E42" s="283">
        <v>2</v>
      </c>
      <c r="F42" s="171">
        <v>1</v>
      </c>
      <c r="G42" s="283">
        <v>2</v>
      </c>
      <c r="H42" s="186"/>
      <c r="J42" s="300" t="s">
        <v>143</v>
      </c>
      <c r="K42" t="s">
        <v>144</v>
      </c>
    </row>
    <row r="43" spans="1:12" ht="409.6">
      <c r="A43" s="276" t="s">
        <v>145</v>
      </c>
      <c r="B43" s="282">
        <v>0</v>
      </c>
      <c r="C43" s="283">
        <v>2</v>
      </c>
      <c r="D43" s="272">
        <v>0</v>
      </c>
      <c r="E43" s="283">
        <v>2</v>
      </c>
      <c r="F43" s="171">
        <v>1</v>
      </c>
      <c r="G43" s="283">
        <v>2</v>
      </c>
      <c r="H43" s="186"/>
      <c r="I43" s="186"/>
      <c r="J43" s="300" t="s">
        <v>146</v>
      </c>
      <c r="K43" s="1" t="s">
        <v>147</v>
      </c>
    </row>
    <row r="44" spans="1:12" ht="15">
      <c r="A44" s="276" t="s">
        <v>148</v>
      </c>
      <c r="B44" s="282">
        <v>1</v>
      </c>
      <c r="C44" s="283">
        <v>3</v>
      </c>
      <c r="D44" s="272">
        <v>0.75</v>
      </c>
      <c r="E44" s="283">
        <v>3</v>
      </c>
      <c r="F44" s="171">
        <v>1</v>
      </c>
      <c r="G44" s="283">
        <v>3</v>
      </c>
      <c r="H44" s="186"/>
      <c r="I44" s="186"/>
      <c r="K44" t="s">
        <v>149</v>
      </c>
    </row>
    <row r="45" spans="1:12" ht="30">
      <c r="A45" s="276" t="s">
        <v>150</v>
      </c>
      <c r="B45" s="282">
        <v>1</v>
      </c>
      <c r="C45" s="283">
        <v>3</v>
      </c>
      <c r="D45" s="272">
        <v>1</v>
      </c>
      <c r="E45" s="283">
        <v>3</v>
      </c>
      <c r="F45" s="171">
        <v>1</v>
      </c>
      <c r="G45" s="283">
        <v>3</v>
      </c>
      <c r="H45" s="186"/>
      <c r="I45" s="186"/>
    </row>
    <row r="46" spans="1:12" ht="409.6">
      <c r="A46" s="276" t="s">
        <v>151</v>
      </c>
      <c r="B46" s="282">
        <v>1</v>
      </c>
      <c r="C46" s="283">
        <v>4</v>
      </c>
      <c r="D46" s="272">
        <v>0.25</v>
      </c>
      <c r="E46" s="283">
        <v>4</v>
      </c>
      <c r="F46" s="171">
        <v>0.5</v>
      </c>
      <c r="G46" s="283">
        <v>4</v>
      </c>
      <c r="H46" s="186"/>
      <c r="I46" s="186"/>
      <c r="K46" s="1" t="s">
        <v>152</v>
      </c>
      <c r="L46" s="305" t="s">
        <v>153</v>
      </c>
    </row>
    <row r="47" spans="1:12" ht="409.6">
      <c r="A47" s="277" t="s">
        <v>154</v>
      </c>
      <c r="B47" s="282">
        <v>1</v>
      </c>
      <c r="C47" s="284">
        <v>10</v>
      </c>
      <c r="D47" s="272">
        <v>0.5</v>
      </c>
      <c r="E47" s="284">
        <v>10</v>
      </c>
      <c r="F47" s="171">
        <v>0.5</v>
      </c>
      <c r="G47" s="284">
        <v>10</v>
      </c>
      <c r="H47" s="186"/>
      <c r="I47" s="186"/>
      <c r="J47" s="1" t="s">
        <v>155</v>
      </c>
      <c r="K47" s="1" t="s">
        <v>156</v>
      </c>
      <c r="L47" s="1" t="s">
        <v>157</v>
      </c>
    </row>
    <row r="48" spans="1:12" ht="409.6">
      <c r="A48" s="277" t="s">
        <v>158</v>
      </c>
      <c r="B48" s="282">
        <v>0</v>
      </c>
      <c r="C48" s="284">
        <v>6</v>
      </c>
      <c r="D48" s="272">
        <v>0</v>
      </c>
      <c r="E48" s="284">
        <v>6</v>
      </c>
      <c r="F48" s="171">
        <v>0</v>
      </c>
      <c r="G48" s="284">
        <v>6</v>
      </c>
      <c r="H48" s="186"/>
      <c r="I48" s="186"/>
      <c r="J48" s="300" t="s">
        <v>159</v>
      </c>
      <c r="K48" s="1" t="s">
        <v>160</v>
      </c>
      <c r="L48" s="300" t="s">
        <v>161</v>
      </c>
    </row>
    <row r="49" spans="1:11" ht="15">
      <c r="A49" s="277" t="s">
        <v>162</v>
      </c>
      <c r="B49" s="282">
        <v>1</v>
      </c>
      <c r="C49" s="284">
        <v>3</v>
      </c>
      <c r="D49" s="272">
        <v>1</v>
      </c>
      <c r="E49" s="284">
        <v>3</v>
      </c>
      <c r="F49" s="171">
        <v>1</v>
      </c>
      <c r="G49" s="284">
        <v>3</v>
      </c>
      <c r="H49" s="186"/>
      <c r="I49" s="186"/>
    </row>
    <row r="50" spans="1:11" ht="15">
      <c r="A50" s="287" t="s">
        <v>98</v>
      </c>
      <c r="B50" s="285">
        <f>SUMPRODUCT(B39:B49,C39:C49)</f>
        <v>32.5</v>
      </c>
      <c r="C50" s="286">
        <f>SUM(C39:C49)</f>
        <v>41</v>
      </c>
      <c r="D50" s="289">
        <f>SUMPRODUCT(D39:D49,E39:E49)</f>
        <v>23.75</v>
      </c>
      <c r="E50" s="164">
        <f>SUM(E39:E49)</f>
        <v>41</v>
      </c>
      <c r="F50" s="165">
        <f>SUMPRODUCT(F39:F49,G39:G49)</f>
        <v>28</v>
      </c>
      <c r="G50" s="195">
        <f>SUM(G39:G49)</f>
        <v>41</v>
      </c>
      <c r="H50" s="187"/>
      <c r="I50" s="186"/>
    </row>
    <row r="51" spans="1:11" ht="18.399999999999999" customHeight="1">
      <c r="A51" s="314" t="s">
        <v>163</v>
      </c>
      <c r="B51" s="322"/>
      <c r="C51" s="322"/>
      <c r="D51" s="316"/>
      <c r="E51" s="316"/>
      <c r="F51" s="316"/>
      <c r="G51" s="317"/>
      <c r="H51" s="185"/>
      <c r="I51" s="185"/>
    </row>
    <row r="52" spans="1:11" ht="30">
      <c r="A52" s="197" t="s">
        <v>164</v>
      </c>
      <c r="B52" s="172">
        <v>1</v>
      </c>
      <c r="C52" s="175">
        <v>2</v>
      </c>
      <c r="D52" s="173">
        <v>1</v>
      </c>
      <c r="E52" s="175">
        <v>2</v>
      </c>
      <c r="F52" s="174">
        <v>1</v>
      </c>
      <c r="G52" s="175">
        <v>2</v>
      </c>
      <c r="H52" s="187"/>
      <c r="I52" s="186"/>
    </row>
    <row r="53" spans="1:11" ht="75">
      <c r="A53" s="194" t="s">
        <v>165</v>
      </c>
      <c r="B53" s="167">
        <v>1</v>
      </c>
      <c r="C53" s="161">
        <v>2</v>
      </c>
      <c r="D53" s="168">
        <v>0.75</v>
      </c>
      <c r="E53" s="161">
        <v>2</v>
      </c>
      <c r="F53" s="171">
        <v>1</v>
      </c>
      <c r="G53" s="161">
        <v>2</v>
      </c>
      <c r="H53" s="186"/>
      <c r="I53" s="186"/>
      <c r="K53" s="1" t="s">
        <v>166</v>
      </c>
    </row>
    <row r="54" spans="1:11" ht="15">
      <c r="A54" s="194" t="s">
        <v>167</v>
      </c>
      <c r="B54" s="271">
        <v>0</v>
      </c>
      <c r="C54" s="161">
        <v>1</v>
      </c>
      <c r="D54" s="272">
        <v>1</v>
      </c>
      <c r="E54" s="161">
        <v>1</v>
      </c>
      <c r="F54" s="273">
        <v>1</v>
      </c>
      <c r="G54" s="161">
        <v>1</v>
      </c>
      <c r="H54" s="186"/>
      <c r="I54" s="186"/>
      <c r="J54" t="s">
        <v>168</v>
      </c>
    </row>
    <row r="55" spans="1:11" ht="120">
      <c r="A55" s="194" t="s">
        <v>169</v>
      </c>
      <c r="B55" s="271">
        <v>1</v>
      </c>
      <c r="C55" s="161">
        <v>4</v>
      </c>
      <c r="D55" s="272">
        <v>1</v>
      </c>
      <c r="E55" s="161">
        <v>4</v>
      </c>
      <c r="F55" s="273">
        <v>1</v>
      </c>
      <c r="G55" s="161">
        <v>4</v>
      </c>
      <c r="H55" s="186"/>
      <c r="I55" s="186"/>
    </row>
    <row r="56" spans="1:11" ht="45">
      <c r="A56" s="193" t="s">
        <v>170</v>
      </c>
      <c r="B56" s="301">
        <v>1</v>
      </c>
      <c r="C56" s="158">
        <v>2</v>
      </c>
      <c r="D56" s="303">
        <v>1</v>
      </c>
      <c r="E56" s="158">
        <v>2</v>
      </c>
      <c r="F56" s="306">
        <v>1</v>
      </c>
      <c r="G56" s="158">
        <v>2</v>
      </c>
      <c r="H56" s="188"/>
      <c r="I56" s="186"/>
    </row>
    <row r="57" spans="1:11" ht="15">
      <c r="A57" s="198" t="s">
        <v>98</v>
      </c>
      <c r="B57" s="176">
        <f>SUMPRODUCT(B52:B56,C52:C56)</f>
        <v>10</v>
      </c>
      <c r="C57" s="163">
        <f>SUM(C52:C56)</f>
        <v>11</v>
      </c>
      <c r="D57" s="177">
        <f>SUMPRODUCT(D52:D56,E52:E56)</f>
        <v>10.5</v>
      </c>
      <c r="E57" s="164">
        <f>SUM(E52:E56)</f>
        <v>11</v>
      </c>
      <c r="F57" s="178">
        <f>SUMPRODUCT(F52:F56,G52:G56)</f>
        <v>11</v>
      </c>
      <c r="G57" s="199">
        <f>SUM(G52:G56)</f>
        <v>11</v>
      </c>
      <c r="H57" s="186"/>
      <c r="I57" s="186"/>
    </row>
    <row r="58" spans="1:11" ht="18.399999999999999" customHeight="1">
      <c r="A58" s="314" t="s">
        <v>76</v>
      </c>
      <c r="B58" s="316"/>
      <c r="C58" s="316"/>
      <c r="D58" s="316"/>
      <c r="E58" s="316"/>
      <c r="F58" s="316"/>
      <c r="G58" s="317"/>
      <c r="H58" s="185"/>
      <c r="I58" s="185"/>
    </row>
    <row r="59" spans="1:11" ht="15">
      <c r="A59" s="200" t="s">
        <v>171</v>
      </c>
      <c r="B59" s="179">
        <f>B13+B20+B25+B31+B37+B50+B57</f>
        <v>78.25</v>
      </c>
      <c r="C59" s="180">
        <f>C13+C20+C25+C31+C37+C50+C57</f>
        <v>100</v>
      </c>
      <c r="D59" s="181">
        <f>D13+D20+D25+D31+D37+D50+D57</f>
        <v>69</v>
      </c>
      <c r="E59" s="182">
        <f>E13+E20+E25+E31+E37+E50+E57</f>
        <v>100</v>
      </c>
      <c r="F59" s="183">
        <f>F13+F20+F25+F31+F37+F50+F57</f>
        <v>75</v>
      </c>
      <c r="G59" s="201">
        <f>G13+G20+G25+G31+G37+G50+G57</f>
        <v>100</v>
      </c>
      <c r="H59" s="188"/>
      <c r="I59" s="186"/>
    </row>
    <row r="60" spans="1:11" ht="15">
      <c r="A60" s="202" t="s">
        <v>172</v>
      </c>
      <c r="B60" s="318">
        <f>B59/C59</f>
        <v>0.78249999999999997</v>
      </c>
      <c r="C60" s="318"/>
      <c r="D60" s="319">
        <f>D59/E59</f>
        <v>0.69</v>
      </c>
      <c r="E60" s="319"/>
      <c r="F60" s="320">
        <f>F59/G59</f>
        <v>0.75</v>
      </c>
      <c r="G60" s="321"/>
      <c r="H60" s="190"/>
      <c r="I60" s="190"/>
    </row>
    <row r="61" spans="1:11" ht="15">
      <c r="H61" s="189"/>
      <c r="I61" s="189"/>
    </row>
    <row r="62" spans="1:11" ht="15">
      <c r="H62" s="189"/>
      <c r="I62" s="189"/>
    </row>
    <row r="63" spans="1:11" ht="15">
      <c r="H63" s="189"/>
      <c r="I63" s="189"/>
    </row>
    <row r="64" spans="1:11" ht="15">
      <c r="H64" s="189"/>
      <c r="I64" s="189"/>
    </row>
    <row r="65" spans="8:9" ht="15">
      <c r="H65" s="189"/>
      <c r="I65" s="189"/>
    </row>
    <row r="66" spans="8:9" ht="15">
      <c r="H66" s="189"/>
      <c r="I66" s="189"/>
    </row>
    <row r="67" spans="8:9" ht="15"/>
    <row r="68" spans="8:9" ht="15"/>
    <row r="69" spans="8:9" ht="15"/>
    <row r="70" spans="8:9" ht="15"/>
    <row r="71" spans="8:9" ht="15"/>
    <row r="72" spans="8:9" ht="15"/>
    <row r="73" spans="8:9" ht="15"/>
    <row r="74" spans="8:9" ht="15"/>
    <row r="75" spans="8:9" ht="15"/>
  </sheetData>
  <mergeCells count="18">
    <mergeCell ref="A1:G1"/>
    <mergeCell ref="A3:G3"/>
    <mergeCell ref="J5:L5"/>
    <mergeCell ref="A26:G26"/>
    <mergeCell ref="A21:G21"/>
    <mergeCell ref="A14:G14"/>
    <mergeCell ref="A7:G7"/>
    <mergeCell ref="A5:A6"/>
    <mergeCell ref="B5:C5"/>
    <mergeCell ref="D5:E5"/>
    <mergeCell ref="F5:G5"/>
    <mergeCell ref="A38:G38"/>
    <mergeCell ref="A32:G32"/>
    <mergeCell ref="B60:C60"/>
    <mergeCell ref="D60:E60"/>
    <mergeCell ref="F60:G60"/>
    <mergeCell ref="A58:G58"/>
    <mergeCell ref="A51:G51"/>
  </mergeCells>
  <dataValidations count="2">
    <dataValidation type="decimal" allowBlank="1" showInputMessage="1" showErrorMessage="1" sqref="H13 H20 H25 H31 H37 H50" xr:uid="{00000000-0002-0000-0500-000000000000}">
      <formula1>0</formula1>
      <formula2>1</formula2>
    </dataValidation>
    <dataValidation type="decimal" allowBlank="1" showInputMessage="1" showErrorMessage="1" error="Les évaluations sont faites en terme de pourcentage. Veuillez entrer une valeur entre 0 et 1" sqref="F8:F12 B27:B30 B8:B12 H8:H12 B15:B19 D15:D19 F15:F19 H15:H19 B33:B36 D33:D36 F33:F36 H33:H36 B39:B49 D39:D49 F39:F49 H39:H49 B52:B56 D52:D56 F52:F56 H52:H56 H27:H30 F27:F30 D27:D30 D8:D12 B22:B24 D22:D24 F22:F24 H22:H24" xr:uid="{00000000-0002-0000-0500-000001000000}">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dimension ref="A1:G62"/>
  <sheetViews>
    <sheetView topLeftCell="A47" workbookViewId="0">
      <selection activeCell="C51" sqref="C51"/>
    </sheetView>
  </sheetViews>
  <sheetFormatPr defaultRowHeight="15"/>
  <cols>
    <col min="1" max="1" width="73" customWidth="1"/>
    <col min="5" max="5" width="11" bestFit="1" customWidth="1"/>
    <col min="6" max="6" width="48.42578125" customWidth="1"/>
  </cols>
  <sheetData>
    <row r="1" spans="1:7" ht="18.75">
      <c r="A1" s="346" t="s">
        <v>80</v>
      </c>
      <c r="B1" s="347"/>
      <c r="C1" s="347"/>
      <c r="D1" s="347"/>
      <c r="E1" s="347"/>
      <c r="F1" s="347"/>
    </row>
    <row r="2" spans="1:7">
      <c r="A2" s="204"/>
      <c r="B2" s="204"/>
      <c r="C2" s="205"/>
      <c r="D2" s="205"/>
      <c r="E2" s="204"/>
      <c r="F2" s="205"/>
    </row>
    <row r="3" spans="1:7" ht="18.75">
      <c r="A3" s="346" t="s">
        <v>51</v>
      </c>
      <c r="B3" s="347"/>
      <c r="C3" s="347"/>
      <c r="D3" s="347"/>
      <c r="E3" s="347"/>
      <c r="F3" s="347"/>
    </row>
    <row r="5" spans="1:7" ht="23.25">
      <c r="A5" s="348" t="s">
        <v>0</v>
      </c>
      <c r="B5" s="348"/>
      <c r="C5" s="348"/>
      <c r="D5" s="348"/>
      <c r="E5" s="348"/>
      <c r="F5" s="348"/>
    </row>
    <row r="6" spans="1:7">
      <c r="A6" s="206" t="s">
        <v>52</v>
      </c>
      <c r="B6" s="349" t="s">
        <v>173</v>
      </c>
      <c r="C6" s="349"/>
      <c r="D6" s="349"/>
      <c r="E6" s="349"/>
      <c r="F6" s="350"/>
    </row>
    <row r="7" spans="1:7">
      <c r="A7" s="207" t="s">
        <v>174</v>
      </c>
      <c r="B7" s="208" t="s">
        <v>48</v>
      </c>
      <c r="C7" s="208" t="s">
        <v>175</v>
      </c>
      <c r="D7" s="208" t="s">
        <v>3</v>
      </c>
      <c r="E7" s="208" t="s">
        <v>176</v>
      </c>
      <c r="F7" s="209" t="s">
        <v>82</v>
      </c>
    </row>
    <row r="8" spans="1:7" ht="165">
      <c r="A8" s="210" t="s">
        <v>177</v>
      </c>
      <c r="B8" s="211">
        <v>0.9</v>
      </c>
      <c r="C8" s="211">
        <v>1</v>
      </c>
      <c r="D8" s="211">
        <v>14</v>
      </c>
      <c r="E8" s="211">
        <f t="shared" ref="E8:E19" si="0">B8*C8*D8</f>
        <v>12.6</v>
      </c>
      <c r="F8" s="299" t="s">
        <v>178</v>
      </c>
    </row>
    <row r="9" spans="1:7">
      <c r="A9" s="210" t="s">
        <v>179</v>
      </c>
      <c r="B9" s="211">
        <v>1</v>
      </c>
      <c r="C9" s="211">
        <v>1</v>
      </c>
      <c r="D9" s="211">
        <v>7</v>
      </c>
      <c r="E9" s="211">
        <f t="shared" si="0"/>
        <v>7</v>
      </c>
      <c r="F9" s="213"/>
    </row>
    <row r="10" spans="1:7" ht="30">
      <c r="A10" s="210" t="s">
        <v>180</v>
      </c>
      <c r="B10" s="211">
        <v>1</v>
      </c>
      <c r="C10" s="211">
        <v>0.5</v>
      </c>
      <c r="D10" s="211">
        <v>12</v>
      </c>
      <c r="E10" s="211">
        <f t="shared" si="0"/>
        <v>6</v>
      </c>
      <c r="F10" s="299" t="s">
        <v>181</v>
      </c>
    </row>
    <row r="11" spans="1:7" ht="105">
      <c r="A11" s="210" t="s">
        <v>182</v>
      </c>
      <c r="B11" s="298">
        <f>12/13</f>
        <v>0.92307692307692313</v>
      </c>
      <c r="C11" s="211">
        <v>0.75</v>
      </c>
      <c r="D11" s="211">
        <v>10</v>
      </c>
      <c r="E11" s="298">
        <f t="shared" si="0"/>
        <v>6.9230769230769234</v>
      </c>
      <c r="F11" s="299" t="s">
        <v>183</v>
      </c>
    </row>
    <row r="12" spans="1:7" ht="75">
      <c r="A12" s="210" t="s">
        <v>184</v>
      </c>
      <c r="B12" s="211">
        <v>0.85</v>
      </c>
      <c r="C12" s="211">
        <v>1</v>
      </c>
      <c r="D12" s="211">
        <v>6</v>
      </c>
      <c r="E12" s="211">
        <f t="shared" si="0"/>
        <v>5.0999999999999996</v>
      </c>
      <c r="F12" s="212" t="s">
        <v>185</v>
      </c>
      <c r="G12" t="s">
        <v>186</v>
      </c>
    </row>
    <row r="13" spans="1:7">
      <c r="A13" s="210" t="s">
        <v>187</v>
      </c>
      <c r="B13" s="211">
        <v>1</v>
      </c>
      <c r="C13" s="211">
        <v>1</v>
      </c>
      <c r="D13" s="211">
        <v>7</v>
      </c>
      <c r="E13" s="211">
        <f t="shared" si="0"/>
        <v>7</v>
      </c>
      <c r="F13" s="212"/>
      <c r="G13" t="s">
        <v>186</v>
      </c>
    </row>
    <row r="14" spans="1:7" ht="45">
      <c r="A14" s="210" t="s">
        <v>188</v>
      </c>
      <c r="B14" s="211">
        <v>1</v>
      </c>
      <c r="C14" s="211">
        <v>0.75</v>
      </c>
      <c r="D14" s="211">
        <v>8</v>
      </c>
      <c r="E14" s="211">
        <f t="shared" si="0"/>
        <v>6</v>
      </c>
      <c r="F14" s="212" t="s">
        <v>189</v>
      </c>
      <c r="G14" t="s">
        <v>186</v>
      </c>
    </row>
    <row r="15" spans="1:7" ht="75">
      <c r="A15" s="210" t="s">
        <v>190</v>
      </c>
      <c r="B15" s="211">
        <v>0.95</v>
      </c>
      <c r="C15" s="211">
        <v>1</v>
      </c>
      <c r="D15" s="211">
        <v>8</v>
      </c>
      <c r="E15" s="211">
        <f t="shared" si="0"/>
        <v>7.6</v>
      </c>
      <c r="F15" s="212" t="s">
        <v>191</v>
      </c>
    </row>
    <row r="16" spans="1:7" ht="60">
      <c r="A16" s="210" t="s">
        <v>192</v>
      </c>
      <c r="B16" s="211">
        <v>0.85</v>
      </c>
      <c r="C16" s="211">
        <v>1</v>
      </c>
      <c r="D16" s="211">
        <v>8</v>
      </c>
      <c r="E16" s="211">
        <f t="shared" si="0"/>
        <v>6.8</v>
      </c>
      <c r="F16" s="212" t="s">
        <v>193</v>
      </c>
      <c r="G16" t="s">
        <v>194</v>
      </c>
    </row>
    <row r="17" spans="1:7" ht="60">
      <c r="A17" s="210" t="s">
        <v>195</v>
      </c>
      <c r="B17" s="211">
        <v>0.9</v>
      </c>
      <c r="C17" s="211">
        <v>0.75</v>
      </c>
      <c r="D17" s="211">
        <v>7</v>
      </c>
      <c r="E17" s="211">
        <f t="shared" si="0"/>
        <v>4.7250000000000005</v>
      </c>
      <c r="F17" s="212" t="s">
        <v>196</v>
      </c>
      <c r="G17" t="s">
        <v>194</v>
      </c>
    </row>
    <row r="18" spans="1:7" ht="165">
      <c r="A18" s="210" t="s">
        <v>197</v>
      </c>
      <c r="B18" s="211">
        <v>0.75</v>
      </c>
      <c r="C18" s="211">
        <v>0.75</v>
      </c>
      <c r="D18" s="211">
        <v>5</v>
      </c>
      <c r="E18" s="211">
        <f t="shared" si="0"/>
        <v>2.8125</v>
      </c>
      <c r="F18" s="212" t="s">
        <v>198</v>
      </c>
      <c r="G18" t="s">
        <v>194</v>
      </c>
    </row>
    <row r="19" spans="1:7" ht="60">
      <c r="A19" s="210" t="s">
        <v>199</v>
      </c>
      <c r="B19" s="211">
        <v>1</v>
      </c>
      <c r="C19" s="211">
        <v>1</v>
      </c>
      <c r="D19" s="211">
        <v>8</v>
      </c>
      <c r="E19" s="211">
        <f t="shared" si="0"/>
        <v>8</v>
      </c>
      <c r="F19" s="212" t="s">
        <v>200</v>
      </c>
      <c r="G19" t="s">
        <v>194</v>
      </c>
    </row>
    <row r="20" spans="1:7">
      <c r="A20" s="214" t="s">
        <v>201</v>
      </c>
      <c r="B20" s="351"/>
      <c r="C20" s="351"/>
      <c r="D20" s="307">
        <f>SUM(D8:D19)</f>
        <v>100</v>
      </c>
      <c r="E20" s="264">
        <f>SUM(E8:E19)/D20 - E22*D22 - E21*D21</f>
        <v>0.80560576923076921</v>
      </c>
      <c r="F20" s="215"/>
    </row>
    <row r="21" spans="1:7">
      <c r="A21" s="216" t="s">
        <v>202</v>
      </c>
      <c r="D21" s="217">
        <v>0.15</v>
      </c>
    </row>
    <row r="22" spans="1:7">
      <c r="A22" s="216" t="s">
        <v>203</v>
      </c>
      <c r="D22" s="217">
        <v>0.2</v>
      </c>
      <c r="F22" t="s">
        <v>204</v>
      </c>
    </row>
    <row r="23" spans="1:7" ht="23.25">
      <c r="A23" s="352" t="s">
        <v>1</v>
      </c>
      <c r="B23" s="353"/>
      <c r="C23" s="353"/>
      <c r="D23" s="353"/>
      <c r="E23" s="353"/>
      <c r="F23" s="354"/>
    </row>
    <row r="24" spans="1:7" ht="25.5" customHeight="1">
      <c r="A24" s="226" t="s">
        <v>52</v>
      </c>
      <c r="B24" s="338" t="s">
        <v>205</v>
      </c>
      <c r="C24" s="339"/>
      <c r="D24" s="339"/>
      <c r="E24" s="339"/>
      <c r="F24" s="340"/>
    </row>
    <row r="25" spans="1:7">
      <c r="A25" s="226" t="s">
        <v>174</v>
      </c>
      <c r="B25" s="218" t="s">
        <v>48</v>
      </c>
      <c r="C25" s="218" t="s">
        <v>175</v>
      </c>
      <c r="D25" s="218" t="s">
        <v>3</v>
      </c>
      <c r="E25" s="218" t="s">
        <v>176</v>
      </c>
      <c r="F25" s="227" t="s">
        <v>82</v>
      </c>
    </row>
    <row r="26" spans="1:7" ht="105">
      <c r="A26" s="226" t="s">
        <v>206</v>
      </c>
      <c r="B26" s="239">
        <v>0.79</v>
      </c>
      <c r="C26" s="239">
        <v>1</v>
      </c>
      <c r="D26" s="218">
        <v>14</v>
      </c>
      <c r="E26" s="218">
        <f>B26*C26*D26</f>
        <v>11.06</v>
      </c>
      <c r="F26" s="227" t="s">
        <v>207</v>
      </c>
      <c r="G26" t="s">
        <v>208</v>
      </c>
    </row>
    <row r="27" spans="1:7" ht="90">
      <c r="A27" s="226" t="s">
        <v>209</v>
      </c>
      <c r="B27" s="239">
        <v>0.88</v>
      </c>
      <c r="C27" s="239">
        <v>1</v>
      </c>
      <c r="D27" s="218">
        <v>15</v>
      </c>
      <c r="E27" s="218">
        <f t="shared" ref="E27:E37" si="1">B27*C27*D27</f>
        <v>13.2</v>
      </c>
      <c r="F27" s="227" t="s">
        <v>210</v>
      </c>
      <c r="G27" t="s">
        <v>194</v>
      </c>
    </row>
    <row r="28" spans="1:7" ht="30">
      <c r="A28" s="226" t="s">
        <v>211</v>
      </c>
      <c r="B28" s="239">
        <v>0.95</v>
      </c>
      <c r="C28" s="239">
        <v>1</v>
      </c>
      <c r="D28" s="218">
        <v>5</v>
      </c>
      <c r="E28" s="218">
        <f t="shared" si="1"/>
        <v>4.75</v>
      </c>
      <c r="F28" s="227" t="s">
        <v>212</v>
      </c>
      <c r="G28" t="s">
        <v>194</v>
      </c>
    </row>
    <row r="29" spans="1:7" ht="45">
      <c r="A29" s="226" t="s">
        <v>213</v>
      </c>
      <c r="B29" s="239">
        <v>0.75</v>
      </c>
      <c r="C29" s="239">
        <v>1</v>
      </c>
      <c r="D29" s="218">
        <v>6</v>
      </c>
      <c r="E29" s="218">
        <f t="shared" si="1"/>
        <v>4.5</v>
      </c>
      <c r="F29" s="227" t="s">
        <v>214</v>
      </c>
      <c r="G29" t="s">
        <v>215</v>
      </c>
    </row>
    <row r="30" spans="1:7" ht="75">
      <c r="A30" s="226" t="s">
        <v>216</v>
      </c>
      <c r="B30" s="239">
        <v>0.87</v>
      </c>
      <c r="C30" s="239">
        <v>1</v>
      </c>
      <c r="D30" s="218">
        <v>6</v>
      </c>
      <c r="E30" s="218">
        <f t="shared" si="1"/>
        <v>5.22</v>
      </c>
      <c r="F30" s="227" t="s">
        <v>217</v>
      </c>
      <c r="G30" t="s">
        <v>208</v>
      </c>
    </row>
    <row r="31" spans="1:7" ht="60">
      <c r="A31" s="226" t="s">
        <v>218</v>
      </c>
      <c r="B31" s="239">
        <v>0.85</v>
      </c>
      <c r="C31" s="239">
        <v>1</v>
      </c>
      <c r="D31" s="218">
        <v>10</v>
      </c>
      <c r="E31" s="218">
        <f t="shared" si="1"/>
        <v>8.5</v>
      </c>
      <c r="F31" s="227" t="s">
        <v>219</v>
      </c>
      <c r="G31" t="s">
        <v>194</v>
      </c>
    </row>
    <row r="32" spans="1:7">
      <c r="A32" s="226" t="s">
        <v>220</v>
      </c>
      <c r="B32" s="239">
        <v>1</v>
      </c>
      <c r="C32" s="239">
        <v>1</v>
      </c>
      <c r="D32" s="218">
        <v>6</v>
      </c>
      <c r="E32" s="218">
        <f t="shared" si="1"/>
        <v>6</v>
      </c>
      <c r="F32" s="227"/>
      <c r="G32" t="s">
        <v>215</v>
      </c>
    </row>
    <row r="33" spans="1:7" ht="105">
      <c r="A33" s="226" t="s">
        <v>221</v>
      </c>
      <c r="B33" s="239">
        <v>0.7</v>
      </c>
      <c r="C33" s="239">
        <v>1</v>
      </c>
      <c r="D33" s="218">
        <v>6</v>
      </c>
      <c r="E33" s="218">
        <f t="shared" si="1"/>
        <v>4.1999999999999993</v>
      </c>
      <c r="F33" s="227" t="s">
        <v>222</v>
      </c>
      <c r="G33" t="s">
        <v>215</v>
      </c>
    </row>
    <row r="34" spans="1:7" ht="90">
      <c r="A34" s="226" t="s">
        <v>223</v>
      </c>
      <c r="B34" s="239">
        <v>0.9</v>
      </c>
      <c r="C34" s="239">
        <v>1</v>
      </c>
      <c r="D34" s="218">
        <v>8</v>
      </c>
      <c r="E34" s="218">
        <f t="shared" si="1"/>
        <v>7.2</v>
      </c>
      <c r="F34" s="227" t="s">
        <v>224</v>
      </c>
      <c r="G34" t="s">
        <v>215</v>
      </c>
    </row>
    <row r="35" spans="1:7" ht="75">
      <c r="A35" s="226" t="s">
        <v>225</v>
      </c>
      <c r="B35" s="239">
        <v>0.95</v>
      </c>
      <c r="C35" s="239">
        <v>1</v>
      </c>
      <c r="D35" s="218">
        <v>8</v>
      </c>
      <c r="E35" s="218">
        <f t="shared" si="1"/>
        <v>7.6</v>
      </c>
      <c r="F35" s="227" t="s">
        <v>226</v>
      </c>
      <c r="G35" t="s">
        <v>215</v>
      </c>
    </row>
    <row r="36" spans="1:7" ht="30">
      <c r="A36" s="226" t="s">
        <v>227</v>
      </c>
      <c r="B36" s="239">
        <v>0.9</v>
      </c>
      <c r="C36" s="239">
        <v>0.75</v>
      </c>
      <c r="D36" s="218">
        <v>14</v>
      </c>
      <c r="E36" s="218">
        <f t="shared" si="1"/>
        <v>9.4500000000000011</v>
      </c>
      <c r="F36" s="227" t="s">
        <v>228</v>
      </c>
      <c r="G36" t="s">
        <v>208</v>
      </c>
    </row>
    <row r="37" spans="1:7">
      <c r="A37" s="226" t="s">
        <v>229</v>
      </c>
      <c r="B37" s="239">
        <v>1</v>
      </c>
      <c r="C37" s="239">
        <v>1</v>
      </c>
      <c r="D37" s="218">
        <v>2</v>
      </c>
      <c r="E37" s="218">
        <f t="shared" si="1"/>
        <v>2</v>
      </c>
      <c r="F37" s="227"/>
      <c r="G37" t="s">
        <v>208</v>
      </c>
    </row>
    <row r="38" spans="1:7">
      <c r="A38" s="228" t="s">
        <v>201</v>
      </c>
      <c r="B38" s="229"/>
      <c r="C38" s="248"/>
      <c r="D38" s="248">
        <f>SUM(D26:D37)</f>
        <v>100</v>
      </c>
      <c r="E38" s="230">
        <f>SUM(E26:E37)/D38 -E39*D39 -E40*D40-E41*D41</f>
        <v>0.83679999999999988</v>
      </c>
      <c r="F38" s="231"/>
    </row>
    <row r="39" spans="1:7">
      <c r="A39" s="219" t="s">
        <v>202</v>
      </c>
      <c r="C39" s="250"/>
      <c r="D39" s="249">
        <v>0.15</v>
      </c>
    </row>
    <row r="40" spans="1:7">
      <c r="A40" s="219" t="s">
        <v>203</v>
      </c>
      <c r="D40" s="220">
        <v>0.2</v>
      </c>
    </row>
    <row r="41" spans="1:7">
      <c r="A41" s="219" t="s">
        <v>230</v>
      </c>
      <c r="D41" s="221">
        <v>0.05</v>
      </c>
    </row>
    <row r="42" spans="1:7" ht="23.25">
      <c r="A42" s="341" t="s">
        <v>2</v>
      </c>
      <c r="B42" s="342"/>
      <c r="C42" s="342"/>
      <c r="D42" s="342"/>
      <c r="E42" s="342"/>
      <c r="F42" s="343"/>
    </row>
    <row r="43" spans="1:7">
      <c r="A43" s="232" t="s">
        <v>52</v>
      </c>
      <c r="B43" s="344" t="s">
        <v>231</v>
      </c>
      <c r="C43" s="344"/>
      <c r="D43" s="344"/>
      <c r="E43" s="344"/>
      <c r="F43" s="345"/>
    </row>
    <row r="44" spans="1:7">
      <c r="A44" s="233" t="s">
        <v>174</v>
      </c>
      <c r="B44" s="222" t="s">
        <v>48</v>
      </c>
      <c r="C44" s="222" t="s">
        <v>175</v>
      </c>
      <c r="D44" s="222" t="s">
        <v>3</v>
      </c>
      <c r="E44" s="222" t="s">
        <v>176</v>
      </c>
      <c r="F44" s="234" t="s">
        <v>82</v>
      </c>
    </row>
    <row r="45" spans="1:7" ht="45">
      <c r="A45" s="235" t="s">
        <v>232</v>
      </c>
      <c r="B45" s="223">
        <v>0.9</v>
      </c>
      <c r="C45" s="223">
        <v>1</v>
      </c>
      <c r="D45" s="223">
        <v>8</v>
      </c>
      <c r="E45" s="223">
        <f t="shared" ref="E45:E57" si="2">B45*C45*D45</f>
        <v>7.2</v>
      </c>
      <c r="F45" s="236" t="s">
        <v>233</v>
      </c>
      <c r="G45" t="s">
        <v>215</v>
      </c>
    </row>
    <row r="46" spans="1:7" ht="60">
      <c r="A46" s="235" t="s">
        <v>234</v>
      </c>
      <c r="B46" s="223">
        <v>0.9</v>
      </c>
      <c r="C46" s="223">
        <v>1</v>
      </c>
      <c r="D46" s="223">
        <v>6</v>
      </c>
      <c r="E46" s="223">
        <f t="shared" si="2"/>
        <v>5.4</v>
      </c>
      <c r="F46" s="236" t="s">
        <v>235</v>
      </c>
      <c r="G46" t="s">
        <v>215</v>
      </c>
    </row>
    <row r="47" spans="1:7" ht="75">
      <c r="A47" s="235" t="s">
        <v>236</v>
      </c>
      <c r="B47" s="223">
        <v>0.85</v>
      </c>
      <c r="C47" s="223">
        <v>1</v>
      </c>
      <c r="D47" s="223">
        <v>6</v>
      </c>
      <c r="E47" s="223">
        <f t="shared" si="2"/>
        <v>5.0999999999999996</v>
      </c>
      <c r="F47" s="236" t="s">
        <v>237</v>
      </c>
      <c r="G47" t="s">
        <v>215</v>
      </c>
    </row>
    <row r="48" spans="1:7" ht="60">
      <c r="A48" s="235" t="s">
        <v>238</v>
      </c>
      <c r="B48" s="223">
        <v>0.85</v>
      </c>
      <c r="C48" s="223">
        <v>1</v>
      </c>
      <c r="D48" s="223">
        <v>6</v>
      </c>
      <c r="E48" s="223">
        <f t="shared" si="2"/>
        <v>5.0999999999999996</v>
      </c>
      <c r="F48" s="236" t="s">
        <v>239</v>
      </c>
      <c r="G48" t="s">
        <v>215</v>
      </c>
    </row>
    <row r="49" spans="1:7" ht="60">
      <c r="A49" s="235" t="s">
        <v>240</v>
      </c>
      <c r="B49" s="223">
        <v>0.95</v>
      </c>
      <c r="C49" s="223">
        <v>1</v>
      </c>
      <c r="D49" s="223">
        <v>10</v>
      </c>
      <c r="E49" s="223">
        <f t="shared" si="2"/>
        <v>9.5</v>
      </c>
      <c r="F49" s="236" t="s">
        <v>241</v>
      </c>
      <c r="G49" t="s">
        <v>215</v>
      </c>
    </row>
    <row r="50" spans="1:7" ht="60">
      <c r="A50" s="235" t="s">
        <v>242</v>
      </c>
      <c r="B50" s="223">
        <v>0.92</v>
      </c>
      <c r="C50" s="223">
        <v>1</v>
      </c>
      <c r="D50" s="223">
        <v>10</v>
      </c>
      <c r="E50" s="223">
        <f t="shared" si="2"/>
        <v>9.2000000000000011</v>
      </c>
      <c r="F50" s="236" t="s">
        <v>243</v>
      </c>
      <c r="G50" t="s">
        <v>208</v>
      </c>
    </row>
    <row r="51" spans="1:7" ht="105">
      <c r="A51" s="235" t="s">
        <v>244</v>
      </c>
      <c r="B51" s="223">
        <v>0.75</v>
      </c>
      <c r="C51" s="223">
        <v>1</v>
      </c>
      <c r="D51" s="223">
        <v>12</v>
      </c>
      <c r="E51" s="223">
        <f t="shared" si="2"/>
        <v>9</v>
      </c>
      <c r="F51" s="308" t="s">
        <v>245</v>
      </c>
      <c r="G51" t="s">
        <v>208</v>
      </c>
    </row>
    <row r="52" spans="1:7" ht="75">
      <c r="A52" s="235" t="s">
        <v>246</v>
      </c>
      <c r="B52" s="241">
        <v>0.9</v>
      </c>
      <c r="C52" s="241">
        <v>0.75</v>
      </c>
      <c r="D52" s="223">
        <v>12</v>
      </c>
      <c r="E52" s="223">
        <f t="shared" si="2"/>
        <v>8.1000000000000014</v>
      </c>
      <c r="F52" s="236" t="s">
        <v>247</v>
      </c>
      <c r="G52" t="s">
        <v>208</v>
      </c>
    </row>
    <row r="53" spans="1:7">
      <c r="A53" s="245" t="s">
        <v>248</v>
      </c>
      <c r="B53" s="243">
        <v>0.95</v>
      </c>
      <c r="C53" s="243">
        <v>1</v>
      </c>
      <c r="D53" s="240">
        <v>6</v>
      </c>
      <c r="E53" s="223">
        <f t="shared" si="2"/>
        <v>5.6999999999999993</v>
      </c>
      <c r="F53" s="242" t="s">
        <v>249</v>
      </c>
      <c r="G53" t="s">
        <v>194</v>
      </c>
    </row>
    <row r="54" spans="1:7">
      <c r="A54" s="245" t="s">
        <v>250</v>
      </c>
      <c r="B54" s="243">
        <v>1</v>
      </c>
      <c r="C54" s="243">
        <v>1</v>
      </c>
      <c r="D54" s="240">
        <v>5</v>
      </c>
      <c r="E54" s="223">
        <f t="shared" si="2"/>
        <v>5</v>
      </c>
      <c r="F54" s="242"/>
      <c r="G54" t="s">
        <v>194</v>
      </c>
    </row>
    <row r="55" spans="1:7">
      <c r="A55" s="245" t="s">
        <v>251</v>
      </c>
      <c r="B55" s="243">
        <v>1</v>
      </c>
      <c r="C55" s="243">
        <v>1</v>
      </c>
      <c r="D55" s="240">
        <v>5</v>
      </c>
      <c r="E55" s="223">
        <f t="shared" si="2"/>
        <v>5</v>
      </c>
      <c r="F55" s="242"/>
      <c r="G55" t="s">
        <v>194</v>
      </c>
    </row>
    <row r="56" spans="1:7" ht="60">
      <c r="A56" s="245" t="s">
        <v>252</v>
      </c>
      <c r="B56" s="243">
        <v>0.85</v>
      </c>
      <c r="C56" s="243">
        <v>1</v>
      </c>
      <c r="D56" s="240">
        <v>4</v>
      </c>
      <c r="E56" s="223">
        <f t="shared" si="2"/>
        <v>3.4</v>
      </c>
      <c r="F56" s="304" t="s">
        <v>253</v>
      </c>
      <c r="G56" t="s">
        <v>194</v>
      </c>
    </row>
    <row r="57" spans="1:7">
      <c r="A57" s="245" t="s">
        <v>254</v>
      </c>
      <c r="B57" s="243">
        <v>0.9</v>
      </c>
      <c r="C57" s="243">
        <v>1</v>
      </c>
      <c r="D57" s="240">
        <v>8</v>
      </c>
      <c r="E57" s="223">
        <f t="shared" si="2"/>
        <v>7.2</v>
      </c>
      <c r="F57" s="242" t="s">
        <v>255</v>
      </c>
      <c r="G57" t="s">
        <v>194</v>
      </c>
    </row>
    <row r="58" spans="1:7">
      <c r="A58" s="245" t="s">
        <v>229</v>
      </c>
      <c r="B58" s="243">
        <v>1</v>
      </c>
      <c r="C58" s="243">
        <v>1</v>
      </c>
      <c r="D58" s="240">
        <v>2</v>
      </c>
      <c r="E58" s="223">
        <f t="shared" ref="E52:E58" si="3">B58*C58*D58</f>
        <v>2</v>
      </c>
      <c r="F58" s="242"/>
      <c r="G58" t="s">
        <v>194</v>
      </c>
    </row>
    <row r="59" spans="1:7">
      <c r="A59" s="246" t="s">
        <v>201</v>
      </c>
      <c r="B59" s="244"/>
      <c r="C59" s="244"/>
      <c r="D59" s="247">
        <f>SUM(D45:D58)</f>
        <v>100</v>
      </c>
      <c r="E59" s="237">
        <f>SUM(E45:E58)/D59 - D60*E60  - D61*E61 - D62*E62</f>
        <v>0.86900000000000022</v>
      </c>
      <c r="F59" s="238"/>
    </row>
    <row r="60" spans="1:7">
      <c r="A60" s="224" t="s">
        <v>202</v>
      </c>
      <c r="D60" s="220">
        <v>0.15</v>
      </c>
    </row>
    <row r="61" spans="1:7">
      <c r="A61" s="224" t="s">
        <v>203</v>
      </c>
      <c r="D61" s="220">
        <v>0.2</v>
      </c>
    </row>
    <row r="62" spans="1:7">
      <c r="A62" s="225" t="s">
        <v>230</v>
      </c>
      <c r="D62" s="221">
        <v>0.05</v>
      </c>
    </row>
  </sheetData>
  <mergeCells count="9">
    <mergeCell ref="B24:F24"/>
    <mergeCell ref="A42:F42"/>
    <mergeCell ref="B43:F43"/>
    <mergeCell ref="A1:F1"/>
    <mergeCell ref="A3:F3"/>
    <mergeCell ref="A5:F5"/>
    <mergeCell ref="B6:F6"/>
    <mergeCell ref="B20:C20"/>
    <mergeCell ref="A23:F23"/>
  </mergeCells>
  <dataValidations count="3">
    <dataValidation type="decimal" allowBlank="1" showInputMessage="1" showErrorMessage="1" sqref="B8:B20 B45:B58" xr:uid="{CC44C972-8B8F-4678-BAEB-D51FFB0200E2}">
      <formula1>0</formula1>
      <formula2>1</formula2>
    </dataValidation>
    <dataValidation type="list" allowBlank="1" showInputMessage="1" showErrorMessage="1" sqref="C8:C19 C21 C45:C58" xr:uid="{DCFB5783-098F-4837-84E1-A329359B138C}">
      <formula1>"0,0.25,0.50,0.75,1"</formula1>
    </dataValidation>
    <dataValidation type="whole" allowBlank="1" showInputMessage="1" showErrorMessage="1" sqref="E61 E40" xr:uid="{301E7E41-CD71-4A91-B881-91EF87706901}">
      <formula1>0</formula1>
      <formula2>1</formula2>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51"/>
  <sheetViews>
    <sheetView topLeftCell="A14" zoomScaleNormal="100" workbookViewId="0">
      <selection activeCell="B31" sqref="B31"/>
    </sheetView>
  </sheetViews>
  <sheetFormatPr defaultRowHeight="14.25"/>
  <cols>
    <col min="1" max="1" width="41.85546875" customWidth="1"/>
    <col min="2" max="5" width="9" customWidth="1"/>
    <col min="6" max="6" width="8" customWidth="1"/>
    <col min="7" max="1025" width="9" customWidth="1"/>
  </cols>
  <sheetData>
    <row r="1" spans="1:7" ht="15"/>
    <row r="2" spans="1:7" ht="15">
      <c r="A2" s="46" t="s">
        <v>51</v>
      </c>
      <c r="B2" s="47" t="s">
        <v>0</v>
      </c>
      <c r="C2" s="48" t="s">
        <v>1</v>
      </c>
      <c r="D2" s="49" t="s">
        <v>2</v>
      </c>
      <c r="E2" s="50" t="s">
        <v>49</v>
      </c>
      <c r="F2" s="51" t="s">
        <v>50</v>
      </c>
      <c r="G2" s="312" t="s">
        <v>3</v>
      </c>
    </row>
    <row r="3" spans="1:7" ht="15">
      <c r="A3" s="52" t="s">
        <v>52</v>
      </c>
      <c r="B3" s="53"/>
      <c r="C3" s="54"/>
      <c r="D3" s="55"/>
      <c r="E3" s="56"/>
      <c r="F3" s="57"/>
      <c r="G3" s="312"/>
    </row>
    <row r="4" spans="1:7" ht="30">
      <c r="A4" s="58" t="s">
        <v>256</v>
      </c>
      <c r="B4" s="59"/>
      <c r="C4" s="60"/>
      <c r="D4" s="61"/>
      <c r="E4" s="62"/>
      <c r="F4" s="63"/>
      <c r="G4" s="64">
        <v>6</v>
      </c>
    </row>
    <row r="5" spans="1:7" ht="30">
      <c r="A5" s="65" t="s">
        <v>12</v>
      </c>
      <c r="B5" s="66"/>
      <c r="C5" s="67"/>
      <c r="D5" s="68"/>
      <c r="E5" s="69"/>
      <c r="F5" s="70"/>
      <c r="G5" s="71">
        <v>3</v>
      </c>
    </row>
    <row r="6" spans="1:7" ht="30">
      <c r="A6" s="65" t="s">
        <v>257</v>
      </c>
      <c r="B6" s="66"/>
      <c r="C6" s="67"/>
      <c r="D6" s="68"/>
      <c r="E6" s="69"/>
      <c r="F6" s="70"/>
      <c r="G6" s="71">
        <v>2</v>
      </c>
    </row>
    <row r="7" spans="1:7" ht="15">
      <c r="A7" s="65" t="s">
        <v>258</v>
      </c>
      <c r="B7" s="66"/>
      <c r="C7" s="67"/>
      <c r="D7" s="68"/>
      <c r="E7" s="69"/>
      <c r="F7" s="70"/>
      <c r="G7" s="71">
        <v>4</v>
      </c>
    </row>
    <row r="8" spans="1:7" ht="30">
      <c r="A8" s="65" t="s">
        <v>259</v>
      </c>
      <c r="B8" s="66"/>
      <c r="C8" s="67"/>
      <c r="D8" s="68"/>
      <c r="E8" s="69"/>
      <c r="F8" s="70"/>
      <c r="G8" s="71">
        <v>3</v>
      </c>
    </row>
    <row r="9" spans="1:7" ht="15">
      <c r="A9" s="65" t="s">
        <v>260</v>
      </c>
      <c r="B9" s="66"/>
      <c r="C9" s="67"/>
      <c r="D9" s="68"/>
      <c r="E9" s="69"/>
      <c r="F9" s="70"/>
      <c r="G9" s="71">
        <v>3</v>
      </c>
    </row>
    <row r="10" spans="1:7" ht="30">
      <c r="A10" s="65" t="s">
        <v>261</v>
      </c>
      <c r="B10" s="66"/>
      <c r="C10" s="67"/>
      <c r="D10" s="68"/>
      <c r="E10" s="69"/>
      <c r="F10" s="70"/>
      <c r="G10" s="71">
        <v>3</v>
      </c>
    </row>
    <row r="11" spans="1:7" ht="30">
      <c r="A11" s="65" t="s">
        <v>262</v>
      </c>
      <c r="B11" s="66"/>
      <c r="C11" s="67"/>
      <c r="D11" s="68"/>
      <c r="E11" s="69"/>
      <c r="F11" s="70"/>
      <c r="G11" s="71">
        <v>3</v>
      </c>
    </row>
    <row r="12" spans="1:7" ht="15">
      <c r="A12" s="65" t="s">
        <v>263</v>
      </c>
      <c r="B12" s="66"/>
      <c r="C12" s="67"/>
      <c r="D12" s="68"/>
      <c r="E12" s="69"/>
      <c r="F12" s="70"/>
      <c r="G12" s="71">
        <v>2</v>
      </c>
    </row>
    <row r="13" spans="1:7" ht="30">
      <c r="A13" s="65" t="s">
        <v>264</v>
      </c>
      <c r="B13" s="66"/>
      <c r="C13" s="67"/>
      <c r="D13" s="68"/>
      <c r="E13" s="69"/>
      <c r="F13" s="70"/>
      <c r="G13" s="71">
        <v>5</v>
      </c>
    </row>
    <row r="14" spans="1:7" ht="15">
      <c r="A14" s="65" t="s">
        <v>265</v>
      </c>
      <c r="B14" s="66"/>
      <c r="C14" s="67"/>
      <c r="D14" s="68"/>
      <c r="E14" s="69"/>
      <c r="F14" s="70"/>
      <c r="G14" s="71">
        <v>2</v>
      </c>
    </row>
    <row r="15" spans="1:7" ht="15">
      <c r="A15" s="65" t="s">
        <v>266</v>
      </c>
      <c r="B15" s="66"/>
      <c r="C15" s="67"/>
      <c r="D15" s="68"/>
      <c r="E15" s="69"/>
      <c r="F15" s="70"/>
      <c r="G15" s="71">
        <v>3</v>
      </c>
    </row>
    <row r="16" spans="1:7" ht="15">
      <c r="A16" s="65" t="s">
        <v>267</v>
      </c>
      <c r="B16" s="66"/>
      <c r="C16" s="67"/>
      <c r="D16" s="68"/>
      <c r="E16" s="69"/>
      <c r="F16" s="70"/>
      <c r="G16" s="71">
        <v>1</v>
      </c>
    </row>
    <row r="17" spans="1:7" ht="15">
      <c r="A17" s="65" t="s">
        <v>268</v>
      </c>
      <c r="B17" s="66"/>
      <c r="C17" s="67"/>
      <c r="D17" s="68"/>
      <c r="E17" s="69"/>
      <c r="F17" s="70"/>
      <c r="G17" s="71">
        <v>3</v>
      </c>
    </row>
    <row r="18" spans="1:7" ht="30">
      <c r="A18" s="65" t="s">
        <v>269</v>
      </c>
      <c r="B18" s="66"/>
      <c r="C18" s="67"/>
      <c r="D18" s="68"/>
      <c r="E18" s="69"/>
      <c r="F18" s="70"/>
      <c r="G18" s="71">
        <v>2</v>
      </c>
    </row>
    <row r="19" spans="1:7" ht="15">
      <c r="A19" s="65" t="s">
        <v>270</v>
      </c>
      <c r="B19" s="66"/>
      <c r="C19" s="67"/>
      <c r="D19" s="68"/>
      <c r="E19" s="69"/>
      <c r="F19" s="70"/>
      <c r="G19" s="71">
        <v>1</v>
      </c>
    </row>
    <row r="20" spans="1:7" ht="15">
      <c r="A20" s="65" t="s">
        <v>271</v>
      </c>
      <c r="B20" s="66"/>
      <c r="C20" s="67"/>
      <c r="D20" s="68"/>
      <c r="E20" s="69"/>
      <c r="F20" s="70"/>
      <c r="G20" s="71">
        <v>2</v>
      </c>
    </row>
    <row r="21" spans="1:7" ht="45">
      <c r="A21" s="65" t="s">
        <v>272</v>
      </c>
      <c r="B21" s="66"/>
      <c r="C21" s="67"/>
      <c r="D21" s="68"/>
      <c r="E21" s="69"/>
      <c r="F21" s="70"/>
      <c r="G21" s="71">
        <v>3</v>
      </c>
    </row>
    <row r="22" spans="1:7" ht="15">
      <c r="A22" s="65" t="s">
        <v>273</v>
      </c>
      <c r="B22" s="66"/>
      <c r="C22" s="67"/>
      <c r="D22" s="68"/>
      <c r="E22" s="69"/>
      <c r="F22" s="70"/>
      <c r="G22" s="71">
        <v>1</v>
      </c>
    </row>
    <row r="23" spans="1:7" ht="30">
      <c r="A23" s="65" t="s">
        <v>274</v>
      </c>
      <c r="B23" s="66"/>
      <c r="C23" s="67"/>
      <c r="D23" s="68"/>
      <c r="E23" s="69"/>
      <c r="F23" s="70"/>
      <c r="G23" s="71">
        <v>3</v>
      </c>
    </row>
    <row r="24" spans="1:7" ht="15">
      <c r="A24" s="65" t="s">
        <v>275</v>
      </c>
      <c r="B24" s="66"/>
      <c r="C24" s="67"/>
      <c r="D24" s="68"/>
      <c r="E24" s="69"/>
      <c r="F24" s="70"/>
      <c r="G24" s="71">
        <v>1</v>
      </c>
    </row>
    <row r="25" spans="1:7" ht="15">
      <c r="A25" s="65" t="s">
        <v>276</v>
      </c>
      <c r="B25" s="66"/>
      <c r="C25" s="67"/>
      <c r="D25" s="68"/>
      <c r="E25" s="69"/>
      <c r="F25" s="70"/>
      <c r="G25" s="71">
        <v>1</v>
      </c>
    </row>
    <row r="26" spans="1:7" ht="30">
      <c r="A26" s="65" t="s">
        <v>277</v>
      </c>
      <c r="B26" s="66"/>
      <c r="C26" s="67"/>
      <c r="D26" s="68"/>
      <c r="E26" s="69"/>
      <c r="F26" s="70"/>
      <c r="G26" s="71">
        <v>2</v>
      </c>
    </row>
    <row r="27" spans="1:7" ht="30">
      <c r="A27" s="72" t="s">
        <v>278</v>
      </c>
      <c r="B27" s="73"/>
      <c r="C27" s="74"/>
      <c r="D27" s="75"/>
      <c r="E27" s="76"/>
      <c r="F27" s="77"/>
      <c r="G27" s="78">
        <v>2</v>
      </c>
    </row>
    <row r="28" spans="1:7" ht="15">
      <c r="A28" s="79" t="s">
        <v>22</v>
      </c>
      <c r="B28" s="80">
        <f>SUMPRODUCT(B$4:B$27,$G$4:$G$27)</f>
        <v>0</v>
      </c>
      <c r="C28" s="81">
        <f>SUMPRODUCT(C$4:C$27,$G$4:$G$27)</f>
        <v>0</v>
      </c>
      <c r="D28" s="82">
        <f>SUMPRODUCT(D$4:D$27,$G$4:$G$27)</f>
        <v>0</v>
      </c>
      <c r="E28" s="83">
        <f>SUMPRODUCT(E$4:E$27,$G$4:$G$27)</f>
        <v>0</v>
      </c>
      <c r="F28" s="84">
        <f>SUMPRODUCT(F$4:F$27,$G$4:$G$27)</f>
        <v>0</v>
      </c>
      <c r="G28" s="85"/>
    </row>
    <row r="29" spans="1:7" ht="15">
      <c r="A29" s="86" t="s">
        <v>23</v>
      </c>
      <c r="B29" s="87">
        <f>SUMPRODUCT(--ISNUMBER(B$4:B$27),$G$4:$G$27)</f>
        <v>0</v>
      </c>
      <c r="C29" s="88">
        <f>SUMPRODUCT(--ISNUMBER(C$4:C$27),$G$4:$G$27)</f>
        <v>0</v>
      </c>
      <c r="D29" s="89">
        <f>SUMPRODUCT(--ISNUMBER(D$4:D$27),$G$4:$G$27)</f>
        <v>0</v>
      </c>
      <c r="E29" s="90">
        <f>SUMPRODUCT(--ISNUMBER(E$4:E$27),$G$4:$G$27)</f>
        <v>0</v>
      </c>
      <c r="F29" s="91">
        <f>SUMPRODUCT(--ISNUMBER(F$4:F$27),$G$4:$G$27)</f>
        <v>0</v>
      </c>
      <c r="G29" s="85"/>
    </row>
    <row r="31" spans="1:7" ht="15">
      <c r="A31" s="92" t="s">
        <v>53</v>
      </c>
      <c r="B31" s="93">
        <f>IF(B$29=0,1,B$28)/IF(B$29=0,1,B$29)</f>
        <v>1</v>
      </c>
      <c r="C31" s="94">
        <f>IF(C$29=0,1,C$28)/IF(C$29=0,1,C$29)</f>
        <v>1</v>
      </c>
      <c r="D31" s="95">
        <f>IF(D$29=0,1,D$28)/IF(D$29=0,1,D$29)</f>
        <v>1</v>
      </c>
      <c r="E31" s="96">
        <f>IF(E$29=0,1,E$28)/IF(E$29=0,1,E$29)</f>
        <v>1</v>
      </c>
      <c r="F31" s="97">
        <f>IF(F$29=0,1,F$28)/IF(F$29=0,1,F$29)</f>
        <v>1</v>
      </c>
    </row>
    <row r="33" spans="1:9" ht="15">
      <c r="A33" s="46" t="s">
        <v>54</v>
      </c>
      <c r="B33" s="85"/>
      <c r="C33" s="85"/>
      <c r="D33" s="85"/>
      <c r="E33" s="85"/>
      <c r="F33" s="85"/>
      <c r="H33" s="313" t="s">
        <v>55</v>
      </c>
      <c r="I33" s="313"/>
    </row>
    <row r="34" spans="1:9" ht="15">
      <c r="A34" s="52" t="s">
        <v>56</v>
      </c>
      <c r="B34" s="98" t="s">
        <v>57</v>
      </c>
      <c r="C34" s="99"/>
      <c r="D34" s="100"/>
      <c r="E34" s="101"/>
      <c r="F34" s="102"/>
      <c r="H34" s="103" t="s">
        <v>58</v>
      </c>
      <c r="I34" s="104" t="s">
        <v>59</v>
      </c>
    </row>
    <row r="35" spans="1:9" ht="15">
      <c r="A35" s="105" t="s">
        <v>60</v>
      </c>
      <c r="B35" s="106"/>
      <c r="C35" s="107"/>
      <c r="D35" s="108"/>
      <c r="E35" s="109"/>
      <c r="F35" s="110"/>
      <c r="H35" s="111">
        <v>2</v>
      </c>
      <c r="I35" s="112">
        <v>2.2000000000000002</v>
      </c>
    </row>
    <row r="36" spans="1:9" ht="15">
      <c r="A36" s="113" t="s">
        <v>61</v>
      </c>
      <c r="B36" s="114"/>
      <c r="C36" s="115"/>
      <c r="D36" s="116"/>
      <c r="E36" s="117"/>
      <c r="F36" s="118"/>
      <c r="H36" s="119">
        <v>1</v>
      </c>
      <c r="I36" s="120">
        <v>1.3</v>
      </c>
    </row>
    <row r="37" spans="1:9" ht="15">
      <c r="A37" s="113" t="s">
        <v>62</v>
      </c>
      <c r="B37" s="114"/>
      <c r="C37" s="115"/>
      <c r="D37" s="116"/>
      <c r="E37" s="117"/>
      <c r="F37" s="118"/>
      <c r="H37" s="119">
        <v>1</v>
      </c>
      <c r="I37" s="120">
        <v>1.3</v>
      </c>
    </row>
    <row r="38" spans="1:9" ht="15">
      <c r="A38" s="113" t="s">
        <v>63</v>
      </c>
      <c r="B38" s="114"/>
      <c r="C38" s="115"/>
      <c r="D38" s="116"/>
      <c r="E38" s="117"/>
      <c r="F38" s="118"/>
      <c r="H38" s="119">
        <v>1</v>
      </c>
      <c r="I38" s="120">
        <v>1.3</v>
      </c>
    </row>
    <row r="39" spans="1:9" ht="15">
      <c r="A39" s="113" t="s">
        <v>64</v>
      </c>
      <c r="B39" s="114"/>
      <c r="C39" s="115"/>
      <c r="D39" s="116"/>
      <c r="E39" s="117"/>
      <c r="F39" s="118"/>
      <c r="H39" s="119">
        <v>1</v>
      </c>
      <c r="I39" s="120">
        <v>1.3</v>
      </c>
    </row>
    <row r="40" spans="1:9" ht="15">
      <c r="A40" s="113" t="s">
        <v>65</v>
      </c>
      <c r="B40" s="114"/>
      <c r="C40" s="115"/>
      <c r="D40" s="116"/>
      <c r="E40" s="117"/>
      <c r="F40" s="118"/>
      <c r="H40" s="119">
        <v>1</v>
      </c>
      <c r="I40" s="120">
        <v>1.3</v>
      </c>
    </row>
    <row r="41" spans="1:9" ht="15">
      <c r="A41" s="113" t="s">
        <v>66</v>
      </c>
      <c r="B41" s="114"/>
      <c r="C41" s="115"/>
      <c r="D41" s="116"/>
      <c r="E41" s="117"/>
      <c r="F41" s="118"/>
      <c r="H41" s="119">
        <v>1</v>
      </c>
      <c r="I41" s="120">
        <v>1.3</v>
      </c>
    </row>
    <row r="42" spans="1:9" ht="15">
      <c r="A42" s="121" t="s">
        <v>67</v>
      </c>
      <c r="B42" s="122"/>
      <c r="C42" s="123"/>
      <c r="D42" s="124"/>
      <c r="E42" s="125"/>
      <c r="F42" s="126"/>
      <c r="H42" s="127">
        <v>2</v>
      </c>
      <c r="I42" s="128">
        <v>0</v>
      </c>
    </row>
    <row r="43" spans="1:9" ht="15">
      <c r="A43" s="129" t="s">
        <v>68</v>
      </c>
      <c r="B43" s="130">
        <f>SUMPRODUCT(B$35:B$42,IF(B$34="Oui",$H$35:$H$42,$I$35:$I$42))</f>
        <v>0</v>
      </c>
      <c r="C43" s="131">
        <f>SUMPRODUCT(C$35:C$42,IF(C$34="Oui",$H$35:$H$42,$I$35:$I$42))</f>
        <v>0</v>
      </c>
      <c r="D43" s="132">
        <f>SUMPRODUCT(D$35:D$42,IF(D$34="Oui",$H$35:$H$42,$I$35:$I$42))</f>
        <v>0</v>
      </c>
      <c r="E43" s="133">
        <f>SUMPRODUCT(E$35:E$42,IF(E$34="Oui",$H$35:$H$42,$I$35:$I$42))</f>
        <v>0</v>
      </c>
      <c r="F43" s="134">
        <f>SUMPRODUCT(F$35:F$42,IF(F$34="Oui",$H$35:$H$42,$I$35:$I$42))</f>
        <v>0</v>
      </c>
      <c r="H43" s="135">
        <v>10</v>
      </c>
      <c r="I43" s="136">
        <v>10</v>
      </c>
    </row>
    <row r="44" spans="1:9" ht="15">
      <c r="A44" s="129" t="s">
        <v>69</v>
      </c>
      <c r="B44" s="130">
        <f>IF(B$34="Oui",$H$43,$I$43)</f>
        <v>10</v>
      </c>
      <c r="C44" s="131">
        <f>IF(C$34="Oui",$H$43,$I$43)</f>
        <v>10</v>
      </c>
      <c r="D44" s="132">
        <f>IF(D$34="Oui",$H$43,$I$43)</f>
        <v>10</v>
      </c>
      <c r="E44" s="133">
        <f>IF(E$34="Oui",$H$43,$I$43)</f>
        <v>10</v>
      </c>
      <c r="F44" s="134">
        <f>IF(F$34="Oui",$H$43,$I$43)</f>
        <v>10</v>
      </c>
      <c r="H44" s="137"/>
      <c r="I44" s="137"/>
    </row>
    <row r="45" spans="1:9" ht="15">
      <c r="A45" s="138"/>
      <c r="B45" s="138"/>
      <c r="C45" s="138"/>
      <c r="D45" s="138"/>
      <c r="E45" s="138"/>
      <c r="F45" s="138"/>
    </row>
    <row r="46" spans="1:9" ht="15">
      <c r="A46" s="85"/>
      <c r="B46" s="85"/>
      <c r="C46" s="85"/>
      <c r="D46" s="85"/>
      <c r="E46" s="85"/>
      <c r="F46" s="85"/>
    </row>
    <row r="47" spans="1:9" ht="15">
      <c r="A47" s="92" t="s">
        <v>70</v>
      </c>
      <c r="B47" s="93">
        <f>B$43/B$44</f>
        <v>0</v>
      </c>
      <c r="C47" s="94">
        <f>C$43/C$44</f>
        <v>0</v>
      </c>
      <c r="D47" s="95">
        <f>D$43/D$44</f>
        <v>0</v>
      </c>
      <c r="E47" s="96">
        <f>E$43/E$44</f>
        <v>0</v>
      </c>
      <c r="F47" s="97">
        <f>F$43/F$44</f>
        <v>0</v>
      </c>
    </row>
    <row r="49" spans="1:6" ht="15"/>
    <row r="50" spans="1:6" ht="15">
      <c r="A50" s="92" t="s">
        <v>279</v>
      </c>
      <c r="B50" s="139">
        <f>(B$31+B$47)/2</f>
        <v>0.5</v>
      </c>
      <c r="C50" s="94">
        <f>(C$31+C$47)/2</f>
        <v>0.5</v>
      </c>
      <c r="D50" s="95">
        <f>(D$31+D$47)/2</f>
        <v>0.5</v>
      </c>
      <c r="E50" s="96">
        <f>(E$31+E$47)/2</f>
        <v>0.5</v>
      </c>
      <c r="F50" s="97">
        <f>(F$31+F$47)/2</f>
        <v>0.5</v>
      </c>
    </row>
    <row r="51" spans="1:6" ht="15">
      <c r="A51" s="92" t="s">
        <v>72</v>
      </c>
      <c r="B51" s="140">
        <f>COUNTA(B$4:B$27)</f>
        <v>0</v>
      </c>
      <c r="C51" s="141">
        <f>COUNTA(C$4:C$27)</f>
        <v>0</v>
      </c>
      <c r="D51" s="142">
        <f>COUNTA(D$4:D$27)</f>
        <v>0</v>
      </c>
      <c r="E51" s="143">
        <f>COUNTA(E$4:E$27)</f>
        <v>0</v>
      </c>
      <c r="F51" s="144">
        <f>COUNTA(F$4:F$27)</f>
        <v>0</v>
      </c>
    </row>
  </sheetData>
  <sheetProtection sheet="1" objects="1" scenarios="1"/>
  <mergeCells count="2">
    <mergeCell ref="G2:G3"/>
    <mergeCell ref="H33:I33"/>
  </mergeCells>
  <dataValidations count="2">
    <dataValidation type="decimal" allowBlank="1" showInputMessage="1" showErrorMessage="1" error="Les évaluations sont faites en terme de pourcentage. Veuillez entrer une valeur entre 0 et 1" sqref="B4:F27 B35:F42" xr:uid="{00000000-0002-0000-0600-000000000000}">
      <formula1>0</formula1>
      <formula2>1</formula2>
    </dataValidation>
    <dataValidation type="list" allowBlank="1" showInputMessage="1" showErrorMessage="1" sqref="B34:F34" xr:uid="{00000000-0002-0000-0600-000001000000}">
      <formula1>"Oui,Non"</formula1>
      <formula2>0</formula2>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6F1A1E89-A0AE-4DED-85B2-2445C39C0F55}"/>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Antoine Lamontagne</cp:lastModifiedBy>
  <cp:revision>1</cp:revision>
  <dcterms:created xsi:type="dcterms:W3CDTF">2006-09-16T00:00:00Z</dcterms:created>
  <dcterms:modified xsi:type="dcterms:W3CDTF">2020-12-23T22:21:14Z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