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egnet-my.sharepoint.com/personal/aodrenn_thibault_ieseg_fr/Documents/ICP/indépendant/"/>
    </mc:Choice>
  </mc:AlternateContent>
  <xr:revisionPtr revIDLastSave="0" documentId="8_{E42D86A3-13EA-42D7-BFBE-0A1376D5CCA7}" xr6:coauthVersionLast="47" xr6:coauthVersionMax="47" xr10:uidLastSave="{00000000-0000-0000-0000-000000000000}"/>
  <bookViews>
    <workbookView xWindow="-110" yWindow="-110" windowWidth="25180" windowHeight="16140" firstSheet="4" activeTab="4" xr2:uid="{08609DD8-D771-4E51-8629-0B7629A37508}"/>
  </bookViews>
  <sheets>
    <sheet name="Paramètres" sheetId="1" r:id="rId1"/>
    <sheet name="Suivi Commercial" sheetId="2" r:id="rId2"/>
    <sheet name="Analyse des ventes" sheetId="3" r:id="rId3"/>
    <sheet name="Analyse globale" sheetId="4" r:id="rId4"/>
    <sheet name="Suivi des objectifs" sheetId="6" r:id="rId5"/>
  </sheets>
  <definedNames>
    <definedName name="Corinne">'Analyse des ventes'!$J$20</definedName>
    <definedName name="Corrine">'Analyse des ventes'!$J$20</definedName>
    <definedName name="Luc">'Analyse des ventes'!$J$37</definedName>
    <definedName name="Michel">'Analyse des ventes'!$J$3</definedName>
    <definedName name="Nom">'Analyse des ventes'!$J$3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4" l="1"/>
  <c r="P22" i="4"/>
  <c r="P23" i="4"/>
  <c r="P24" i="4"/>
  <c r="P25" i="4"/>
  <c r="P26" i="4"/>
  <c r="P27" i="4"/>
  <c r="P28" i="4"/>
  <c r="P29" i="4"/>
  <c r="Q29" i="4" s="1"/>
  <c r="P30" i="4"/>
  <c r="P31" i="4"/>
  <c r="P32" i="4"/>
  <c r="P33" i="4"/>
  <c r="O22" i="4"/>
  <c r="Q22" i="4" s="1"/>
  <c r="O23" i="4"/>
  <c r="O24" i="4"/>
  <c r="Q24" i="4" s="1"/>
  <c r="O25" i="4"/>
  <c r="O26" i="4"/>
  <c r="O27" i="4"/>
  <c r="O28" i="4"/>
  <c r="O29" i="4"/>
  <c r="O30" i="4"/>
  <c r="O31" i="4"/>
  <c r="O32" i="4"/>
  <c r="O33" i="4"/>
  <c r="J22" i="4"/>
  <c r="K22" i="4" s="1"/>
  <c r="J23" i="4"/>
  <c r="K23" i="4" s="1"/>
  <c r="J24" i="4"/>
  <c r="J25" i="4"/>
  <c r="J26" i="4"/>
  <c r="J27" i="4"/>
  <c r="J28" i="4"/>
  <c r="J29" i="4"/>
  <c r="J30" i="4"/>
  <c r="J31" i="4"/>
  <c r="J32" i="4"/>
  <c r="J33" i="4"/>
  <c r="I23" i="4"/>
  <c r="I24" i="4"/>
  <c r="I25" i="4"/>
  <c r="I26" i="4"/>
  <c r="I27" i="4"/>
  <c r="I28" i="4"/>
  <c r="I29" i="4"/>
  <c r="I30" i="4"/>
  <c r="I31" i="4"/>
  <c r="I32" i="4"/>
  <c r="I33" i="4"/>
  <c r="D23" i="4"/>
  <c r="D24" i="4"/>
  <c r="D25" i="4"/>
  <c r="D26" i="4"/>
  <c r="D27" i="4"/>
  <c r="D28" i="4"/>
  <c r="D29" i="4"/>
  <c r="D30" i="4"/>
  <c r="D31" i="4"/>
  <c r="D32" i="4"/>
  <c r="D33" i="4"/>
  <c r="D22" i="4"/>
  <c r="C22" i="4"/>
  <c r="C23" i="4"/>
  <c r="C24" i="4"/>
  <c r="C25" i="4"/>
  <c r="C26" i="4"/>
  <c r="C27" i="4"/>
  <c r="C28" i="4"/>
  <c r="C29" i="4"/>
  <c r="C30" i="4"/>
  <c r="C31" i="4"/>
  <c r="C32" i="4"/>
  <c r="C33" i="4"/>
  <c r="J39" i="3"/>
  <c r="K39" i="3"/>
  <c r="L39" i="3" s="1"/>
  <c r="J40" i="3"/>
  <c r="K40" i="3"/>
  <c r="L40" i="3" s="1"/>
  <c r="J41" i="3"/>
  <c r="K41" i="3"/>
  <c r="L41" i="3" s="1"/>
  <c r="J42" i="3"/>
  <c r="K42" i="3"/>
  <c r="L42" i="3" s="1"/>
  <c r="J43" i="3"/>
  <c r="L43" i="3" s="1"/>
  <c r="K43" i="3"/>
  <c r="J44" i="3"/>
  <c r="K44" i="3"/>
  <c r="J45" i="3"/>
  <c r="K45" i="3"/>
  <c r="J46" i="3"/>
  <c r="K46" i="3"/>
  <c r="L46" i="3"/>
  <c r="J47" i="3"/>
  <c r="K47" i="3"/>
  <c r="P30" i="6" s="1"/>
  <c r="Q30" i="6" s="1"/>
  <c r="J48" i="3"/>
  <c r="K48" i="3"/>
  <c r="L48" i="3"/>
  <c r="J49" i="3"/>
  <c r="K49" i="3"/>
  <c r="J50" i="3"/>
  <c r="K50" i="3"/>
  <c r="J22" i="3"/>
  <c r="K22" i="3"/>
  <c r="J22" i="6" s="1"/>
  <c r="K22" i="6" s="1"/>
  <c r="J23" i="3"/>
  <c r="K23" i="3"/>
  <c r="J24" i="3"/>
  <c r="K24" i="3"/>
  <c r="L24" i="3"/>
  <c r="J25" i="3"/>
  <c r="K25" i="3"/>
  <c r="L25" i="3" s="1"/>
  <c r="J26" i="3"/>
  <c r="K26" i="3"/>
  <c r="J26" i="6" s="1"/>
  <c r="K26" i="6" s="1"/>
  <c r="J27" i="3"/>
  <c r="K27" i="3"/>
  <c r="L27" i="3" s="1"/>
  <c r="J28" i="3"/>
  <c r="L28" i="3" s="1"/>
  <c r="K28" i="3"/>
  <c r="J28" i="6" s="1"/>
  <c r="K28" i="6" s="1"/>
  <c r="J29" i="3"/>
  <c r="L29" i="3" s="1"/>
  <c r="K29" i="3"/>
  <c r="J30" i="3"/>
  <c r="L30" i="3" s="1"/>
  <c r="K30" i="3"/>
  <c r="J30" i="6" s="1"/>
  <c r="J31" i="3"/>
  <c r="K31" i="3"/>
  <c r="J32" i="3"/>
  <c r="K32" i="3"/>
  <c r="J33" i="3"/>
  <c r="K33" i="3"/>
  <c r="K16" i="3"/>
  <c r="J16" i="3"/>
  <c r="K15" i="3"/>
  <c r="D32" i="6" s="1"/>
  <c r="E32" i="6" s="1"/>
  <c r="J15" i="3"/>
  <c r="K14" i="3"/>
  <c r="D31" i="6" s="1"/>
  <c r="E31" i="6" s="1"/>
  <c r="J14" i="3"/>
  <c r="K13" i="3"/>
  <c r="J13" i="3"/>
  <c r="K12" i="3"/>
  <c r="J12" i="3"/>
  <c r="K11" i="3"/>
  <c r="J11" i="3"/>
  <c r="K10" i="3"/>
  <c r="D27" i="6" s="1"/>
  <c r="E27" i="6" s="1"/>
  <c r="J10" i="3"/>
  <c r="K9" i="3"/>
  <c r="J9" i="3"/>
  <c r="K8" i="3"/>
  <c r="J8" i="3"/>
  <c r="K7" i="3"/>
  <c r="J7" i="3"/>
  <c r="K6" i="3"/>
  <c r="J6" i="3"/>
  <c r="K5" i="3"/>
  <c r="J5" i="3"/>
  <c r="P29" i="6"/>
  <c r="Q29" i="6" s="1"/>
  <c r="P31" i="6"/>
  <c r="Q31" i="6" s="1"/>
  <c r="P22" i="6"/>
  <c r="J29" i="6"/>
  <c r="K29" i="6" s="1"/>
  <c r="J31" i="6"/>
  <c r="J32" i="6"/>
  <c r="J33" i="6"/>
  <c r="K33" i="6" s="1"/>
  <c r="P23" i="6"/>
  <c r="Q23" i="6" s="1"/>
  <c r="P24" i="6"/>
  <c r="P25" i="6"/>
  <c r="P26" i="6"/>
  <c r="Q26" i="6" s="1"/>
  <c r="P27" i="6"/>
  <c r="Q27" i="6" s="1"/>
  <c r="O34" i="6"/>
  <c r="I34" i="6"/>
  <c r="C34" i="6"/>
  <c r="C16" i="6"/>
  <c r="D5" i="4"/>
  <c r="D6" i="4"/>
  <c r="D7" i="4"/>
  <c r="D8" i="4"/>
  <c r="E8" i="4" s="1"/>
  <c r="D9" i="4"/>
  <c r="D10" i="4"/>
  <c r="D11" i="4"/>
  <c r="D12" i="4"/>
  <c r="D13" i="4"/>
  <c r="D14" i="4"/>
  <c r="D15" i="4"/>
  <c r="D4" i="4"/>
  <c r="C5" i="4"/>
  <c r="C6" i="4"/>
  <c r="C7" i="4"/>
  <c r="C8" i="4"/>
  <c r="C9" i="4"/>
  <c r="C10" i="4"/>
  <c r="C11" i="4"/>
  <c r="C12" i="4"/>
  <c r="C13" i="4"/>
  <c r="C14" i="4"/>
  <c r="C15" i="4"/>
  <c r="C4" i="4"/>
  <c r="D5" i="3"/>
  <c r="D6" i="3"/>
  <c r="D7" i="3"/>
  <c r="D7" i="6" s="1"/>
  <c r="E7" i="6" s="1"/>
  <c r="D8" i="3"/>
  <c r="D8" i="6" s="1"/>
  <c r="E8" i="6" s="1"/>
  <c r="D9" i="3"/>
  <c r="D9" i="6" s="1"/>
  <c r="E9" i="6" s="1"/>
  <c r="D10" i="3"/>
  <c r="D10" i="6" s="1"/>
  <c r="E10" i="6" s="1"/>
  <c r="D11" i="3"/>
  <c r="D11" i="6" s="1"/>
  <c r="E11" i="6" s="1"/>
  <c r="D12" i="3"/>
  <c r="D13" i="3"/>
  <c r="D13" i="6" s="1"/>
  <c r="E13" i="6" s="1"/>
  <c r="D14" i="3"/>
  <c r="D15" i="3"/>
  <c r="D4" i="3"/>
  <c r="C5" i="3"/>
  <c r="C6" i="3"/>
  <c r="C7" i="3"/>
  <c r="C8" i="3"/>
  <c r="C9" i="3"/>
  <c r="C10" i="3"/>
  <c r="C11" i="3"/>
  <c r="C12" i="3"/>
  <c r="C13" i="3"/>
  <c r="C14" i="3"/>
  <c r="C15" i="3"/>
  <c r="C4" i="3"/>
  <c r="K25" i="4" l="1"/>
  <c r="K24" i="4"/>
  <c r="Q27" i="4"/>
  <c r="L31" i="3"/>
  <c r="L23" i="3"/>
  <c r="L45" i="3"/>
  <c r="J51" i="3"/>
  <c r="L12" i="3"/>
  <c r="L44" i="3"/>
  <c r="L11" i="3"/>
  <c r="L50" i="3"/>
  <c r="L49" i="3"/>
  <c r="K29" i="4"/>
  <c r="K28" i="4"/>
  <c r="K27" i="4"/>
  <c r="K26" i="4"/>
  <c r="Q28" i="4"/>
  <c r="Q26" i="4"/>
  <c r="Q25" i="4"/>
  <c r="E14" i="4"/>
  <c r="Q23" i="4"/>
  <c r="K30" i="4"/>
  <c r="Q32" i="4"/>
  <c r="Q33" i="4"/>
  <c r="Q30" i="4"/>
  <c r="Q31" i="4"/>
  <c r="K33" i="4"/>
  <c r="K32" i="4"/>
  <c r="K31" i="4"/>
  <c r="E24" i="4"/>
  <c r="E27" i="4"/>
  <c r="E29" i="4"/>
  <c r="E31" i="4"/>
  <c r="E33" i="4"/>
  <c r="E22" i="4"/>
  <c r="E23" i="4"/>
  <c r="E25" i="4"/>
  <c r="E26" i="4"/>
  <c r="K34" i="3"/>
  <c r="J34" i="3"/>
  <c r="K17" i="3"/>
  <c r="L47" i="3"/>
  <c r="L8" i="3"/>
  <c r="L22" i="3"/>
  <c r="L33" i="3"/>
  <c r="K51" i="3"/>
  <c r="L51" i="3" s="1"/>
  <c r="L7" i="3"/>
  <c r="D28" i="6"/>
  <c r="E28" i="6" s="1"/>
  <c r="J24" i="6"/>
  <c r="K24" i="6" s="1"/>
  <c r="L32" i="3"/>
  <c r="L26" i="3"/>
  <c r="P32" i="6"/>
  <c r="Q32" i="6" s="1"/>
  <c r="L15" i="3"/>
  <c r="L10" i="3"/>
  <c r="L6" i="3"/>
  <c r="L13" i="3"/>
  <c r="L16" i="3"/>
  <c r="L9" i="3"/>
  <c r="J17" i="3"/>
  <c r="L17" i="3" s="1"/>
  <c r="L14" i="3"/>
  <c r="L5" i="3"/>
  <c r="D33" i="6"/>
  <c r="E33" i="6" s="1"/>
  <c r="E4" i="4"/>
  <c r="E15" i="4"/>
  <c r="E13" i="4"/>
  <c r="E12" i="4"/>
  <c r="E11" i="4"/>
  <c r="E10" i="4"/>
  <c r="E9" i="4"/>
  <c r="E7" i="4"/>
  <c r="E6" i="4"/>
  <c r="E5" i="4"/>
  <c r="J25" i="6"/>
  <c r="K25" i="6" s="1"/>
  <c r="E6" i="3"/>
  <c r="E14" i="3"/>
  <c r="P33" i="6"/>
  <c r="Q33" i="6" s="1"/>
  <c r="P28" i="6"/>
  <c r="Q28" i="6" s="1"/>
  <c r="E5" i="3"/>
  <c r="E4" i="3"/>
  <c r="E15" i="3"/>
  <c r="D25" i="6"/>
  <c r="E25" i="6" s="1"/>
  <c r="D26" i="6"/>
  <c r="E26" i="6" s="1"/>
  <c r="D24" i="6"/>
  <c r="E24" i="6" s="1"/>
  <c r="D23" i="6"/>
  <c r="E23" i="6" s="1"/>
  <c r="D22" i="6"/>
  <c r="D30" i="6"/>
  <c r="E30" i="6" s="1"/>
  <c r="D29" i="6"/>
  <c r="E29" i="6" s="1"/>
  <c r="J27" i="6"/>
  <c r="K27" i="6" s="1"/>
  <c r="J23" i="6"/>
  <c r="K23" i="6" s="1"/>
  <c r="K32" i="6"/>
  <c r="Q24" i="6"/>
  <c r="Q25" i="6"/>
  <c r="K31" i="6"/>
  <c r="K30" i="6"/>
  <c r="Q22" i="6"/>
  <c r="E12" i="3"/>
  <c r="D14" i="6"/>
  <c r="E14" i="6" s="1"/>
  <c r="D5" i="6"/>
  <c r="E5" i="6" s="1"/>
  <c r="D15" i="6"/>
  <c r="E15" i="6" s="1"/>
  <c r="D4" i="6"/>
  <c r="E4" i="6" s="1"/>
  <c r="D12" i="6"/>
  <c r="E12" i="6" s="1"/>
  <c r="D6" i="6"/>
  <c r="E6" i="6" s="1"/>
  <c r="E13" i="3"/>
  <c r="E11" i="3"/>
  <c r="C16" i="3"/>
  <c r="E10" i="3"/>
  <c r="E9" i="3"/>
  <c r="E8" i="3"/>
  <c r="E7" i="3"/>
  <c r="D16" i="3"/>
  <c r="E28" i="4" l="1"/>
  <c r="L34" i="3"/>
  <c r="J34" i="6"/>
  <c r="K34" i="6" s="1"/>
  <c r="D34" i="6"/>
  <c r="E34" i="6" s="1"/>
  <c r="E22" i="6"/>
  <c r="P34" i="6"/>
  <c r="Q34" i="6" s="1"/>
  <c r="E16" i="3"/>
  <c r="D16" i="6"/>
  <c r="E16" i="6" s="1"/>
  <c r="E32" i="4" l="1"/>
  <c r="E30" i="4"/>
</calcChain>
</file>

<file path=xl/sharedStrings.xml><?xml version="1.0" encoding="utf-8"?>
<sst xmlns="http://schemas.openxmlformats.org/spreadsheetml/2006/main" count="315" uniqueCount="74">
  <si>
    <t>TABLEAU DE SUIVI COMMERCIAL - Paramètres</t>
  </si>
  <si>
    <t xml:space="preserve">Sources des prospects </t>
  </si>
  <si>
    <t xml:space="preserve">Commerciaux </t>
  </si>
  <si>
    <t>Statuts du prospect</t>
  </si>
  <si>
    <t xml:space="preserve">Mois </t>
  </si>
  <si>
    <t>Mail</t>
  </si>
  <si>
    <t>Michel DUPUIS</t>
  </si>
  <si>
    <t>Contacté</t>
  </si>
  <si>
    <t>JANVIER</t>
  </si>
  <si>
    <t xml:space="preserve">Téléphone </t>
  </si>
  <si>
    <t>Corinne JEAN</t>
  </si>
  <si>
    <t>RDV fixé</t>
  </si>
  <si>
    <t>FÉVRIER</t>
  </si>
  <si>
    <t>Site Internet</t>
  </si>
  <si>
    <t>Luc RAMIER</t>
  </si>
  <si>
    <t xml:space="preserve">En attente </t>
  </si>
  <si>
    <t>MARS</t>
  </si>
  <si>
    <t xml:space="preserve">Bouche à Oreille </t>
  </si>
  <si>
    <t xml:space="preserve">Signé </t>
  </si>
  <si>
    <t>AVRIL</t>
  </si>
  <si>
    <t>Salon</t>
  </si>
  <si>
    <t>Sans suite</t>
  </si>
  <si>
    <t>MAI</t>
  </si>
  <si>
    <t>LinkedIn</t>
  </si>
  <si>
    <t>Perdu</t>
  </si>
  <si>
    <t>JUIN</t>
  </si>
  <si>
    <t xml:space="preserve">Devis </t>
  </si>
  <si>
    <t>JUILLET</t>
  </si>
  <si>
    <t>RDV fait</t>
  </si>
  <si>
    <t>AOÛT</t>
  </si>
  <si>
    <t>SEPTEMBRE</t>
  </si>
  <si>
    <t>OCTOBRE</t>
  </si>
  <si>
    <t>NOVEMBRE</t>
  </si>
  <si>
    <t>DÉCEMBRE</t>
  </si>
  <si>
    <t xml:space="preserve">Année : </t>
  </si>
  <si>
    <t xml:space="preserve">TABLEAU DE SUIVI COMMERCIAL - Suivi des prospects </t>
  </si>
  <si>
    <t>Informations générales</t>
  </si>
  <si>
    <t>Information sur le prospect</t>
  </si>
  <si>
    <t>Information sur les projets en cours</t>
  </si>
  <si>
    <t>Immatriculation</t>
  </si>
  <si>
    <t>Source</t>
  </si>
  <si>
    <t>Date contact</t>
  </si>
  <si>
    <t>Mois</t>
  </si>
  <si>
    <t>Commercial</t>
  </si>
  <si>
    <t>NOM</t>
  </si>
  <si>
    <t>Prénom</t>
  </si>
  <si>
    <t>Entreprise</t>
  </si>
  <si>
    <t>Numéro</t>
  </si>
  <si>
    <t>Statut</t>
  </si>
  <si>
    <t>Date de RDV</t>
  </si>
  <si>
    <t>Prestation</t>
  </si>
  <si>
    <t>Montant prévisionnel</t>
  </si>
  <si>
    <t>Date du devis</t>
  </si>
  <si>
    <t>Mois prévisionel de signature</t>
  </si>
  <si>
    <t xml:space="preserve">Montant signé </t>
  </si>
  <si>
    <t xml:space="preserve">Mois de signature </t>
  </si>
  <si>
    <t>Commentaire</t>
  </si>
  <si>
    <t>TABLEAU DE SUIVI COMMERCIAL - analyse des ventes</t>
  </si>
  <si>
    <t>CA prévisionnel</t>
  </si>
  <si>
    <t>CA réél</t>
  </si>
  <si>
    <t>Différence</t>
  </si>
  <si>
    <t>MOIS</t>
  </si>
  <si>
    <t>CA Prévisionnel</t>
  </si>
  <si>
    <t>CA Réél</t>
  </si>
  <si>
    <t>TOTAL</t>
  </si>
  <si>
    <t>Total</t>
  </si>
  <si>
    <t>TABLEAU DE SUIVI COMMERCIAL - Analyse prospect (non modifiable)</t>
  </si>
  <si>
    <t>Prospects contactés</t>
  </si>
  <si>
    <t>Prospects acquis</t>
  </si>
  <si>
    <t>Ratio</t>
  </si>
  <si>
    <t xml:space="preserve">TABLEAU DE SUIVI COMMERCIAL - Suivi des objectifs </t>
  </si>
  <si>
    <t>Objectif</t>
  </si>
  <si>
    <t>Réalisé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</si>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</sst>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theme="9" tint="0.79998168889431442"/>
      </patternFill>
    </fill>
    <fill>
      <patternFill patternType="solid">
        <fgColor theme="4"/>
        <bgColor theme="9" tint="0.79998168889431442"/>
      </patternFill>
    </fill>
    <fill>
      <patternFill patternType="solid">
        <fgColor theme="6"/>
        <bgColor theme="9" tint="0.79998168889431442"/>
      </patternFill>
    </fill>
    <fill>
      <patternFill patternType="solid">
        <fgColor theme="2" tint="-9.9978637043366805E-2"/>
        <bgColor theme="9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4" fillId="0" borderId="0" xfId="0" applyFont="1"/>
    <xf numFmtId="0" fontId="5" fillId="0" borderId="0" xfId="0" applyFont="1" applyAlignment="1">
      <alignment horizontal="right"/>
    </xf>
    <xf numFmtId="0" fontId="2" fillId="0" borderId="0" xfId="0" applyFont="1"/>
    <xf numFmtId="0" fontId="7" fillId="0" borderId="0" xfId="0" applyFont="1"/>
    <xf numFmtId="0" fontId="6" fillId="2" borderId="0" xfId="0" applyFont="1" applyFill="1" applyAlignment="1">
      <alignment horizontal="center"/>
    </xf>
    <xf numFmtId="0" fontId="0" fillId="2" borderId="0" xfId="0" applyFill="1"/>
    <xf numFmtId="0" fontId="8" fillId="0" borderId="0" xfId="0" applyFont="1"/>
    <xf numFmtId="9" fontId="0" fillId="0" borderId="0" xfId="1" applyFont="1" applyBorder="1"/>
    <xf numFmtId="0" fontId="8" fillId="0" borderId="0" xfId="0" applyFont="1" applyAlignment="1">
      <alignment horizontal="right"/>
    </xf>
    <xf numFmtId="0" fontId="2" fillId="0" borderId="1" xfId="0" applyFont="1" applyBorder="1"/>
    <xf numFmtId="0" fontId="0" fillId="2" borderId="4" xfId="0" applyFill="1" applyBorder="1"/>
    <xf numFmtId="0" fontId="0" fillId="2" borderId="5" xfId="0" applyFill="1" applyBorder="1"/>
    <xf numFmtId="9" fontId="0" fillId="0" borderId="5" xfId="1" applyFont="1" applyBorder="1"/>
    <xf numFmtId="0" fontId="0" fillId="0" borderId="6" xfId="0" applyBorder="1" applyAlignment="1">
      <alignment horizontal="right"/>
    </xf>
    <xf numFmtId="9" fontId="0" fillId="0" borderId="8" xfId="1" applyFont="1" applyBorder="1"/>
    <xf numFmtId="0" fontId="2" fillId="0" borderId="9" xfId="0" applyFont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9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9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/>
        <vertical/>
      </border>
    </dxf>
    <dxf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vertical/>
      </border>
    </dxf>
    <dxf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vertical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2023 - Comparaison</a:t>
            </a:r>
            <a:r>
              <a:rPr lang="en-GB" sz="1200" b="1" baseline="0"/>
              <a:t> prévisionnel et réél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'Analyse des ventes'!$C$3</c:f>
              <c:strCache>
                <c:ptCount val="1"/>
                <c:pt idx="0">
                  <c:v>CA prévisionnel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cat>
            <c:strRef>
              <c:f>'Analyse des ventes'!$B$4:$B$15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des ventes'!$C$4:$C$15</c:f>
              <c:numCache>
                <c:formatCode>General</c:formatCode>
                <c:ptCount val="12"/>
                <c:pt idx="0">
                  <c:v>289</c:v>
                </c:pt>
                <c:pt idx="1">
                  <c:v>0</c:v>
                </c:pt>
                <c:pt idx="2">
                  <c:v>891</c:v>
                </c:pt>
                <c:pt idx="3">
                  <c:v>230</c:v>
                </c:pt>
                <c:pt idx="4">
                  <c:v>42</c:v>
                </c:pt>
                <c:pt idx="5">
                  <c:v>600</c:v>
                </c:pt>
                <c:pt idx="6">
                  <c:v>0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8-4444-AF9B-94DC4C4044C4}"/>
            </c:ext>
          </c:extLst>
        </c:ser>
        <c:ser>
          <c:idx val="1"/>
          <c:order val="1"/>
          <c:tx>
            <c:strRef>
              <c:f>'Analyse des ventes'!$D$3</c:f>
              <c:strCache>
                <c:ptCount val="1"/>
                <c:pt idx="0">
                  <c:v>CA réél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cat>
            <c:strRef>
              <c:f>'Analyse des ventes'!$B$4:$B$15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des ventes'!$D$4:$D$15</c:f>
              <c:numCache>
                <c:formatCode>General</c:formatCode>
                <c:ptCount val="12"/>
                <c:pt idx="0">
                  <c:v>956</c:v>
                </c:pt>
                <c:pt idx="1">
                  <c:v>0</c:v>
                </c:pt>
                <c:pt idx="2">
                  <c:v>0</c:v>
                </c:pt>
                <c:pt idx="3">
                  <c:v>199</c:v>
                </c:pt>
                <c:pt idx="4">
                  <c:v>871</c:v>
                </c:pt>
                <c:pt idx="5">
                  <c:v>798</c:v>
                </c:pt>
                <c:pt idx="6">
                  <c:v>210</c:v>
                </c:pt>
                <c:pt idx="7">
                  <c:v>0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D8-4444-AF9B-94DC4C404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509792"/>
        <c:axId val="771491280"/>
      </c:areaChart>
      <c:catAx>
        <c:axId val="195650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491280"/>
        <c:crosses val="autoZero"/>
        <c:auto val="1"/>
        <c:lblAlgn val="ctr"/>
        <c:lblOffset val="100"/>
        <c:noMultiLvlLbl val="0"/>
      </c:catAx>
      <c:valAx>
        <c:axId val="7714912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56509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2023</a:t>
            </a:r>
            <a:r>
              <a:rPr lang="en-GB" baseline="0"/>
              <a:t> - CA prévisionnel</a:t>
            </a:r>
          </a:p>
        </c:rich>
      </c:tx>
      <c:layout>
        <c:manualLayout>
          <c:xMode val="edge"/>
          <c:yMode val="edge"/>
          <c:x val="0.41494111430047487"/>
          <c:y val="2.69393408770558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des ventes'!$J$4</c:f>
              <c:strCache>
                <c:ptCount val="1"/>
                <c:pt idx="0">
                  <c:v>CA Prévisionnel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'Analyse des ventes'!$I$5:$I$16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des ventes'!$J$5:$J$16</c:f>
              <c:numCache>
                <c:formatCode>General</c:formatCode>
                <c:ptCount val="12"/>
                <c:pt idx="0">
                  <c:v>276</c:v>
                </c:pt>
                <c:pt idx="1">
                  <c:v>0</c:v>
                </c:pt>
                <c:pt idx="2">
                  <c:v>0</c:v>
                </c:pt>
                <c:pt idx="3">
                  <c:v>230</c:v>
                </c:pt>
                <c:pt idx="4">
                  <c:v>0</c:v>
                </c:pt>
                <c:pt idx="5">
                  <c:v>600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B5-421B-BC2F-FCD633AC1D9F}"/>
            </c:ext>
          </c:extLst>
        </c:ser>
        <c:ser>
          <c:idx val="1"/>
          <c:order val="1"/>
          <c:tx>
            <c:strRef>
              <c:f>'Analyse des ventes'!$J$21</c:f>
              <c:strCache>
                <c:ptCount val="1"/>
                <c:pt idx="0">
                  <c:v>CA Prévisionnel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'Analyse des ventes'!$I$5:$I$16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des ventes'!$J$22:$J$33</c:f>
              <c:numCache>
                <c:formatCode>General</c:formatCode>
                <c:ptCount val="12"/>
                <c:pt idx="0">
                  <c:v>13</c:v>
                </c:pt>
                <c:pt idx="1">
                  <c:v>0</c:v>
                </c:pt>
                <c:pt idx="2">
                  <c:v>891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B5-421B-BC2F-FCD633AC1D9F}"/>
            </c:ext>
          </c:extLst>
        </c:ser>
        <c:ser>
          <c:idx val="2"/>
          <c:order val="2"/>
          <c:tx>
            <c:strRef>
              <c:f>'Analyse des ventes'!$J$38</c:f>
              <c:strCache>
                <c:ptCount val="1"/>
                <c:pt idx="0">
                  <c:v>CA Prévisionnel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'Analyse des ventes'!$I$5:$I$16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des ventes'!$J$39:$J$50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B5-421B-BC2F-FCD633AC1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030272"/>
        <c:axId val="1868639376"/>
      </c:lineChart>
      <c:catAx>
        <c:axId val="54403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39376"/>
        <c:crosses val="autoZero"/>
        <c:auto val="1"/>
        <c:lblAlgn val="ctr"/>
        <c:lblOffset val="100"/>
        <c:noMultiLvlLbl val="0"/>
      </c:catAx>
      <c:valAx>
        <c:axId val="186863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3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2023</a:t>
            </a:r>
            <a:r>
              <a:rPr lang="en-GB" baseline="0"/>
              <a:t> - CA réél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des ventes'!$K$4</c:f>
              <c:strCache>
                <c:ptCount val="1"/>
                <c:pt idx="0">
                  <c:v>CA Réél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'Analyse des ventes'!$I$5:$I$16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des ventes'!$K$5:$K$16</c:f>
              <c:numCache>
                <c:formatCode>General</c:formatCode>
                <c:ptCount val="12"/>
                <c:pt idx="0">
                  <c:v>956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700</c:v>
                </c:pt>
                <c:pt idx="6">
                  <c:v>210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6-4904-AA2B-2734750DD116}"/>
            </c:ext>
          </c:extLst>
        </c:ser>
        <c:ser>
          <c:idx val="1"/>
          <c:order val="1"/>
          <c:tx>
            <c:strRef>
              <c:f>'Analyse des ventes'!$K$21</c:f>
              <c:strCache>
                <c:ptCount val="1"/>
                <c:pt idx="0">
                  <c:v>CA Réél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'Analyse des ventes'!$I$5:$I$16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des ventes'!$K$22:$K$33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199</c:v>
                </c:pt>
                <c:pt idx="4">
                  <c:v>871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76-4904-AA2B-2734750DD116}"/>
            </c:ext>
          </c:extLst>
        </c:ser>
        <c:ser>
          <c:idx val="2"/>
          <c:order val="2"/>
          <c:tx>
            <c:strRef>
              <c:f>'Analyse des ventes'!$K$38</c:f>
              <c:strCache>
                <c:ptCount val="1"/>
                <c:pt idx="0">
                  <c:v>CA Réél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'Analyse des ventes'!$I$5:$I$16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des ventes'!$K$39:$K$50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76-4904-AA2B-2734750DD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109840"/>
        <c:axId val="261343248"/>
      </c:lineChart>
      <c:catAx>
        <c:axId val="54410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43248"/>
        <c:crosses val="autoZero"/>
        <c:auto val="1"/>
        <c:lblAlgn val="ctr"/>
        <c:lblOffset val="100"/>
        <c:noMultiLvlLbl val="0"/>
      </c:catAx>
      <c:valAx>
        <c:axId val="2613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0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2023 - Prospects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'Analyse globale'!$C$3</c:f>
              <c:strCache>
                <c:ptCount val="1"/>
                <c:pt idx="0">
                  <c:v>Prospects contactés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'Analyse globale'!$B$4:$B$15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globale'!$C$4:$C$15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7-4013-887E-07251A2392F0}"/>
            </c:ext>
          </c:extLst>
        </c:ser>
        <c:ser>
          <c:idx val="1"/>
          <c:order val="1"/>
          <c:tx>
            <c:strRef>
              <c:f>'Analyse globale'!$D$3</c:f>
              <c:strCache>
                <c:ptCount val="1"/>
                <c:pt idx="0">
                  <c:v>Prospects acquis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'Analyse globale'!$B$4:$B$15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globale'!$D$4:$D$15</c:f>
              <c:numCache>
                <c:formatCode>General</c:formatCode>
                <c:ptCount val="1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7-4013-887E-07251A2392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597840"/>
        <c:axId val="544412752"/>
      </c:barChart>
      <c:catAx>
        <c:axId val="7759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12752"/>
        <c:crosses val="autoZero"/>
        <c:auto val="1"/>
        <c:lblAlgn val="ctr"/>
        <c:lblOffset val="100"/>
        <c:noMultiLvlLbl val="0"/>
      </c:catAx>
      <c:valAx>
        <c:axId val="5444127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759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2023 - Prospects</a:t>
            </a:r>
            <a:r>
              <a:rPr lang="en-GB" baseline="0"/>
              <a:t> contactés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globale'!$C$21</c:f>
              <c:strCache>
                <c:ptCount val="1"/>
                <c:pt idx="0">
                  <c:v>Prospects contactés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'Analyse globale'!$B$22:$B$33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globale'!$C$22:$C$33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E3-42E5-BBC9-05658A531561}"/>
            </c:ext>
          </c:extLst>
        </c:ser>
        <c:ser>
          <c:idx val="1"/>
          <c:order val="1"/>
          <c:tx>
            <c:strRef>
              <c:f>'Analyse globale'!$I$21</c:f>
              <c:strCache>
                <c:ptCount val="1"/>
                <c:pt idx="0">
                  <c:v>Prospects contactés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'Analyse globale'!$B$22:$B$33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globale'!$I$22:$I$33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E3-42E5-BBC9-05658A531561}"/>
            </c:ext>
          </c:extLst>
        </c:ser>
        <c:ser>
          <c:idx val="2"/>
          <c:order val="2"/>
          <c:tx>
            <c:strRef>
              <c:f>'Analyse globale'!$O$21</c:f>
              <c:strCache>
                <c:ptCount val="1"/>
                <c:pt idx="0">
                  <c:v>Prospects contactés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'Analyse globale'!$B$22:$B$33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globale'!$O$22:$O$33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E3-42E5-BBC9-05658A531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390224"/>
        <c:axId val="771493760"/>
      </c:lineChart>
      <c:catAx>
        <c:axId val="26439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493760"/>
        <c:crosses val="autoZero"/>
        <c:auto val="1"/>
        <c:lblAlgn val="ctr"/>
        <c:lblOffset val="100"/>
        <c:noMultiLvlLbl val="0"/>
      </c:catAx>
      <c:valAx>
        <c:axId val="77149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9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2023 - Prospects Acquis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globale'!$D$21</c:f>
              <c:strCache>
                <c:ptCount val="1"/>
                <c:pt idx="0">
                  <c:v>Prospects acquis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'Analyse globale'!$B$22:$B$33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globale'!$D$22:$D$33</c:f>
              <c:numCache>
                <c:formatCode>General</c:formatCode>
                <c:ptCount val="1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83-41CD-A9B4-F6045D09DEF4}"/>
            </c:ext>
          </c:extLst>
        </c:ser>
        <c:ser>
          <c:idx val="1"/>
          <c:order val="1"/>
          <c:tx>
            <c:strRef>
              <c:f>'Analyse globale'!$J$21</c:f>
              <c:strCache>
                <c:ptCount val="1"/>
                <c:pt idx="0">
                  <c:v>Prospects acquis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'Analyse globale'!$B$22:$B$33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globale'!$J$22:$J$33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83-41CD-A9B4-F6045D09DEF4}"/>
            </c:ext>
          </c:extLst>
        </c:ser>
        <c:ser>
          <c:idx val="2"/>
          <c:order val="2"/>
          <c:tx>
            <c:strRef>
              <c:f>'Analyse globale'!$P$21</c:f>
              <c:strCache>
                <c:ptCount val="1"/>
                <c:pt idx="0">
                  <c:v>Prospects acquis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'Analyse globale'!$B$22:$B$33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'Analyse globale'!$P$22:$P$33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83-41CD-A9B4-F6045D09D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977280"/>
        <c:axId val="359449040"/>
      </c:lineChart>
      <c:catAx>
        <c:axId val="84297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449040"/>
        <c:crosses val="autoZero"/>
        <c:auto val="1"/>
        <c:lblAlgn val="ctr"/>
        <c:lblOffset val="100"/>
        <c:noMultiLvlLbl val="0"/>
      </c:catAx>
      <c:valAx>
        <c:axId val="35944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97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2023 - % d'atteinte des objectifs par mois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'Suivi des objectifs'!$E$3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'Suivi des objectifs'!$B$4:$B$15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'Suivi des objectifs'!$E$4:$E$15</c:f>
              <c:numCache>
                <c:formatCode>0%</c:formatCode>
                <c:ptCount val="12"/>
                <c:pt idx="0">
                  <c:v>1.2918918918918918</c:v>
                </c:pt>
                <c:pt idx="1">
                  <c:v>0</c:v>
                </c:pt>
                <c:pt idx="2">
                  <c:v>0</c:v>
                </c:pt>
                <c:pt idx="3">
                  <c:v>0.26891891891891889</c:v>
                </c:pt>
                <c:pt idx="4">
                  <c:v>1.1770270270270271</c:v>
                </c:pt>
                <c:pt idx="5">
                  <c:v>1.0783783783783785</c:v>
                </c:pt>
                <c:pt idx="6">
                  <c:v>0.28378378378378377</c:v>
                </c:pt>
                <c:pt idx="7">
                  <c:v>0</c:v>
                </c:pt>
                <c:pt idx="8">
                  <c:v>1.2162162162162163E-2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83-42D1-8E2D-BA35117CC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469552"/>
        <c:axId val="598622624"/>
      </c:lineChart>
      <c:catAx>
        <c:axId val="84646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622624"/>
        <c:crosses val="autoZero"/>
        <c:auto val="1"/>
        <c:lblAlgn val="ctr"/>
        <c:lblOffset val="100"/>
        <c:noMultiLvlLbl val="0"/>
      </c:catAx>
      <c:valAx>
        <c:axId val="5986226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6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% d'atteinte</a:t>
            </a:r>
            <a:r>
              <a:rPr lang="en-GB" baseline="0"/>
              <a:t> des objectifs par commercial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des objectifs'!$E$21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'Suivi des objectifs'!$B$22:$B$33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'Suivi des objectifs'!$E$22:$E$33</c:f>
              <c:numCache>
                <c:formatCode>0%</c:formatCode>
                <c:ptCount val="12"/>
                <c:pt idx="0">
                  <c:v>3.5407407407407407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2.5925925925925926</c:v>
                </c:pt>
                <c:pt idx="6">
                  <c:v>0.77777777777777779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4-4749-9CDD-090F85011D76}"/>
            </c:ext>
          </c:extLst>
        </c:ser>
        <c:ser>
          <c:idx val="1"/>
          <c:order val="1"/>
          <c:tx>
            <c:strRef>
              <c:f>'Suivi des objectifs'!$K$21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'Suivi des objectifs'!$B$22:$B$33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'Suivi des objectifs'!$K$22:$K$33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0.73703703703703705</c:v>
                </c:pt>
                <c:pt idx="4">
                  <c:v>3.2259259259259259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3.3333333333333333E-2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44-4749-9CDD-090F85011D76}"/>
            </c:ext>
          </c:extLst>
        </c:ser>
        <c:ser>
          <c:idx val="2"/>
          <c:order val="2"/>
          <c:tx>
            <c:strRef>
              <c:f>'Suivi des objectifs'!$Q$21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'Suivi des objectifs'!$B$22:$B$33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'Suivi des objectifs'!$Q$22:$Q$33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0.36296296296296299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44-4749-9CDD-090F85011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627552"/>
        <c:axId val="1868633920"/>
      </c:lineChart>
      <c:catAx>
        <c:axId val="34962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33920"/>
        <c:crosses val="autoZero"/>
        <c:auto val="1"/>
        <c:lblAlgn val="ctr"/>
        <c:lblOffset val="100"/>
        <c:noMultiLvlLbl val="0"/>
      </c:catAx>
      <c:valAx>
        <c:axId val="18686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2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695203</xdr:colOff>
      <xdr:row>18</xdr:row>
      <xdr:rowOff>162759</xdr:rowOff>
    </xdr:from>
    <xdr:to>
      <xdr:col>5</xdr:col>
      <xdr:colOff>10072</xdr:colOff>
      <xdr:row>33</xdr:row>
      <xdr:rowOff>175040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FE7FD2-F5EB-7125-8E16-C9D8E2517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499893</xdr:colOff>
      <xdr:row>7</xdr:row>
      <xdr:rowOff>47289</xdr:rowOff>
    </xdr:from>
    <xdr:to>
      <xdr:col>21</xdr:col>
      <xdr:colOff>584481</xdr:colOff>
      <xdr:row>21</xdr:row>
      <xdr:rowOff>60799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23243F-91ED-48D0-B6C6-B48210A2C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486383</xdr:colOff>
      <xdr:row>23</xdr:row>
      <xdr:rowOff>67553</xdr:rowOff>
    </xdr:from>
    <xdr:to>
      <xdr:col>22</xdr:col>
      <xdr:colOff>257034</xdr:colOff>
      <xdr:row>48</xdr:row>
      <xdr:rowOff>293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FD18A6-949F-4B04-929C-06A925407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336357</xdr:colOff>
      <xdr:row>2</xdr:row>
      <xdr:rowOff>40088</xdr:rowOff>
    </xdr:from>
    <xdr:to>
      <xdr:col>17</xdr:col>
      <xdr:colOff>7650</xdr:colOff>
      <xdr:row>16</xdr:row>
      <xdr:rowOff>84157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CE378D-0239-02E4-BEBE-E5CEB99D3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74212</xdr:colOff>
      <xdr:row>34</xdr:row>
      <xdr:rowOff>124093</xdr:rowOff>
    </xdr:from>
    <xdr:to>
      <xdr:col>8</xdr:col>
      <xdr:colOff>260120</xdr:colOff>
      <xdr:row>52</xdr:row>
      <xdr:rowOff>91806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3FE71D-5234-24F2-551A-97D8710A3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82549</xdr:colOff>
      <xdr:row>35</xdr:row>
      <xdr:rowOff>6350</xdr:rowOff>
    </xdr:from>
    <xdr:to>
      <xdr:col>17</xdr:col>
      <xdr:colOff>30602</xdr:colOff>
      <xdr:row>52</xdr:row>
      <xdr:rowOff>76505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041430-9A7C-4C3F-CA05-2A19F60C9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377825</xdr:colOff>
      <xdr:row>1</xdr:row>
      <xdr:rowOff>88900</xdr:rowOff>
    </xdr:from>
    <xdr:to>
      <xdr:col>16</xdr:col>
      <xdr:colOff>76201</xdr:colOff>
      <xdr:row>16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07A959-6099-7831-F544-59AAD088D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16879</xdr:colOff>
      <xdr:row>35</xdr:row>
      <xdr:rowOff>43084</xdr:rowOff>
    </xdr:from>
    <xdr:to>
      <xdr:col>17</xdr:col>
      <xdr:colOff>56265</xdr:colOff>
      <xdr:row>51</xdr:row>
      <xdr:rowOff>104493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394893-F570-FA47-1716-89CDE0BA1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DAAC39B-AB25-4D19-B0F4-5AF7C959D4C4}" name="Table14" displayName="Table14" ref="B5:E17" totalsRowShown="0">
  <autoFilter ref="B5:E17" xr:uid="{CDAAC39B-AB25-4D19-B0F4-5AF7C959D4C4}"/>
  <tableColumns count="4">
    <tableColumn id="1" xr3:uid="{68DC8765-7CC6-4923-9F4D-3348B62B587F}" name="Sources des prospects "/>
    <tableColumn id="2" xr3:uid="{597D84B5-3F8E-4E81-9721-1E108E06D447}" name="Commerciaux "/>
    <tableColumn id="3" xr3:uid="{2AC45A78-673F-4A11-B0DE-DDD6E82E7E68}" name="Statuts du prospect"/>
    <tableColumn id="4" xr3:uid="{618889D9-28FA-4C57-8286-549C8BCCDA48}" name="Mois 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72619-C937-4954-8E26-0A089961DD30}" name="SuiviCommercial" displayName="SuiviCommercial" ref="A4:R34" totalsRowShown="0" headerRowDxfId="39" headerRowBorderDxfId="37" tableBorderDxfId="38">
  <autoFilter ref="A4:R34" xr:uid="{97372619-C937-4954-8E26-0A089961D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8EF858B0-1FB5-416A-BA31-9E3B05EB0264}" name="Immatriculation" dataDxfId="36"/>
    <tableColumn id="2" xr3:uid="{B9578ABB-78EB-4F1B-91E0-1EE5E77052BA}" name="Source"/>
    <tableColumn id="3" xr3:uid="{59BBAF1A-11ED-4408-B423-1873FC3F75AB}" name="Date contact"/>
    <tableColumn id="4" xr3:uid="{239A6FD1-E91F-49CE-B60D-6FEB5E8D529E}" name="Mois"/>
    <tableColumn id="5" xr3:uid="{7E2C81A3-72FC-4050-B9B5-205A199A3124}" name="Commercial" dataDxfId="35"/>
    <tableColumn id="6" xr3:uid="{00D3F729-2F89-474D-B144-1BF735C866D0}" name="NOM" dataDxfId="34"/>
    <tableColumn id="7" xr3:uid="{AE17973A-7032-4557-B0CC-4457C82BAA8A}" name="Prénom"/>
    <tableColumn id="17" xr3:uid="{C40FAC34-BCEB-4481-A7CD-1E60E6686158}" name="Entreprise"/>
    <tableColumn id="18" xr3:uid="{D47BF795-8B9D-49C0-B2DB-43E887582E0A}" name="Numéro"/>
    <tableColumn id="8" xr3:uid="{9934E833-9865-4BD0-B38C-2CDE22B17358}" name="Statut"/>
    <tableColumn id="9" xr3:uid="{4E72F7DC-A148-46CC-A9BE-257849517F5D}" name="Date de RDV"/>
    <tableColumn id="10" xr3:uid="{C27F30AA-00E2-4CAB-8F39-8E26FA3445DE}" name="Prestation" dataDxfId="33"/>
    <tableColumn id="11" xr3:uid="{A77A7498-AC1F-48D4-832B-8BF5E7E41FB5}" name="Montant prévisionnel" dataDxfId="32"/>
    <tableColumn id="12" xr3:uid="{EE3E8C23-1FB7-45F6-85DF-5A2D43959F3B}" name="Date du devis"/>
    <tableColumn id="13" xr3:uid="{58474C3C-BDC9-401B-BED4-BA6CCE1A251A}" name="Mois prévisionel de signature"/>
    <tableColumn id="14" xr3:uid="{C8F073BB-DCAF-4C15-8F9A-AAFA12FD249D}" name="Montant signé "/>
    <tableColumn id="15" xr3:uid="{65F33290-242D-4CD6-A2E0-F8B32F27387E}" name="Mois de signature "/>
    <tableColumn id="16" xr3:uid="{6E45A930-6562-4077-8CCA-A9DE377CA012}" name="Commentaire" dataDxfId="31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568BE4-BDF9-453C-A70F-F1F066EBB2BD}" name="CA" displayName="CA" ref="B3:E16" totalsRowShown="0" headerRowDxfId="29" tableBorderDxfId="28">
  <autoFilter ref="B3:E16" xr:uid="{41568BE4-BDF9-453C-A70F-F1F066EBB2BD}">
    <filterColumn colId="0" hiddenButton="1"/>
    <filterColumn colId="1" hiddenButton="1"/>
    <filterColumn colId="2" hiddenButton="1"/>
    <filterColumn colId="3" hiddenButton="1"/>
  </autoFilter>
  <tableColumns count="4">
    <tableColumn id="1" xr3:uid="{D77249CC-C13E-4DB1-9AFF-45C381FF123A}" name="Mois"/>
    <tableColumn id="2" xr3:uid="{E80C3953-E06C-4C26-9BCB-A3F2A23C5C06}" name="CA prévisionnel"/>
    <tableColumn id="3" xr3:uid="{7DAE10E5-618C-4FE7-954C-3F5BF680630F}" name="CA réél"/>
    <tableColumn id="4" xr3:uid="{85A1F965-CA96-47F0-B482-C92CAF5C89E9}" name="Différence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09A40F-38E8-448C-8A5B-195AB981257E}" name="Table7" displayName="Table7" ref="I4:L17" totalsRowShown="0" headerRowDxfId="27">
  <autoFilter ref="I4:L17" xr:uid="{FE09A40F-38E8-448C-8A5B-195AB981257E}"/>
  <tableColumns count="4">
    <tableColumn id="1" xr3:uid="{365BF8A0-ED96-4D73-97FB-35DD46BCE3C0}" name="MOIS"/>
    <tableColumn id="2" xr3:uid="{BBED8D7E-E497-4F1D-B1AC-8DC4E774E4E5}" name="CA Prévisionnel"/>
    <tableColumn id="3" xr3:uid="{09C06733-7422-4751-B05D-6DA2CC2D1008}" name="CA Réél"/>
    <tableColumn id="4" xr3:uid="{D5034E90-A33E-480C-8C88-8EE5EB5420E3}" name="Différence">
      <calculatedColumnFormula>K5-J5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55D670-0780-414A-BC2B-59AD6A293E0D}" name="Table79" displayName="Table79" ref="I21:L34" totalsRowShown="0" headerRowDxfId="26">
  <autoFilter ref="I21:L34" xr:uid="{9955D670-0780-414A-BC2B-59AD6A293E0D}"/>
  <tableColumns count="4">
    <tableColumn id="1" xr3:uid="{BEC413BD-1216-413C-9133-9526211F3FEC}" name="MOIS"/>
    <tableColumn id="2" xr3:uid="{DE3D5A76-95DC-4BDB-845A-5E889A9E8C4D}" name="CA Prévisionnel"/>
    <tableColumn id="3" xr3:uid="{1F56210F-EF05-4E76-A7F2-60DE03F37426}" name="CA Réél"/>
    <tableColumn id="4" xr3:uid="{40D3371B-BF7D-48C8-A9EE-7BFAEE8E434A}" name="Différence">
      <calculatedColumnFormula>K22-J22</calculatedColumnFormula>
    </tableColumn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16FF5F-94CB-4604-A4B2-A4D0276EFFF3}" name="Table710" displayName="Table710" ref="I38:L51" totalsRowShown="0" headerRowDxfId="25">
  <autoFilter ref="I38:L51" xr:uid="{8B16FF5F-94CB-4604-A4B2-A4D0276EFFF3}"/>
  <tableColumns count="4">
    <tableColumn id="1" xr3:uid="{2EDAFCDB-B1D0-49EF-B9FD-652800422B8D}" name="MOIS"/>
    <tableColumn id="2" xr3:uid="{B33E1D62-71F4-4F4A-A69C-55788349728A}" name="CA Prévisionnel"/>
    <tableColumn id="3" xr3:uid="{EFA7E1AC-4A52-4F78-8245-EF05B7941F6F}" name="CA Réél"/>
    <tableColumn id="4" xr3:uid="{15E51BF3-A9BC-4DF4-A9F2-80411B4D4C5C}" name="Différence">
      <calculatedColumnFormula>K39-J39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A09780E-3D6A-4CF4-B0D9-9C2B81FDD85B}" name="Table10" displayName="Table10" ref="B3:E15" totalsRowShown="0" headerRowDxfId="24" tableBorderDxfId="23">
  <autoFilter ref="B3:E15" xr:uid="{FA09780E-3D6A-4CF4-B0D9-9C2B81FDD85B}"/>
  <tableColumns count="4">
    <tableColumn id="1" xr3:uid="{745A1FE4-A3D5-4C6D-A321-D062FF5E0367}" name="MOIS"/>
    <tableColumn id="2" xr3:uid="{A7FB3564-ED89-4CF0-BC13-F97B1ADAE4AC}" name="Prospects contactés">
      <calculatedColumnFormula>COUNTIF(SuiviCommercial[Mois],'Analyse globale'!B4)</calculatedColumnFormula>
    </tableColumn>
    <tableColumn id="3" xr3:uid="{D1A259E6-96EE-4D9C-AD70-09B8DE8EF4F1}" name="Prospects acquis">
      <calculatedColumnFormula>COUNTIF(SuiviCommercial[[Mois de signature ]],'Analyse globale'!B4)</calculatedColumnFormula>
    </tableColumn>
    <tableColumn id="4" xr3:uid="{E7FDCB6C-B1AE-484B-8D18-B4BB545085B9}" name="Ratio">
      <calculatedColumnFormula>D4/C4</calculatedColumnFormula>
    </tableColumn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DB929C-3A26-4EDA-88D0-30CEBAF8F91B}" name="Table1012" displayName="Table1012" ref="B21:E33" totalsRowShown="0" headerRowDxfId="22">
  <autoFilter ref="B21:E33" xr:uid="{B4DB929C-3A26-4EDA-88D0-30CEBAF8F91B}"/>
  <tableColumns count="4">
    <tableColumn id="1" xr3:uid="{21649258-9BFE-45D4-A9AC-7F329495A8B8}" name="MOIS"/>
    <tableColumn id="2" xr3:uid="{C44CB66B-7BA0-48E3-B823-C7E41B192165}" name="Prospects contactés" dataDxfId="21">
      <calculatedColumnFormula>COUNTIFS(SuiviCommercial[Commercial],$C$20,SuiviCommercial[Mois],'Analyse globale'!B22)</calculatedColumnFormula>
    </tableColumn>
    <tableColumn id="3" xr3:uid="{CBD06D3B-3498-4091-8166-8B9F038C4894}" name="Prospects acquis" dataDxfId="20">
      <calculatedColumnFormula>COUNTIFS(SuiviCommercial[Commercial],$C$20,SuiviCommercial[[Mois de signature ]],'Analyse globale'!B22)</calculatedColumnFormula>
    </tableColumn>
    <tableColumn id="4" xr3:uid="{BD20BCA7-8D0E-4CBE-B7CA-FAC56EF9820A}" name="Ratio">
      <calculatedColumnFormula>D22/C22</calculatedColumnFormula>
    </tableColumn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D641CE-50A3-4E3A-BF5D-5D20310A432F}" name="Table101213" displayName="Table101213" ref="H21:K33" totalsRowShown="0" headerRowDxfId="19">
  <autoFilter ref="H21:K33" xr:uid="{C4D641CE-50A3-4E3A-BF5D-5D20310A432F}"/>
  <tableColumns count="4">
    <tableColumn id="1" xr3:uid="{1031FA38-E8AA-4AD4-8037-09D7372721C6}" name="MOIS"/>
    <tableColumn id="2" xr3:uid="{C7244AC7-86CB-458D-ACB6-65968EFFA548}" name="Prospects contactés" dataDxfId="18">
      <calculatedColumnFormula>COUNTIFS(SuiviCommercial[Commercial],$I$20,SuiviCommercial[Mois],'Analyse globale'!H22)</calculatedColumnFormula>
    </tableColumn>
    <tableColumn id="3" xr3:uid="{B4D41398-5B79-4252-AD5E-4B7E87839348}" name="Prospects acquis" dataDxfId="17">
      <calculatedColumnFormula>COUNTIFS(SuiviCommercial[Commercial],$I$20,SuiviCommercial[[Mois de signature ]],'Analyse globale'!H22)</calculatedColumnFormula>
    </tableColumn>
    <tableColumn id="4" xr3:uid="{78AB2AC1-2765-4224-BE93-F407447CA218}" name="Ratio">
      <calculatedColumnFormula>J22/I22</calculatedColumnFormula>
    </tableColumn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0B5355A-F155-4A22-9204-C96B9467BA3E}" name="Table101214" displayName="Table101214" ref="N21:Q33" totalsRowShown="0" headerRowDxfId="16">
  <autoFilter ref="N21:Q33" xr:uid="{B0B5355A-F155-4A22-9204-C96B9467BA3E}"/>
  <tableColumns count="4">
    <tableColumn id="1" xr3:uid="{2F33469C-6EDA-4ED4-A79C-8FE5431B10F4}" name="MOIS"/>
    <tableColumn id="2" xr3:uid="{F2DAC372-7AFB-4124-9EAC-B31B63E87B12}" name="Prospects contactés" dataDxfId="15">
      <calculatedColumnFormula>COUNTIFS(SuiviCommercial[Commercial],$O$20,SuiviCommercial[Mois],'Analyse globale'!N22)</calculatedColumnFormula>
    </tableColumn>
    <tableColumn id="3" xr3:uid="{752121FD-F28D-4CCE-806B-061C90CCBEF8}" name="Prospects acquis" dataDxfId="14">
      <calculatedColumnFormula>COUNTIFS(SuiviCommercial[Commercial],$O$20,SuiviCommercial[[Mois de signature ]],'Analyse globale'!N22)</calculatedColumnFormula>
    </tableColumn>
    <tableColumn id="4" xr3:uid="{09A2A99A-E3EB-4069-AF67-EBD794E812BE}" name="Ratio">
      <calculatedColumnFormula>P22/O22</calculatedColumnFormula>
    </tableColumn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45B3EF-3169-4605-B7C3-0EA7D5CE276B}" name="ObjectifsCA" displayName="ObjectifsCA" ref="B3:E16" totalsRowShown="0" headerRowDxfId="13" tableBorderDxfId="12">
  <autoFilter ref="B3:E16" xr:uid="{9345B3EF-3169-4605-B7C3-0EA7D5CE276B}">
    <filterColumn colId="0" hiddenButton="1"/>
    <filterColumn colId="1" hiddenButton="1"/>
    <filterColumn colId="2" hiddenButton="1"/>
    <filterColumn colId="3" hiddenButton="1"/>
  </autoFilter>
  <tableColumns count="4">
    <tableColumn id="1" xr3:uid="{B307D0D6-349D-44C8-B228-4BF564860AF7}" name="Mois" dataDxfId="11"/>
    <tableColumn id="2" xr3:uid="{2CA023C7-BF94-42FA-BC31-A87C948C5691}" name="Objectif" dataDxfId="10"/>
    <tableColumn id="3" xr3:uid="{8F4CB520-8EF6-412F-AF84-AFF38E0A0AE9}" name="Réalisé">
      <calculatedColumnFormula>CA[[#This Row],[CA réél]]</calculatedColumnFormula>
    </tableColumn>
    <tableColumn id="4" xr3:uid="{8A7CAB0B-E438-4A06-AF8C-0C21D815C15B}" name="%" dataDxfId="9" dataCellStyle="Percent">
      <calculatedColumnFormula>D4/C4</calculatedColumnFormula>
    </tableColumn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F9E414-6CAE-41E0-ACB6-6543AEDA66C1}" name="Table4" displayName="Table4" ref="B21:E34" totalsRowShown="0" headerRowDxfId="8">
  <autoFilter ref="B21:E34" xr:uid="{2AF9E414-6CAE-41E0-ACB6-6543AEDA66C1}">
    <filterColumn colId="0" hiddenButton="1"/>
    <filterColumn colId="1" hiddenButton="1"/>
    <filterColumn colId="2" hiddenButton="1"/>
    <filterColumn colId="3" hiddenButton="1"/>
  </autoFilter>
  <tableColumns count="4">
    <tableColumn id="1" xr3:uid="{C02FE468-B2F0-4E25-AE92-01C3FE42A49A}" name="MOIS"/>
    <tableColumn id="2" xr3:uid="{9CA88203-431E-4084-B694-732C89C3EAD3}" name="Objectif" dataDxfId="7"/>
    <tableColumn id="3" xr3:uid="{DB7C4A87-F273-4B3F-B436-844206BEDE5B}" name="Réalisé"/>
    <tableColumn id="4" xr3:uid="{7E4BEE7E-C72A-4AD3-8EB7-B465C59C2772}" name="%" dataDxfId="6" dataCellStyle="Percent">
      <calculatedColumnFormula>D22/C22</calculatedColumnFormula>
    </tableColumn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32F35C-1CC1-42A1-BC0B-09B949A26D3A}" name="Table46" displayName="Table46" ref="H21:K34" totalsRowShown="0" headerRowDxfId="5">
  <autoFilter ref="H21:K34" xr:uid="{EE32F35C-1CC1-42A1-BC0B-09B949A26D3A}"/>
  <tableColumns count="4">
    <tableColumn id="1" xr3:uid="{5E35D90E-3DD4-44F8-9B52-2DB082BB56CD}" name="MOIS"/>
    <tableColumn id="2" xr3:uid="{027A1333-0CB1-417B-B3E6-3A30D290E6D6}" name="Objectif" dataDxfId="4"/>
    <tableColumn id="3" xr3:uid="{D4FA08FC-4ED2-4128-B1D2-1FD390D59E4B}" name="Réalisé"/>
    <tableColumn id="4" xr3:uid="{BC2B9290-EF2E-45A3-B0EB-2310075C35C6}" name="%" dataDxfId="3" dataCellStyle="Percent">
      <calculatedColumnFormula>J22/I22</calculatedColumnFormula>
    </tableColumn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4CF24F-A4B0-4C44-BC24-389D9DAB2259}" name="Table47" displayName="Table47" ref="N21:Q34" totalsRowShown="0" headerRowDxfId="2">
  <autoFilter ref="N21:Q34" xr:uid="{484CF24F-A4B0-4C44-BC24-389D9DAB2259}"/>
  <tableColumns count="4">
    <tableColumn id="1" xr3:uid="{C5DEF99B-616B-43FA-9E9C-66594481C6D2}" name="MOIS"/>
    <tableColumn id="2" xr3:uid="{F9B1F205-BD12-4149-B27F-378B371B58D9}" name="Objectif" dataDxfId="1"/>
    <tableColumn id="3" xr3:uid="{E46F0F04-5F05-4B42-B0C9-3EB599AE3600}" name="Réalisé"/>
    <tableColumn id="4" xr3:uid="{B7AFD341-C68E-4EC9-AF25-EE796E0D80E1}" name="%" dataDxfId="0" dataCellStyle="Percent">
      <calculatedColumnFormula>P22/O22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6A3E-6CC8-44A2-B71C-21E6ECE97C1F}">
  <dimension ref="A1:E21"/>
  <sheetViews>
    <sheetView workbookViewId="0">
      <selection activeCell="G24" sqref="G24"/>
    </sheetView>
  </sheetViews>
  <sheetFormatPr defaultRowHeight="14.45"/>
  <cols>
    <col min="1" max="1" width="20.140625" customWidth="1"/>
    <col min="2" max="2" width="21.7109375" customWidth="1"/>
    <col min="3" max="3" width="17.140625" bestFit="1" customWidth="1"/>
    <col min="4" max="4" width="19.28515625" customWidth="1"/>
    <col min="5" max="5" width="11.7109375" customWidth="1"/>
    <col min="6" max="6" width="4.140625" customWidth="1"/>
  </cols>
  <sheetData>
    <row r="1" spans="1:5" ht="28.5">
      <c r="A1" s="8" t="s">
        <v>0</v>
      </c>
    </row>
    <row r="5" spans="1:5">
      <c r="B5" t="s">
        <v>1</v>
      </c>
      <c r="C5" t="s">
        <v>2</v>
      </c>
      <c r="D5" t="s">
        <v>3</v>
      </c>
      <c r="E5" t="s">
        <v>4</v>
      </c>
    </row>
    <row r="6" spans="1:5">
      <c r="B6" t="s">
        <v>5</v>
      </c>
      <c r="C6" t="s">
        <v>6</v>
      </c>
      <c r="D6" t="s">
        <v>7</v>
      </c>
      <c r="E6" t="s">
        <v>8</v>
      </c>
    </row>
    <row r="7" spans="1:5">
      <c r="B7" t="s">
        <v>9</v>
      </c>
      <c r="C7" t="s">
        <v>10</v>
      </c>
      <c r="D7" t="s">
        <v>11</v>
      </c>
      <c r="E7" t="s">
        <v>12</v>
      </c>
    </row>
    <row r="8" spans="1:5">
      <c r="B8" t="s">
        <v>13</v>
      </c>
      <c r="C8" t="s">
        <v>14</v>
      </c>
      <c r="D8" t="s">
        <v>15</v>
      </c>
      <c r="E8" t="s">
        <v>16</v>
      </c>
    </row>
    <row r="9" spans="1:5">
      <c r="B9" t="s">
        <v>17</v>
      </c>
      <c r="D9" t="s">
        <v>18</v>
      </c>
      <c r="E9" t="s">
        <v>19</v>
      </c>
    </row>
    <row r="10" spans="1:5">
      <c r="B10" t="s">
        <v>20</v>
      </c>
      <c r="D10" t="s">
        <v>21</v>
      </c>
      <c r="E10" t="s">
        <v>22</v>
      </c>
    </row>
    <row r="11" spans="1:5">
      <c r="B11" t="s">
        <v>23</v>
      </c>
      <c r="D11" t="s">
        <v>24</v>
      </c>
      <c r="E11" t="s">
        <v>25</v>
      </c>
    </row>
    <row r="12" spans="1:5">
      <c r="D12" t="s">
        <v>26</v>
      </c>
      <c r="E12" t="s">
        <v>27</v>
      </c>
    </row>
    <row r="13" spans="1:5">
      <c r="D13" t="s">
        <v>28</v>
      </c>
      <c r="E13" t="s">
        <v>29</v>
      </c>
    </row>
    <row r="14" spans="1:5">
      <c r="E14" t="s">
        <v>30</v>
      </c>
    </row>
    <row r="15" spans="1:5">
      <c r="E15" t="s">
        <v>31</v>
      </c>
    </row>
    <row r="16" spans="1:5">
      <c r="E16" t="s">
        <v>32</v>
      </c>
    </row>
    <row r="17" spans="3:5">
      <c r="E17" t="s">
        <v>33</v>
      </c>
    </row>
    <row r="20" spans="3:5" ht="15" thickBot="1"/>
    <row r="21" spans="3:5" ht="15" thickBot="1">
      <c r="C21" s="29" t="s">
        <v>34</v>
      </c>
      <c r="D21" s="7">
        <v>2023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0787-2B10-408C-87DD-526DDF804B56}">
  <dimension ref="A1:R34"/>
  <sheetViews>
    <sheetView zoomScale="62" workbookViewId="0">
      <selection activeCell="G52" sqref="G52"/>
    </sheetView>
  </sheetViews>
  <sheetFormatPr defaultRowHeight="14.45"/>
  <cols>
    <col min="1" max="1" width="15.85546875" customWidth="1"/>
    <col min="3" max="3" width="12.85546875" customWidth="1"/>
    <col min="5" max="5" width="13.42578125" bestFit="1" customWidth="1"/>
    <col min="7" max="7" width="8.85546875" customWidth="1"/>
    <col min="8" max="8" width="9.5703125" bestFit="1" customWidth="1"/>
    <col min="9" max="9" width="12.85546875" customWidth="1"/>
    <col min="10" max="10" width="10.85546875" customWidth="1"/>
    <col min="11" max="11" width="20.7109375" customWidth="1"/>
    <col min="12" max="12" width="13.85546875" customWidth="1"/>
    <col min="13" max="13" width="27.42578125" customWidth="1"/>
    <col min="14" max="14" width="15.140625" customWidth="1"/>
    <col min="15" max="15" width="18" customWidth="1"/>
    <col min="16" max="16" width="13.85546875" customWidth="1"/>
    <col min="17" max="17" width="16.5703125" bestFit="1" customWidth="1"/>
    <col min="18" max="18" width="35.42578125" customWidth="1"/>
  </cols>
  <sheetData>
    <row r="1" spans="1:18" ht="28.5">
      <c r="A1" s="8" t="s">
        <v>35</v>
      </c>
    </row>
    <row r="2" spans="1:18" ht="15" thickBot="1"/>
    <row r="3" spans="1:18" ht="15" thickBot="1">
      <c r="A3" s="30" t="s">
        <v>36</v>
      </c>
      <c r="B3" s="31"/>
      <c r="C3" s="31"/>
      <c r="D3" s="31"/>
      <c r="E3" s="32"/>
      <c r="F3" s="30" t="s">
        <v>37</v>
      </c>
      <c r="G3" s="31"/>
      <c r="H3" s="31"/>
      <c r="I3" s="31"/>
      <c r="J3" s="32"/>
      <c r="K3" s="30" t="s">
        <v>38</v>
      </c>
      <c r="L3" s="31"/>
      <c r="M3" s="31"/>
      <c r="N3" s="31"/>
      <c r="O3" s="32"/>
      <c r="P3" s="7"/>
    </row>
    <row r="4" spans="1:18" ht="15" thickBot="1">
      <c r="A4" s="24" t="s">
        <v>39</v>
      </c>
      <c r="B4" s="25" t="s">
        <v>40</v>
      </c>
      <c r="C4" s="25" t="s">
        <v>41</v>
      </c>
      <c r="D4" s="25" t="s">
        <v>42</v>
      </c>
      <c r="E4" s="26" t="s">
        <v>43</v>
      </c>
      <c r="F4" s="24" t="s">
        <v>44</v>
      </c>
      <c r="G4" s="25" t="s">
        <v>45</v>
      </c>
      <c r="H4" s="25" t="s">
        <v>46</v>
      </c>
      <c r="I4" s="25" t="s">
        <v>47</v>
      </c>
      <c r="J4" s="25" t="s">
        <v>48</v>
      </c>
      <c r="K4" s="25" t="s">
        <v>49</v>
      </c>
      <c r="L4" s="26" t="s">
        <v>50</v>
      </c>
      <c r="M4" s="24" t="s">
        <v>51</v>
      </c>
      <c r="N4" s="25" t="s">
        <v>52</v>
      </c>
      <c r="O4" s="25" t="s">
        <v>53</v>
      </c>
      <c r="P4" s="25" t="s">
        <v>54</v>
      </c>
      <c r="Q4" s="26" t="s">
        <v>55</v>
      </c>
      <c r="R4" s="26" t="s">
        <v>56</v>
      </c>
    </row>
    <row r="5" spans="1:18">
      <c r="A5" s="2"/>
      <c r="B5" t="s">
        <v>9</v>
      </c>
      <c r="D5" t="s">
        <v>19</v>
      </c>
      <c r="E5" s="3" t="s">
        <v>6</v>
      </c>
      <c r="F5" s="2"/>
      <c r="L5" s="3"/>
      <c r="M5" s="2">
        <v>230</v>
      </c>
      <c r="O5" t="s">
        <v>19</v>
      </c>
      <c r="P5">
        <v>210</v>
      </c>
      <c r="Q5" s="3" t="s">
        <v>27</v>
      </c>
      <c r="R5" s="27"/>
    </row>
    <row r="6" spans="1:18">
      <c r="A6" s="2"/>
      <c r="D6" t="s">
        <v>12</v>
      </c>
      <c r="E6" s="3" t="s">
        <v>6</v>
      </c>
      <c r="F6" s="2"/>
      <c r="L6" s="3"/>
      <c r="M6" s="2">
        <v>600</v>
      </c>
      <c r="O6" t="s">
        <v>25</v>
      </c>
      <c r="P6">
        <v>700</v>
      </c>
      <c r="Q6" s="3" t="s">
        <v>25</v>
      </c>
      <c r="R6" s="27"/>
    </row>
    <row r="7" spans="1:18">
      <c r="A7" s="2"/>
      <c r="D7" t="s">
        <v>19</v>
      </c>
      <c r="E7" s="3" t="s">
        <v>6</v>
      </c>
      <c r="F7" s="2"/>
      <c r="L7" s="3"/>
      <c r="M7" s="2">
        <v>24</v>
      </c>
      <c r="O7" t="s">
        <v>8</v>
      </c>
      <c r="P7">
        <v>29</v>
      </c>
      <c r="Q7" s="3" t="s">
        <v>8</v>
      </c>
      <c r="R7" s="27"/>
    </row>
    <row r="8" spans="1:18">
      <c r="A8" s="2"/>
      <c r="D8" t="s">
        <v>8</v>
      </c>
      <c r="E8" s="3" t="s">
        <v>6</v>
      </c>
      <c r="F8" s="2"/>
      <c r="L8" s="3"/>
      <c r="M8" s="2">
        <v>12</v>
      </c>
      <c r="O8" t="s">
        <v>8</v>
      </c>
      <c r="P8">
        <v>93</v>
      </c>
      <c r="Q8" s="3" t="s">
        <v>8</v>
      </c>
      <c r="R8" s="27"/>
    </row>
    <row r="9" spans="1:18">
      <c r="A9" s="2"/>
      <c r="D9" t="s">
        <v>16</v>
      </c>
      <c r="E9" s="3" t="s">
        <v>6</v>
      </c>
      <c r="F9" s="2"/>
      <c r="L9" s="3"/>
      <c r="M9" s="2">
        <v>240</v>
      </c>
      <c r="O9" t="s">
        <v>8</v>
      </c>
      <c r="P9">
        <v>834</v>
      </c>
      <c r="Q9" s="3" t="s">
        <v>8</v>
      </c>
      <c r="R9" s="27"/>
    </row>
    <row r="10" spans="1:18">
      <c r="A10" s="2"/>
      <c r="D10" t="s">
        <v>19</v>
      </c>
      <c r="E10" s="3" t="s">
        <v>10</v>
      </c>
      <c r="F10" s="2"/>
      <c r="L10" s="3"/>
      <c r="M10" s="2">
        <v>13</v>
      </c>
      <c r="O10" t="s">
        <v>8</v>
      </c>
      <c r="P10">
        <v>871</v>
      </c>
      <c r="Q10" s="3" t="s">
        <v>22</v>
      </c>
      <c r="R10" s="27"/>
    </row>
    <row r="11" spans="1:18">
      <c r="A11" s="2"/>
      <c r="D11" t="s">
        <v>8</v>
      </c>
      <c r="E11" s="3" t="s">
        <v>10</v>
      </c>
      <c r="F11" s="2"/>
      <c r="L11" s="3"/>
      <c r="M11" s="2">
        <v>33</v>
      </c>
      <c r="O11" t="s">
        <v>29</v>
      </c>
      <c r="P11">
        <v>9</v>
      </c>
      <c r="Q11" s="3" t="s">
        <v>30</v>
      </c>
      <c r="R11" s="27"/>
    </row>
    <row r="12" spans="1:18">
      <c r="A12" s="2"/>
      <c r="D12" t="s">
        <v>27</v>
      </c>
      <c r="E12" s="3" t="s">
        <v>14</v>
      </c>
      <c r="F12" s="2"/>
      <c r="L12" s="3"/>
      <c r="M12" s="2">
        <v>42</v>
      </c>
      <c r="O12" t="s">
        <v>22</v>
      </c>
      <c r="P12">
        <v>98</v>
      </c>
      <c r="Q12" s="3" t="s">
        <v>25</v>
      </c>
      <c r="R12" s="27"/>
    </row>
    <row r="13" spans="1:18">
      <c r="A13" s="2"/>
      <c r="D13" t="s">
        <v>29</v>
      </c>
      <c r="E13" s="3" t="s">
        <v>10</v>
      </c>
      <c r="F13" s="2"/>
      <c r="L13" s="3"/>
      <c r="M13" s="2">
        <v>891</v>
      </c>
      <c r="O13" t="s">
        <v>16</v>
      </c>
      <c r="P13">
        <v>199</v>
      </c>
      <c r="Q13" s="3" t="s">
        <v>19</v>
      </c>
      <c r="R13" s="27"/>
    </row>
    <row r="14" spans="1:18">
      <c r="A14" s="2"/>
      <c r="E14" s="3"/>
      <c r="F14" s="2"/>
      <c r="L14" s="3"/>
      <c r="M14" s="2"/>
      <c r="Q14" s="3"/>
      <c r="R14" s="27"/>
    </row>
    <row r="15" spans="1:18">
      <c r="A15" s="2"/>
      <c r="E15" s="3"/>
      <c r="F15" s="2"/>
      <c r="L15" s="3"/>
      <c r="M15" s="2"/>
      <c r="Q15" s="3"/>
      <c r="R15" s="27"/>
    </row>
    <row r="16" spans="1:18">
      <c r="A16" s="2"/>
      <c r="E16" s="3"/>
      <c r="F16" s="2"/>
      <c r="L16" s="3"/>
      <c r="M16" s="2"/>
      <c r="Q16" s="3"/>
      <c r="R16" s="27"/>
    </row>
    <row r="17" spans="1:18">
      <c r="A17" s="2"/>
      <c r="E17" s="3"/>
      <c r="F17" s="2"/>
      <c r="L17" s="3"/>
      <c r="M17" s="2"/>
      <c r="Q17" s="3"/>
      <c r="R17" s="27"/>
    </row>
    <row r="18" spans="1:18">
      <c r="A18" s="2"/>
      <c r="E18" s="3"/>
      <c r="F18" s="2"/>
      <c r="L18" s="3"/>
      <c r="M18" s="2"/>
      <c r="Q18" s="3"/>
      <c r="R18" s="27"/>
    </row>
    <row r="19" spans="1:18">
      <c r="A19" s="2"/>
      <c r="E19" s="3"/>
      <c r="F19" s="2"/>
      <c r="L19" s="3"/>
      <c r="M19" s="2"/>
      <c r="Q19" s="3"/>
      <c r="R19" s="27"/>
    </row>
    <row r="20" spans="1:18">
      <c r="A20" s="2"/>
      <c r="E20" s="3"/>
      <c r="F20" s="2"/>
      <c r="L20" s="3"/>
      <c r="M20" s="2"/>
      <c r="Q20" s="3"/>
      <c r="R20" s="27"/>
    </row>
    <row r="21" spans="1:18">
      <c r="A21" s="2"/>
      <c r="E21" s="3"/>
      <c r="F21" s="2"/>
      <c r="L21" s="3"/>
      <c r="M21" s="2"/>
      <c r="Q21" s="3"/>
      <c r="R21" s="27"/>
    </row>
    <row r="22" spans="1:18">
      <c r="A22" s="2"/>
      <c r="E22" s="3"/>
      <c r="F22" s="2"/>
      <c r="L22" s="3"/>
      <c r="M22" s="2"/>
      <c r="Q22" s="3"/>
      <c r="R22" s="27"/>
    </row>
    <row r="23" spans="1:18">
      <c r="A23" s="2"/>
      <c r="E23" s="3"/>
      <c r="F23" s="2"/>
      <c r="L23" s="3"/>
      <c r="M23" s="2"/>
      <c r="Q23" s="3"/>
      <c r="R23" s="27"/>
    </row>
    <row r="24" spans="1:18">
      <c r="A24" s="2"/>
      <c r="E24" s="3"/>
      <c r="F24" s="2"/>
      <c r="L24" s="3"/>
      <c r="M24" s="2"/>
      <c r="Q24" s="3"/>
      <c r="R24" s="27"/>
    </row>
    <row r="25" spans="1:18">
      <c r="A25" s="2"/>
      <c r="E25" s="3"/>
      <c r="F25" s="2"/>
      <c r="L25" s="3"/>
      <c r="M25" s="2"/>
      <c r="Q25" s="3"/>
      <c r="R25" s="27"/>
    </row>
    <row r="26" spans="1:18">
      <c r="A26" s="2"/>
      <c r="E26" s="3"/>
      <c r="F26" s="2"/>
      <c r="L26" s="3"/>
      <c r="M26" s="2"/>
      <c r="Q26" s="3"/>
      <c r="R26" s="27"/>
    </row>
    <row r="27" spans="1:18">
      <c r="A27" s="2"/>
      <c r="E27" s="3"/>
      <c r="F27" s="2"/>
      <c r="L27" s="3"/>
      <c r="M27" s="2"/>
      <c r="Q27" s="3"/>
      <c r="R27" s="27"/>
    </row>
    <row r="28" spans="1:18">
      <c r="A28" s="2"/>
      <c r="E28" s="3"/>
      <c r="F28" s="2"/>
      <c r="L28" s="3"/>
      <c r="M28" s="2"/>
      <c r="Q28" s="3"/>
      <c r="R28" s="27"/>
    </row>
    <row r="29" spans="1:18">
      <c r="A29" s="2"/>
      <c r="E29" s="3"/>
      <c r="F29" s="2"/>
      <c r="L29" s="3"/>
      <c r="M29" s="2"/>
      <c r="Q29" s="3"/>
      <c r="R29" s="27"/>
    </row>
    <row r="30" spans="1:18">
      <c r="A30" s="2"/>
      <c r="E30" s="3"/>
      <c r="F30" s="2"/>
      <c r="L30" s="3"/>
      <c r="M30" s="2"/>
      <c r="Q30" s="3"/>
      <c r="R30" s="27"/>
    </row>
    <row r="31" spans="1:18">
      <c r="A31" s="2"/>
      <c r="E31" s="3"/>
      <c r="F31" s="2"/>
      <c r="L31" s="3"/>
      <c r="M31" s="2"/>
      <c r="Q31" s="3"/>
      <c r="R31" s="27"/>
    </row>
    <row r="32" spans="1:18">
      <c r="A32" s="2"/>
      <c r="E32" s="3"/>
      <c r="F32" s="2"/>
      <c r="L32" s="3"/>
      <c r="M32" s="2"/>
      <c r="Q32" s="3"/>
      <c r="R32" s="27"/>
    </row>
    <row r="33" spans="1:18">
      <c r="A33" s="2"/>
      <c r="E33" s="3"/>
      <c r="F33" s="2"/>
      <c r="L33" s="3"/>
      <c r="M33" s="2"/>
      <c r="Q33" s="3"/>
      <c r="R33" s="27"/>
    </row>
    <row r="34" spans="1:18" ht="15" thickBot="1">
      <c r="A34" s="4"/>
      <c r="E34" s="3"/>
      <c r="F34" s="4"/>
      <c r="G34" s="5"/>
      <c r="K34" s="5"/>
      <c r="L34" s="6"/>
      <c r="M34" s="4"/>
      <c r="N34" s="5"/>
      <c r="P34" s="5"/>
      <c r="Q34" s="6"/>
      <c r="R34" s="27"/>
    </row>
  </sheetData>
  <mergeCells count="3">
    <mergeCell ref="A3:E3"/>
    <mergeCell ref="F3:J3"/>
    <mergeCell ref="K3:O3"/>
  </mergeCells>
  <conditionalFormatting sqref="P5:P34">
    <cfRule type="cellIs" dxfId="42" priority="1" operator="lessThan">
      <formula>M5</formula>
    </cfRule>
    <cfRule type="cellIs" dxfId="41" priority="2" operator="equal">
      <formula>M5</formula>
    </cfRule>
    <cfRule type="cellIs" dxfId="40" priority="3" operator="greaterThan">
      <formula>M5</formula>
    </cfRule>
  </conditionalFormatting>
  <dataValidations count="1">
    <dataValidation type="date" allowBlank="1" showInputMessage="1" showErrorMessage="1" sqref="C6:C34" xr:uid="{63478555-F533-4184-A1AB-550E45BFFC59}">
      <formula1>44927</formula1>
      <formula2>45291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E850B23-BD45-4F90-9CB0-2C58F317E411}">
          <x14:formula1>
            <xm:f>Paramètres!$B$6:$B$11</xm:f>
          </x14:formula1>
          <xm:sqref>B5:B34</xm:sqref>
        </x14:dataValidation>
        <x14:dataValidation type="list" allowBlank="1" showInputMessage="1" showErrorMessage="1" xr:uid="{45E9695A-45D3-4E77-B255-A935E43D6599}">
          <x14:formula1>
            <xm:f>Paramètres!$E$6:$E$17</xm:f>
          </x14:formula1>
          <xm:sqref>D5:D34 Q5:Q34 O5:O34</xm:sqref>
        </x14:dataValidation>
        <x14:dataValidation type="list" allowBlank="1" showInputMessage="1" showErrorMessage="1" xr:uid="{3B9C86BD-BD5E-4EE6-BF26-E70C5DDD6DE3}">
          <x14:formula1>
            <xm:f>Paramètres!$C$6:$C$16</xm:f>
          </x14:formula1>
          <xm:sqref>E5:E34</xm:sqref>
        </x14:dataValidation>
        <x14:dataValidation type="list" allowBlank="1" showInputMessage="1" showErrorMessage="1" xr:uid="{3738E434-59E6-458E-9A88-F647F31E8614}">
          <x14:formula1>
            <xm:f>Paramètres!$D$6:$D$23</xm:f>
          </x14:formula1>
          <xm:sqref>J5:J34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F7DB-C49F-4ADB-8979-27B9F7E387AC}">
  <dimension ref="A1:L51"/>
  <sheetViews>
    <sheetView zoomScale="70" workbookViewId="0">
      <selection activeCell="J20" sqref="J20:L20"/>
    </sheetView>
  </sheetViews>
  <sheetFormatPr defaultRowHeight="14.45"/>
  <cols>
    <col min="1" max="1" width="10.28515625" customWidth="1"/>
    <col min="2" max="2" width="20.5703125" customWidth="1"/>
    <col min="3" max="3" width="23.5703125" customWidth="1"/>
    <col min="4" max="4" width="14.85546875" customWidth="1"/>
    <col min="5" max="5" width="18.85546875" customWidth="1"/>
    <col min="9" max="9" width="10.5703125" bestFit="1" customWidth="1"/>
    <col min="10" max="10" width="16.42578125" bestFit="1" customWidth="1"/>
    <col min="11" max="11" width="9.85546875" bestFit="1" customWidth="1"/>
    <col min="12" max="12" width="12.140625" bestFit="1" customWidth="1"/>
  </cols>
  <sheetData>
    <row r="1" spans="1:12" ht="28.5">
      <c r="A1" s="8" t="s">
        <v>57</v>
      </c>
    </row>
    <row r="2" spans="1:12" ht="15" thickBot="1"/>
    <row r="3" spans="1:12">
      <c r="B3" s="12" t="s">
        <v>42</v>
      </c>
      <c r="C3" s="12" t="s">
        <v>58</v>
      </c>
      <c r="D3" s="12" t="s">
        <v>59</v>
      </c>
      <c r="E3" s="12" t="s">
        <v>60</v>
      </c>
      <c r="I3" s="1" t="s">
        <v>44</v>
      </c>
      <c r="J3" s="33" t="s">
        <v>6</v>
      </c>
      <c r="K3" s="33"/>
      <c r="L3" s="34"/>
    </row>
    <row r="4" spans="1:12">
      <c r="B4" s="11" t="s">
        <v>8</v>
      </c>
      <c r="C4">
        <f>SUMIF(SuiviCommercial[Mois prévisionel de signature],'Analyse des ventes'!B4,SuiviCommercial[Montant prévisionnel])</f>
        <v>289</v>
      </c>
      <c r="D4">
        <f>SUMIF(SuiviCommercial[[Mois de signature ]],'Analyse des ventes'!B4,SuiviCommercial[[Montant signé ]])</f>
        <v>956</v>
      </c>
      <c r="E4">
        <f>D4-C4</f>
        <v>667</v>
      </c>
      <c r="I4" s="18" t="s">
        <v>61</v>
      </c>
      <c r="J4" s="13" t="s">
        <v>62</v>
      </c>
      <c r="K4" s="13" t="s">
        <v>63</v>
      </c>
      <c r="L4" s="19" t="s">
        <v>60</v>
      </c>
    </row>
    <row r="5" spans="1:12">
      <c r="B5" s="11" t="s">
        <v>12</v>
      </c>
      <c r="C5">
        <f>SUMIF(SuiviCommercial[Mois prévisionel de signature],'Analyse des ventes'!B5,SuiviCommercial[Montant prévisionnel])</f>
        <v>0</v>
      </c>
      <c r="D5">
        <f>SUMIF(SuiviCommercial[[Mois de signature ]],'Analyse des ventes'!B5,SuiviCommercial[[Montant signé ]])</f>
        <v>0</v>
      </c>
      <c r="E5">
        <f t="shared" ref="E5:E15" si="0">D5-C5</f>
        <v>0</v>
      </c>
      <c r="I5" s="2" t="s">
        <v>8</v>
      </c>
      <c r="J5">
        <f>SUMIFS(SuiviCommercial[Montant prévisionnel],SuiviCommercial[Commercial],Nom,SuiviCommercial[Mois prévisionel de signature],'Analyse des ventes'!I5)</f>
        <v>276</v>
      </c>
      <c r="K5">
        <f>SUMIFS(SuiviCommercial[[Montant signé ]],SuiviCommercial[Commercial],Nom,SuiviCommercial[[Mois de signature ]],'Analyse des ventes'!I5)</f>
        <v>956</v>
      </c>
      <c r="L5" s="3">
        <f>K5-J5</f>
        <v>680</v>
      </c>
    </row>
    <row r="6" spans="1:12">
      <c r="B6" s="11" t="s">
        <v>16</v>
      </c>
      <c r="C6">
        <f>SUMIF(SuiviCommercial[Mois prévisionel de signature],'Analyse des ventes'!B6,SuiviCommercial[Montant prévisionnel])</f>
        <v>891</v>
      </c>
      <c r="D6">
        <f>SUMIF(SuiviCommercial[[Mois de signature ]],'Analyse des ventes'!B6,SuiviCommercial[[Montant signé ]])</f>
        <v>0</v>
      </c>
      <c r="E6">
        <f t="shared" si="0"/>
        <v>-891</v>
      </c>
      <c r="I6" s="2" t="s">
        <v>12</v>
      </c>
      <c r="J6">
        <f>SUMIFS(SuiviCommercial[Montant prévisionnel],SuiviCommercial[Commercial],Nom,SuiviCommercial[Mois prévisionel de signature],'Analyse des ventes'!I6)</f>
        <v>0</v>
      </c>
      <c r="K6">
        <f>SUMIFS(SuiviCommercial[[Montant signé ]],SuiviCommercial[Commercial],Nom,SuiviCommercial[[Mois de signature ]],'Analyse des ventes'!I6)</f>
        <v>0</v>
      </c>
      <c r="L6" s="3">
        <f>K6-J6</f>
        <v>0</v>
      </c>
    </row>
    <row r="7" spans="1:12">
      <c r="B7" s="11" t="s">
        <v>19</v>
      </c>
      <c r="C7">
        <f>SUMIF(SuiviCommercial[Mois prévisionel de signature],'Analyse des ventes'!B7,SuiviCommercial[Montant prévisionnel])</f>
        <v>230</v>
      </c>
      <c r="D7">
        <f>SUMIF(SuiviCommercial[[Mois de signature ]],'Analyse des ventes'!B7,SuiviCommercial[[Montant signé ]])</f>
        <v>199</v>
      </c>
      <c r="E7">
        <f t="shared" si="0"/>
        <v>-31</v>
      </c>
      <c r="I7" s="2" t="s">
        <v>16</v>
      </c>
      <c r="J7">
        <f>SUMIFS(SuiviCommercial[Montant prévisionnel],SuiviCommercial[Commercial],Nom,SuiviCommercial[Mois prévisionel de signature],'Analyse des ventes'!I7)</f>
        <v>0</v>
      </c>
      <c r="K7">
        <f>SUMIFS(SuiviCommercial[[Montant signé ]],SuiviCommercial[Commercial],Nom,SuiviCommercial[[Mois de signature ]],'Analyse des ventes'!I7)</f>
        <v>0</v>
      </c>
      <c r="L7" s="3">
        <f>K7-J7</f>
        <v>0</v>
      </c>
    </row>
    <row r="8" spans="1:12">
      <c r="B8" s="11" t="s">
        <v>22</v>
      </c>
      <c r="C8">
        <f>SUMIF(SuiviCommercial[Mois prévisionel de signature],'Analyse des ventes'!B8,SuiviCommercial[Montant prévisionnel])</f>
        <v>42</v>
      </c>
      <c r="D8">
        <f>SUMIF(SuiviCommercial[[Mois de signature ]],'Analyse des ventes'!B8,SuiviCommercial[[Montant signé ]])</f>
        <v>871</v>
      </c>
      <c r="E8">
        <f t="shared" si="0"/>
        <v>829</v>
      </c>
      <c r="I8" s="2" t="s">
        <v>19</v>
      </c>
      <c r="J8">
        <f>SUMIFS(SuiviCommercial[Montant prévisionnel],SuiviCommercial[Commercial],Nom,SuiviCommercial[Mois prévisionel de signature],'Analyse des ventes'!I8)</f>
        <v>230</v>
      </c>
      <c r="K8">
        <f>SUMIFS(SuiviCommercial[[Montant signé ]],SuiviCommercial[Commercial],Nom,SuiviCommercial[[Mois de signature ]],'Analyse des ventes'!I8)</f>
        <v>0</v>
      </c>
      <c r="L8" s="3">
        <f>K8-J8</f>
        <v>-230</v>
      </c>
    </row>
    <row r="9" spans="1:12">
      <c r="B9" s="11" t="s">
        <v>25</v>
      </c>
      <c r="C9">
        <f>SUMIF(SuiviCommercial[Mois prévisionel de signature],'Analyse des ventes'!B9,SuiviCommercial[Montant prévisionnel])</f>
        <v>600</v>
      </c>
      <c r="D9">
        <f>SUMIF(SuiviCommercial[[Mois de signature ]],'Analyse des ventes'!B9,SuiviCommercial[[Montant signé ]])</f>
        <v>798</v>
      </c>
      <c r="E9">
        <f t="shared" si="0"/>
        <v>198</v>
      </c>
      <c r="I9" s="2" t="s">
        <v>22</v>
      </c>
      <c r="J9">
        <f>SUMIFS(SuiviCommercial[Montant prévisionnel],SuiviCommercial[Commercial],Nom,SuiviCommercial[Mois prévisionel de signature],'Analyse des ventes'!I9)</f>
        <v>0</v>
      </c>
      <c r="K9">
        <f>SUMIFS(SuiviCommercial[[Montant signé ]],SuiviCommercial[Commercial],Nom,SuiviCommercial[[Mois de signature ]],'Analyse des ventes'!I9)</f>
        <v>0</v>
      </c>
      <c r="L9" s="3">
        <f>K9-J9</f>
        <v>0</v>
      </c>
    </row>
    <row r="10" spans="1:12">
      <c r="B10" s="11" t="s">
        <v>27</v>
      </c>
      <c r="C10">
        <f>SUMIF(SuiviCommercial[Mois prévisionel de signature],'Analyse des ventes'!B10,SuiviCommercial[Montant prévisionnel])</f>
        <v>0</v>
      </c>
      <c r="D10">
        <f>SUMIF(SuiviCommercial[[Mois de signature ]],'Analyse des ventes'!B10,SuiviCommercial[[Montant signé ]])</f>
        <v>210</v>
      </c>
      <c r="E10">
        <f t="shared" si="0"/>
        <v>210</v>
      </c>
      <c r="I10" s="2" t="s">
        <v>25</v>
      </c>
      <c r="J10">
        <f>SUMIFS(SuiviCommercial[Montant prévisionnel],SuiviCommercial[Commercial],Nom,SuiviCommercial[Mois prévisionel de signature],'Analyse des ventes'!I10)</f>
        <v>600</v>
      </c>
      <c r="K10">
        <f>SUMIFS(SuiviCommercial[[Montant signé ]],SuiviCommercial[Commercial],Nom,SuiviCommercial[[Mois de signature ]],'Analyse des ventes'!I10)</f>
        <v>700</v>
      </c>
      <c r="L10" s="3">
        <f>K10-J10</f>
        <v>100</v>
      </c>
    </row>
    <row r="11" spans="1:12">
      <c r="B11" s="11" t="s">
        <v>29</v>
      </c>
      <c r="C11">
        <f>SUMIF(SuiviCommercial[Mois prévisionel de signature],'Analyse des ventes'!B11,SuiviCommercial[Montant prévisionnel])</f>
        <v>33</v>
      </c>
      <c r="D11">
        <f>SUMIF(SuiviCommercial[[Mois de signature ]],'Analyse des ventes'!B11,SuiviCommercial[[Montant signé ]])</f>
        <v>0</v>
      </c>
      <c r="E11">
        <f t="shared" si="0"/>
        <v>-33</v>
      </c>
      <c r="I11" s="2" t="s">
        <v>27</v>
      </c>
      <c r="J11">
        <f>SUMIFS(SuiviCommercial[Montant prévisionnel],SuiviCommercial[Commercial],Nom,SuiviCommercial[Mois prévisionel de signature],'Analyse des ventes'!I11)</f>
        <v>0</v>
      </c>
      <c r="K11">
        <f>SUMIFS(SuiviCommercial[[Montant signé ]],SuiviCommercial[Commercial],Nom,SuiviCommercial[[Mois de signature ]],'Analyse des ventes'!I11)</f>
        <v>210</v>
      </c>
      <c r="L11" s="3">
        <f>K11-J11</f>
        <v>210</v>
      </c>
    </row>
    <row r="12" spans="1:12">
      <c r="B12" s="11" t="s">
        <v>30</v>
      </c>
      <c r="C12">
        <f>SUMIF(SuiviCommercial[Mois prévisionel de signature],'Analyse des ventes'!B12,SuiviCommercial[Montant prévisionnel])</f>
        <v>0</v>
      </c>
      <c r="D12">
        <f>SUMIF(SuiviCommercial[[Mois de signature ]],'Analyse des ventes'!B12,SuiviCommercial[[Montant signé ]])</f>
        <v>9</v>
      </c>
      <c r="E12">
        <f t="shared" si="0"/>
        <v>9</v>
      </c>
      <c r="I12" s="2" t="s">
        <v>29</v>
      </c>
      <c r="J12">
        <f>SUMIFS(SuiviCommercial[Montant prévisionnel],SuiviCommercial[Commercial],Nom,SuiviCommercial[Mois prévisionel de signature],'Analyse des ventes'!I12)</f>
        <v>0</v>
      </c>
      <c r="K12">
        <f>SUMIFS(SuiviCommercial[[Montant signé ]],SuiviCommercial[Commercial],Nom,SuiviCommercial[[Mois de signature ]],'Analyse des ventes'!I12)</f>
        <v>0</v>
      </c>
      <c r="L12" s="3">
        <f>K12-J12</f>
        <v>0</v>
      </c>
    </row>
    <row r="13" spans="1:12">
      <c r="B13" s="11" t="s">
        <v>31</v>
      </c>
      <c r="C13">
        <f>SUMIF(SuiviCommercial[Mois prévisionel de signature],'Analyse des ventes'!B13,SuiviCommercial[Montant prévisionnel])</f>
        <v>0</v>
      </c>
      <c r="D13">
        <f>SUMIF(SuiviCommercial[[Mois de signature ]],'Analyse des ventes'!B13,SuiviCommercial[[Montant signé ]])</f>
        <v>0</v>
      </c>
      <c r="E13">
        <f t="shared" si="0"/>
        <v>0</v>
      </c>
      <c r="I13" s="2" t="s">
        <v>30</v>
      </c>
      <c r="J13">
        <f>SUMIFS(SuiviCommercial[Montant prévisionnel],SuiviCommercial[Commercial],Nom,SuiviCommercial[Mois prévisionel de signature],'Analyse des ventes'!I13)</f>
        <v>0</v>
      </c>
      <c r="K13">
        <f>SUMIFS(SuiviCommercial[[Montant signé ]],SuiviCommercial[Commercial],Nom,SuiviCommercial[[Mois de signature ]],'Analyse des ventes'!I13)</f>
        <v>0</v>
      </c>
      <c r="L13" s="3">
        <f>K13-J13</f>
        <v>0</v>
      </c>
    </row>
    <row r="14" spans="1:12">
      <c r="B14" s="11" t="s">
        <v>32</v>
      </c>
      <c r="C14">
        <f>SUMIF(SuiviCommercial[Mois prévisionel de signature],'Analyse des ventes'!B14,SuiviCommercial[Montant prévisionnel])</f>
        <v>0</v>
      </c>
      <c r="D14">
        <f>SUMIF(SuiviCommercial[[Mois de signature ]],'Analyse des ventes'!B14,SuiviCommercial[[Montant signé ]])</f>
        <v>0</v>
      </c>
      <c r="E14">
        <f t="shared" si="0"/>
        <v>0</v>
      </c>
      <c r="I14" s="2" t="s">
        <v>31</v>
      </c>
      <c r="J14">
        <f>SUMIFS(SuiviCommercial[Montant prévisionnel],SuiviCommercial[Commercial],Nom,SuiviCommercial[Mois prévisionel de signature],'Analyse des ventes'!I14)</f>
        <v>0</v>
      </c>
      <c r="K14">
        <f>SUMIFS(SuiviCommercial[[Montant signé ]],SuiviCommercial[Commercial],Nom,SuiviCommercial[[Mois de signature ]],'Analyse des ventes'!I14)</f>
        <v>0</v>
      </c>
      <c r="L14" s="3">
        <f>K14-J14</f>
        <v>0</v>
      </c>
    </row>
    <row r="15" spans="1:12">
      <c r="B15" s="11" t="s">
        <v>33</v>
      </c>
      <c r="C15">
        <f>SUMIF(SuiviCommercial[Mois prévisionel de signature],'Analyse des ventes'!B15,SuiviCommercial[Montant prévisionnel])</f>
        <v>0</v>
      </c>
      <c r="D15">
        <f>SUMIF(SuiviCommercial[[Mois de signature ]],'Analyse des ventes'!B15,SuiviCommercial[[Montant signé ]])</f>
        <v>0</v>
      </c>
      <c r="E15">
        <f t="shared" si="0"/>
        <v>0</v>
      </c>
      <c r="I15" s="2" t="s">
        <v>32</v>
      </c>
      <c r="J15">
        <f>SUMIFS(SuiviCommercial[Montant prévisionnel],SuiviCommercial[Commercial],Nom,SuiviCommercial[Mois prévisionel de signature],'Analyse des ventes'!I15)</f>
        <v>0</v>
      </c>
      <c r="K15">
        <f>SUMIFS(SuiviCommercial[[Montant signé ]],SuiviCommercial[Commercial],Nom,SuiviCommercial[[Mois de signature ]],'Analyse des ventes'!I15)</f>
        <v>0</v>
      </c>
      <c r="L15" s="3">
        <f>K15-J15</f>
        <v>0</v>
      </c>
    </row>
    <row r="16" spans="1:12">
      <c r="B16" s="9" t="s">
        <v>64</v>
      </c>
      <c r="C16" s="10">
        <f>SUM(C4:C15)</f>
        <v>2085</v>
      </c>
      <c r="D16" s="10">
        <f>SUM(D4:D15)</f>
        <v>3043</v>
      </c>
      <c r="E16" s="10">
        <f>D16-C16</f>
        <v>958</v>
      </c>
      <c r="I16" s="2" t="s">
        <v>33</v>
      </c>
      <c r="J16">
        <f>SUMIFS(SuiviCommercial[Montant prévisionnel],SuiviCommercial[Commercial],Nom,SuiviCommercial[Mois prévisionel de signature],'Analyse des ventes'!I16)</f>
        <v>0</v>
      </c>
      <c r="K16">
        <f>SUMIFS(SuiviCommercial[[Montant signé ]],SuiviCommercial[Commercial],Nom,SuiviCommercial[[Mois de signature ]],'Analyse des ventes'!I16)</f>
        <v>0</v>
      </c>
      <c r="L16" s="3">
        <f>K16-J16</f>
        <v>0</v>
      </c>
    </row>
    <row r="17" spans="9:12" ht="15" thickBot="1">
      <c r="I17" s="4" t="s">
        <v>65</v>
      </c>
      <c r="J17" s="5">
        <f>SUM(J5:J16)</f>
        <v>1106</v>
      </c>
      <c r="K17" s="5">
        <f>SUM(K5:K16)</f>
        <v>1866</v>
      </c>
      <c r="L17" s="6">
        <f>K17-J17</f>
        <v>760</v>
      </c>
    </row>
    <row r="19" spans="9:12" ht="15" thickBot="1"/>
    <row r="20" spans="9:12">
      <c r="I20" s="1" t="s">
        <v>44</v>
      </c>
      <c r="J20" s="35" t="s">
        <v>10</v>
      </c>
      <c r="K20" s="35"/>
      <c r="L20" s="36"/>
    </row>
    <row r="21" spans="9:12">
      <c r="I21" s="18" t="s">
        <v>61</v>
      </c>
      <c r="J21" s="13" t="s">
        <v>62</v>
      </c>
      <c r="K21" s="13" t="s">
        <v>63</v>
      </c>
      <c r="L21" s="19" t="s">
        <v>60</v>
      </c>
    </row>
    <row r="22" spans="9:12">
      <c r="I22" s="2" t="s">
        <v>8</v>
      </c>
      <c r="J22">
        <f>SUMIFS(SuiviCommercial[Montant prévisionnel],SuiviCommercial[Commercial],Corinne,SuiviCommercial[Mois prévisionel de signature],'Analyse des ventes'!I22)</f>
        <v>13</v>
      </c>
      <c r="K22">
        <f>SUMIFS(SuiviCommercial[[Montant signé ]],SuiviCommercial[Commercial],Corinne,SuiviCommercial[[Mois de signature ]],'Analyse des ventes'!I22)</f>
        <v>0</v>
      </c>
      <c r="L22" s="3">
        <f>K22-J22</f>
        <v>-13</v>
      </c>
    </row>
    <row r="23" spans="9:12">
      <c r="I23" s="2" t="s">
        <v>12</v>
      </c>
      <c r="J23">
        <f>SUMIFS(SuiviCommercial[Montant prévisionnel],SuiviCommercial[Commercial],Corinne,SuiviCommercial[Mois prévisionel de signature],'Analyse des ventes'!I23)</f>
        <v>0</v>
      </c>
      <c r="K23">
        <f>SUMIFS(SuiviCommercial[[Montant signé ]],SuiviCommercial[Commercial],Corinne,SuiviCommercial[[Mois de signature ]],'Analyse des ventes'!I23)</f>
        <v>0</v>
      </c>
      <c r="L23" s="3">
        <f>K23-J23</f>
        <v>0</v>
      </c>
    </row>
    <row r="24" spans="9:12">
      <c r="I24" s="2" t="s">
        <v>16</v>
      </c>
      <c r="J24">
        <f>SUMIFS(SuiviCommercial[Montant prévisionnel],SuiviCommercial[Commercial],Corinne,SuiviCommercial[Mois prévisionel de signature],'Analyse des ventes'!I24)</f>
        <v>891</v>
      </c>
      <c r="K24">
        <f>SUMIFS(SuiviCommercial[[Montant signé ]],SuiviCommercial[Commercial],Corinne,SuiviCommercial[[Mois de signature ]],'Analyse des ventes'!I24)</f>
        <v>0</v>
      </c>
      <c r="L24" s="3">
        <f>K24-J24</f>
        <v>-891</v>
      </c>
    </row>
    <row r="25" spans="9:12">
      <c r="I25" s="2" t="s">
        <v>19</v>
      </c>
      <c r="J25">
        <f>SUMIFS(SuiviCommercial[Montant prévisionnel],SuiviCommercial[Commercial],Corinne,SuiviCommercial[Mois prévisionel de signature],'Analyse des ventes'!I25)</f>
        <v>0</v>
      </c>
      <c r="K25">
        <f>SUMIFS(SuiviCommercial[[Montant signé ]],SuiviCommercial[Commercial],Corinne,SuiviCommercial[[Mois de signature ]],'Analyse des ventes'!I25)</f>
        <v>199</v>
      </c>
      <c r="L25" s="3">
        <f>K25-J25</f>
        <v>199</v>
      </c>
    </row>
    <row r="26" spans="9:12">
      <c r="I26" s="2" t="s">
        <v>22</v>
      </c>
      <c r="J26">
        <f>SUMIFS(SuiviCommercial[Montant prévisionnel],SuiviCommercial[Commercial],Corinne,SuiviCommercial[Mois prévisionel de signature],'Analyse des ventes'!I26)</f>
        <v>0</v>
      </c>
      <c r="K26">
        <f>SUMIFS(SuiviCommercial[[Montant signé ]],SuiviCommercial[Commercial],Corinne,SuiviCommercial[[Mois de signature ]],'Analyse des ventes'!I26)</f>
        <v>871</v>
      </c>
      <c r="L26" s="3">
        <f>K26-J26</f>
        <v>871</v>
      </c>
    </row>
    <row r="27" spans="9:12">
      <c r="I27" s="2" t="s">
        <v>25</v>
      </c>
      <c r="J27">
        <f>SUMIFS(SuiviCommercial[Montant prévisionnel],SuiviCommercial[Commercial],Corinne,SuiviCommercial[Mois prévisionel de signature],'Analyse des ventes'!I27)</f>
        <v>0</v>
      </c>
      <c r="K27">
        <f>SUMIFS(SuiviCommercial[[Montant signé ]],SuiviCommercial[Commercial],Corinne,SuiviCommercial[[Mois de signature ]],'Analyse des ventes'!I27)</f>
        <v>0</v>
      </c>
      <c r="L27" s="3">
        <f>K27-J27</f>
        <v>0</v>
      </c>
    </row>
    <row r="28" spans="9:12">
      <c r="I28" s="2" t="s">
        <v>27</v>
      </c>
      <c r="J28">
        <f>SUMIFS(SuiviCommercial[Montant prévisionnel],SuiviCommercial[Commercial],Corinne,SuiviCommercial[Mois prévisionel de signature],'Analyse des ventes'!I28)</f>
        <v>0</v>
      </c>
      <c r="K28">
        <f>SUMIFS(SuiviCommercial[[Montant signé ]],SuiviCommercial[Commercial],Corinne,SuiviCommercial[[Mois de signature ]],'Analyse des ventes'!I28)</f>
        <v>0</v>
      </c>
      <c r="L28" s="3">
        <f>K28-J28</f>
        <v>0</v>
      </c>
    </row>
    <row r="29" spans="9:12">
      <c r="I29" s="2" t="s">
        <v>29</v>
      </c>
      <c r="J29">
        <f>SUMIFS(SuiviCommercial[Montant prévisionnel],SuiviCommercial[Commercial],Corinne,SuiviCommercial[Mois prévisionel de signature],'Analyse des ventes'!I29)</f>
        <v>33</v>
      </c>
      <c r="K29">
        <f>SUMIFS(SuiviCommercial[[Montant signé ]],SuiviCommercial[Commercial],Corinne,SuiviCommercial[[Mois de signature ]],'Analyse des ventes'!I29)</f>
        <v>0</v>
      </c>
      <c r="L29" s="3">
        <f>K29-J29</f>
        <v>-33</v>
      </c>
    </row>
    <row r="30" spans="9:12">
      <c r="I30" s="2" t="s">
        <v>30</v>
      </c>
      <c r="J30">
        <f>SUMIFS(SuiviCommercial[Montant prévisionnel],SuiviCommercial[Commercial],Corinne,SuiviCommercial[Mois prévisionel de signature],'Analyse des ventes'!I30)</f>
        <v>0</v>
      </c>
      <c r="K30">
        <f>SUMIFS(SuiviCommercial[[Montant signé ]],SuiviCommercial[Commercial],Corinne,SuiviCommercial[[Mois de signature ]],'Analyse des ventes'!I30)</f>
        <v>9</v>
      </c>
      <c r="L30" s="3">
        <f>K30-J30</f>
        <v>9</v>
      </c>
    </row>
    <row r="31" spans="9:12">
      <c r="I31" s="2" t="s">
        <v>31</v>
      </c>
      <c r="J31">
        <f>SUMIFS(SuiviCommercial[Montant prévisionnel],SuiviCommercial[Commercial],Corinne,SuiviCommercial[Mois prévisionel de signature],'Analyse des ventes'!I31)</f>
        <v>0</v>
      </c>
      <c r="K31">
        <f>SUMIFS(SuiviCommercial[[Montant signé ]],SuiviCommercial[Commercial],Corinne,SuiviCommercial[[Mois de signature ]],'Analyse des ventes'!I31)</f>
        <v>0</v>
      </c>
      <c r="L31" s="3">
        <f>K31-J31</f>
        <v>0</v>
      </c>
    </row>
    <row r="32" spans="9:12">
      <c r="I32" s="2" t="s">
        <v>32</v>
      </c>
      <c r="J32">
        <f>SUMIFS(SuiviCommercial[Montant prévisionnel],SuiviCommercial[Commercial],Corinne,SuiviCommercial[Mois prévisionel de signature],'Analyse des ventes'!I32)</f>
        <v>0</v>
      </c>
      <c r="K32">
        <f>SUMIFS(SuiviCommercial[[Montant signé ]],SuiviCommercial[Commercial],Corinne,SuiviCommercial[[Mois de signature ]],'Analyse des ventes'!I32)</f>
        <v>0</v>
      </c>
      <c r="L32" s="3">
        <f>K32-J32</f>
        <v>0</v>
      </c>
    </row>
    <row r="33" spans="9:12">
      <c r="I33" s="2" t="s">
        <v>33</v>
      </c>
      <c r="J33">
        <f>SUMIFS(SuiviCommercial[Montant prévisionnel],SuiviCommercial[Commercial],Corinne,SuiviCommercial[Mois prévisionel de signature],'Analyse des ventes'!I33)</f>
        <v>0</v>
      </c>
      <c r="K33">
        <f>SUMIFS(SuiviCommercial[[Montant signé ]],SuiviCommercial[Commercial],Corinne,SuiviCommercial[[Mois de signature ]],'Analyse des ventes'!I33)</f>
        <v>0</v>
      </c>
      <c r="L33" s="3">
        <f>K33-J33</f>
        <v>0</v>
      </c>
    </row>
    <row r="34" spans="9:12" ht="15" thickBot="1">
      <c r="I34" s="4" t="s">
        <v>65</v>
      </c>
      <c r="J34" s="5">
        <f>SUM(J22:J33)</f>
        <v>937</v>
      </c>
      <c r="K34" s="5">
        <f>SUM(K22:K33)</f>
        <v>1079</v>
      </c>
      <c r="L34" s="6">
        <f>K34-J34</f>
        <v>142</v>
      </c>
    </row>
    <row r="36" spans="9:12" ht="15" thickBot="1"/>
    <row r="37" spans="9:12">
      <c r="I37" s="1" t="s">
        <v>44</v>
      </c>
      <c r="J37" s="37" t="s">
        <v>14</v>
      </c>
      <c r="K37" s="37"/>
      <c r="L37" s="38"/>
    </row>
    <row r="38" spans="9:12">
      <c r="I38" s="18" t="s">
        <v>61</v>
      </c>
      <c r="J38" s="13" t="s">
        <v>62</v>
      </c>
      <c r="K38" s="13" t="s">
        <v>63</v>
      </c>
      <c r="L38" s="19" t="s">
        <v>60</v>
      </c>
    </row>
    <row r="39" spans="9:12">
      <c r="I39" s="2" t="s">
        <v>8</v>
      </c>
      <c r="J39">
        <f>SUMIFS(SuiviCommercial[Montant prévisionnel],SuiviCommercial[Commercial],Luc,SuiviCommercial[Mois prévisionel de signature],'Analyse des ventes'!I39)</f>
        <v>0</v>
      </c>
      <c r="K39">
        <f>SUMIFS(SuiviCommercial[[Montant signé ]],SuiviCommercial[Commercial],Luc,SuiviCommercial[[Mois de signature ]],'Analyse des ventes'!I39)</f>
        <v>0</v>
      </c>
      <c r="L39" s="3">
        <f>K39-J39</f>
        <v>0</v>
      </c>
    </row>
    <row r="40" spans="9:12">
      <c r="I40" s="2" t="s">
        <v>12</v>
      </c>
      <c r="J40">
        <f>SUMIFS(SuiviCommercial[Montant prévisionnel],SuiviCommercial[Commercial],Luc,SuiviCommercial[Mois prévisionel de signature],'Analyse des ventes'!I40)</f>
        <v>0</v>
      </c>
      <c r="K40">
        <f>SUMIFS(SuiviCommercial[[Montant signé ]],SuiviCommercial[Commercial],Luc,SuiviCommercial[[Mois de signature ]],'Analyse des ventes'!I40)</f>
        <v>0</v>
      </c>
      <c r="L40" s="3">
        <f>K40-J40</f>
        <v>0</v>
      </c>
    </row>
    <row r="41" spans="9:12">
      <c r="I41" s="2" t="s">
        <v>16</v>
      </c>
      <c r="J41">
        <f>SUMIFS(SuiviCommercial[Montant prévisionnel],SuiviCommercial[Commercial],Luc,SuiviCommercial[Mois prévisionel de signature],'Analyse des ventes'!I41)</f>
        <v>0</v>
      </c>
      <c r="K41">
        <f>SUMIFS(SuiviCommercial[[Montant signé ]],SuiviCommercial[Commercial],Luc,SuiviCommercial[[Mois de signature ]],'Analyse des ventes'!I41)</f>
        <v>0</v>
      </c>
      <c r="L41" s="3">
        <f>K41-J41</f>
        <v>0</v>
      </c>
    </row>
    <row r="42" spans="9:12">
      <c r="I42" s="2" t="s">
        <v>19</v>
      </c>
      <c r="J42">
        <f>SUMIFS(SuiviCommercial[Montant prévisionnel],SuiviCommercial[Commercial],Luc,SuiviCommercial[Mois prévisionel de signature],'Analyse des ventes'!I42)</f>
        <v>0</v>
      </c>
      <c r="K42">
        <f>SUMIFS(SuiviCommercial[[Montant signé ]],SuiviCommercial[Commercial],Luc,SuiviCommercial[[Mois de signature ]],'Analyse des ventes'!I42)</f>
        <v>0</v>
      </c>
      <c r="L42" s="3">
        <f>K42-J42</f>
        <v>0</v>
      </c>
    </row>
    <row r="43" spans="9:12">
      <c r="I43" s="2" t="s">
        <v>22</v>
      </c>
      <c r="J43">
        <f>SUMIFS(SuiviCommercial[Montant prévisionnel],SuiviCommercial[Commercial],Luc,SuiviCommercial[Mois prévisionel de signature],'Analyse des ventes'!I43)</f>
        <v>42</v>
      </c>
      <c r="K43">
        <f>SUMIFS(SuiviCommercial[[Montant signé ]],SuiviCommercial[Commercial],Luc,SuiviCommercial[[Mois de signature ]],'Analyse des ventes'!I43)</f>
        <v>0</v>
      </c>
      <c r="L43" s="3">
        <f>K43-J43</f>
        <v>-42</v>
      </c>
    </row>
    <row r="44" spans="9:12">
      <c r="I44" s="2" t="s">
        <v>25</v>
      </c>
      <c r="J44">
        <f>SUMIFS(SuiviCommercial[Montant prévisionnel],SuiviCommercial[Commercial],Luc,SuiviCommercial[Mois prévisionel de signature],'Analyse des ventes'!I44)</f>
        <v>0</v>
      </c>
      <c r="K44">
        <f>SUMIFS(SuiviCommercial[[Montant signé ]],SuiviCommercial[Commercial],Luc,SuiviCommercial[[Mois de signature ]],'Analyse des ventes'!I44)</f>
        <v>98</v>
      </c>
      <c r="L44" s="3">
        <f>K44-J44</f>
        <v>98</v>
      </c>
    </row>
    <row r="45" spans="9:12">
      <c r="I45" s="2" t="s">
        <v>27</v>
      </c>
      <c r="J45">
        <f>SUMIFS(SuiviCommercial[Montant prévisionnel],SuiviCommercial[Commercial],Luc,SuiviCommercial[Mois prévisionel de signature],'Analyse des ventes'!I45)</f>
        <v>0</v>
      </c>
      <c r="K45">
        <f>SUMIFS(SuiviCommercial[[Montant signé ]],SuiviCommercial[Commercial],Luc,SuiviCommercial[[Mois de signature ]],'Analyse des ventes'!I45)</f>
        <v>0</v>
      </c>
      <c r="L45" s="3">
        <f>K45-J45</f>
        <v>0</v>
      </c>
    </row>
    <row r="46" spans="9:12">
      <c r="I46" s="2" t="s">
        <v>29</v>
      </c>
      <c r="J46">
        <f>SUMIFS(SuiviCommercial[Montant prévisionnel],SuiviCommercial[Commercial],Luc,SuiviCommercial[Mois prévisionel de signature],'Analyse des ventes'!I46)</f>
        <v>0</v>
      </c>
      <c r="K46">
        <f>SUMIFS(SuiviCommercial[[Montant signé ]],SuiviCommercial[Commercial],Luc,SuiviCommercial[[Mois de signature ]],'Analyse des ventes'!I46)</f>
        <v>0</v>
      </c>
      <c r="L46" s="3">
        <f>K46-J46</f>
        <v>0</v>
      </c>
    </row>
    <row r="47" spans="9:12">
      <c r="I47" s="2" t="s">
        <v>30</v>
      </c>
      <c r="J47">
        <f>SUMIFS(SuiviCommercial[Montant prévisionnel],SuiviCommercial[Commercial],Luc,SuiviCommercial[Mois prévisionel de signature],'Analyse des ventes'!I47)</f>
        <v>0</v>
      </c>
      <c r="K47">
        <f>SUMIFS(SuiviCommercial[[Montant signé ]],SuiviCommercial[Commercial],Luc,SuiviCommercial[[Mois de signature ]],'Analyse des ventes'!I47)</f>
        <v>0</v>
      </c>
      <c r="L47" s="3">
        <f>K47-J47</f>
        <v>0</v>
      </c>
    </row>
    <row r="48" spans="9:12">
      <c r="I48" s="2" t="s">
        <v>31</v>
      </c>
      <c r="J48">
        <f>SUMIFS(SuiviCommercial[Montant prévisionnel],SuiviCommercial[Commercial],Luc,SuiviCommercial[Mois prévisionel de signature],'Analyse des ventes'!I48)</f>
        <v>0</v>
      </c>
      <c r="K48">
        <f>SUMIFS(SuiviCommercial[[Montant signé ]],SuiviCommercial[Commercial],Luc,SuiviCommercial[[Mois de signature ]],'Analyse des ventes'!I48)</f>
        <v>0</v>
      </c>
      <c r="L48" s="3">
        <f>K48-J48</f>
        <v>0</v>
      </c>
    </row>
    <row r="49" spans="9:12">
      <c r="I49" s="2" t="s">
        <v>32</v>
      </c>
      <c r="J49">
        <f>SUMIFS(SuiviCommercial[Montant prévisionnel],SuiviCommercial[Commercial],Luc,SuiviCommercial[Mois prévisionel de signature],'Analyse des ventes'!I49)</f>
        <v>0</v>
      </c>
      <c r="K49">
        <f>SUMIFS(SuiviCommercial[[Montant signé ]],SuiviCommercial[Commercial],Luc,SuiviCommercial[[Mois de signature ]],'Analyse des ventes'!I49)</f>
        <v>0</v>
      </c>
      <c r="L49" s="3">
        <f>K49-J49</f>
        <v>0</v>
      </c>
    </row>
    <row r="50" spans="9:12">
      <c r="I50" s="2" t="s">
        <v>33</v>
      </c>
      <c r="J50">
        <f>SUMIFS(SuiviCommercial[Montant prévisionnel],SuiviCommercial[Commercial],Luc,SuiviCommercial[Mois prévisionel de signature],'Analyse des ventes'!I50)</f>
        <v>0</v>
      </c>
      <c r="K50">
        <f>SUMIFS(SuiviCommercial[[Montant signé ]],SuiviCommercial[Commercial],Luc,SuiviCommercial[[Mois de signature ]],'Analyse des ventes'!I50)</f>
        <v>0</v>
      </c>
      <c r="L50" s="3">
        <f>K50-J50</f>
        <v>0</v>
      </c>
    </row>
    <row r="51" spans="9:12" ht="15" thickBot="1">
      <c r="I51" s="4" t="s">
        <v>65</v>
      </c>
      <c r="J51" s="5">
        <f>SUM(J39:J50)</f>
        <v>42</v>
      </c>
      <c r="K51" s="5">
        <f>SUM(K39:K50)</f>
        <v>98</v>
      </c>
      <c r="L51" s="6">
        <f>K51-J51</f>
        <v>56</v>
      </c>
    </row>
  </sheetData>
  <mergeCells count="3">
    <mergeCell ref="J3:L3"/>
    <mergeCell ref="J20:L20"/>
    <mergeCell ref="J37:L37"/>
  </mergeCells>
  <phoneticPr fontId="3" type="noConversion"/>
  <conditionalFormatting sqref="E4:E16">
    <cfRule type="cellIs" dxfId="30" priority="1" operator="lessThan">
      <formula>0</formula>
    </cfRule>
  </conditionalFormatting>
  <pageMargins left="0.7" right="0.7" top="0.75" bottom="0.75" header="0.3" footer="0.3"/>
  <drawing r:id="rId1"/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80128F-52A0-495A-8C37-694FB4476483}">
          <x14:formula1>
            <xm:f>Paramètres!$C$6:$C$16</xm:f>
          </x14:formula1>
          <xm:sqref>J3 J37 J20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D95C-FDF4-4CB7-81EB-FFCF05EF81AB}">
  <dimension ref="A1:Q33"/>
  <sheetViews>
    <sheetView zoomScale="58" workbookViewId="0">
      <selection activeCell="J58" sqref="J58"/>
    </sheetView>
  </sheetViews>
  <sheetFormatPr defaultRowHeight="14.45"/>
  <cols>
    <col min="2" max="2" width="10.5703125" bestFit="1" customWidth="1"/>
    <col min="3" max="3" width="11.85546875" customWidth="1"/>
    <col min="4" max="4" width="11.28515625" customWidth="1"/>
    <col min="9" max="9" width="11.28515625" bestFit="1" customWidth="1"/>
    <col min="10" max="10" width="10.42578125" bestFit="1" customWidth="1"/>
    <col min="14" max="14" width="10.5703125" bestFit="1" customWidth="1"/>
    <col min="15" max="15" width="11.28515625" bestFit="1" customWidth="1"/>
    <col min="16" max="16" width="10.42578125" bestFit="1" customWidth="1"/>
  </cols>
  <sheetData>
    <row r="1" spans="1:12" ht="28.5">
      <c r="A1" s="41" t="s">
        <v>66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3" spans="1:12" ht="29.1">
      <c r="B3" s="13" t="s">
        <v>61</v>
      </c>
      <c r="C3" s="28" t="s">
        <v>67</v>
      </c>
      <c r="D3" s="28" t="s">
        <v>68</v>
      </c>
      <c r="E3" s="13" t="s">
        <v>69</v>
      </c>
    </row>
    <row r="4" spans="1:12">
      <c r="B4" t="s">
        <v>8</v>
      </c>
      <c r="C4">
        <f>COUNTIF(SuiviCommercial[Mois],'Analyse globale'!B4)</f>
        <v>2</v>
      </c>
      <c r="D4">
        <f>COUNTIF(SuiviCommercial[[Mois de signature ]],'Analyse globale'!B4)</f>
        <v>3</v>
      </c>
      <c r="E4">
        <f>D4/C4</f>
        <v>1.5</v>
      </c>
    </row>
    <row r="5" spans="1:12">
      <c r="B5" t="s">
        <v>12</v>
      </c>
      <c r="C5">
        <f>COUNTIF(SuiviCommercial[Mois],'Analyse globale'!B5)</f>
        <v>1</v>
      </c>
      <c r="D5">
        <f>COUNTIF(SuiviCommercial[[Mois de signature ]],'Analyse globale'!B5)</f>
        <v>0</v>
      </c>
      <c r="E5">
        <f t="shared" ref="E5:E15" si="0">D5/C5</f>
        <v>0</v>
      </c>
    </row>
    <row r="6" spans="1:12">
      <c r="B6" t="s">
        <v>16</v>
      </c>
      <c r="C6">
        <f>COUNTIF(SuiviCommercial[Mois],'Analyse globale'!B6)</f>
        <v>1</v>
      </c>
      <c r="D6">
        <f>COUNTIF(SuiviCommercial[[Mois de signature ]],'Analyse globale'!B6)</f>
        <v>0</v>
      </c>
      <c r="E6">
        <f t="shared" si="0"/>
        <v>0</v>
      </c>
    </row>
    <row r="7" spans="1:12">
      <c r="B7" t="s">
        <v>19</v>
      </c>
      <c r="C7">
        <f>COUNTIF(SuiviCommercial[Mois],'Analyse globale'!B7)</f>
        <v>3</v>
      </c>
      <c r="D7">
        <f>COUNTIF(SuiviCommercial[[Mois de signature ]],'Analyse globale'!B7)</f>
        <v>1</v>
      </c>
      <c r="E7">
        <f t="shared" si="0"/>
        <v>0.33333333333333331</v>
      </c>
    </row>
    <row r="8" spans="1:12">
      <c r="B8" t="s">
        <v>22</v>
      </c>
      <c r="C8">
        <f>COUNTIF(SuiviCommercial[Mois],'Analyse globale'!B8)</f>
        <v>0</v>
      </c>
      <c r="D8">
        <f>COUNTIF(SuiviCommercial[[Mois de signature ]],'Analyse globale'!B8)</f>
        <v>1</v>
      </c>
      <c r="E8" t="e">
        <f t="shared" si="0"/>
        <v>#DIV/0!</v>
      </c>
    </row>
    <row r="9" spans="1:12">
      <c r="B9" t="s">
        <v>25</v>
      </c>
      <c r="C9">
        <f>COUNTIF(SuiviCommercial[Mois],'Analyse globale'!B9)</f>
        <v>0</v>
      </c>
      <c r="D9">
        <f>COUNTIF(SuiviCommercial[[Mois de signature ]],'Analyse globale'!B9)</f>
        <v>2</v>
      </c>
      <c r="E9" t="e">
        <f t="shared" si="0"/>
        <v>#DIV/0!</v>
      </c>
    </row>
    <row r="10" spans="1:12">
      <c r="B10" t="s">
        <v>27</v>
      </c>
      <c r="C10">
        <f>COUNTIF(SuiviCommercial[Mois],'Analyse globale'!B10)</f>
        <v>1</v>
      </c>
      <c r="D10">
        <f>COUNTIF(SuiviCommercial[[Mois de signature ]],'Analyse globale'!B10)</f>
        <v>1</v>
      </c>
      <c r="E10">
        <f t="shared" si="0"/>
        <v>1</v>
      </c>
    </row>
    <row r="11" spans="1:12">
      <c r="B11" t="s">
        <v>29</v>
      </c>
      <c r="C11">
        <f>COUNTIF(SuiviCommercial[Mois],'Analyse globale'!B11)</f>
        <v>1</v>
      </c>
      <c r="D11">
        <f>COUNTIF(SuiviCommercial[[Mois de signature ]],'Analyse globale'!B11)</f>
        <v>0</v>
      </c>
      <c r="E11">
        <f t="shared" si="0"/>
        <v>0</v>
      </c>
    </row>
    <row r="12" spans="1:12">
      <c r="B12" t="s">
        <v>30</v>
      </c>
      <c r="C12">
        <f>COUNTIF(SuiviCommercial[Mois],'Analyse globale'!B12)</f>
        <v>0</v>
      </c>
      <c r="D12">
        <f>COUNTIF(SuiviCommercial[[Mois de signature ]],'Analyse globale'!B12)</f>
        <v>1</v>
      </c>
      <c r="E12" t="e">
        <f t="shared" si="0"/>
        <v>#DIV/0!</v>
      </c>
    </row>
    <row r="13" spans="1:12">
      <c r="B13" t="s">
        <v>31</v>
      </c>
      <c r="C13">
        <f>COUNTIF(SuiviCommercial[Mois],'Analyse globale'!B13)</f>
        <v>0</v>
      </c>
      <c r="D13">
        <f>COUNTIF(SuiviCommercial[[Mois de signature ]],'Analyse globale'!B13)</f>
        <v>0</v>
      </c>
      <c r="E13" t="e">
        <f t="shared" si="0"/>
        <v>#DIV/0!</v>
      </c>
    </row>
    <row r="14" spans="1:12">
      <c r="B14" t="s">
        <v>32</v>
      </c>
      <c r="C14">
        <f>COUNTIF(SuiviCommercial[Mois],'Analyse globale'!B14)</f>
        <v>0</v>
      </c>
      <c r="D14">
        <f>COUNTIF(SuiviCommercial[[Mois de signature ]],'Analyse globale'!B14)</f>
        <v>0</v>
      </c>
      <c r="E14" t="e">
        <f t="shared" si="0"/>
        <v>#DIV/0!</v>
      </c>
    </row>
    <row r="15" spans="1:12">
      <c r="B15" t="s">
        <v>33</v>
      </c>
      <c r="C15">
        <f>COUNTIF(SuiviCommercial[Mois],'Analyse globale'!B15)</f>
        <v>0</v>
      </c>
      <c r="D15">
        <f>COUNTIF(SuiviCommercial[[Mois de signature ]],'Analyse globale'!B15)</f>
        <v>0</v>
      </c>
      <c r="E15" t="e">
        <f t="shared" si="0"/>
        <v>#DIV/0!</v>
      </c>
    </row>
    <row r="19" spans="2:17" ht="15" thickBot="1"/>
    <row r="20" spans="2:17">
      <c r="B20" s="17" t="s">
        <v>44</v>
      </c>
      <c r="C20" s="33" t="s">
        <v>6</v>
      </c>
      <c r="D20" s="33"/>
      <c r="E20" s="34"/>
      <c r="H20" s="17" t="s">
        <v>44</v>
      </c>
      <c r="I20" s="35" t="s">
        <v>10</v>
      </c>
      <c r="J20" s="35"/>
      <c r="K20" s="36"/>
      <c r="N20" s="17" t="s">
        <v>44</v>
      </c>
      <c r="O20" s="39" t="s">
        <v>14</v>
      </c>
      <c r="P20" s="39"/>
      <c r="Q20" s="40"/>
    </row>
    <row r="21" spans="2:17" ht="34.5" customHeight="1">
      <c r="B21" s="18" t="s">
        <v>61</v>
      </c>
      <c r="C21" s="28" t="s">
        <v>67</v>
      </c>
      <c r="D21" s="28" t="s">
        <v>68</v>
      </c>
      <c r="E21" s="19" t="s">
        <v>69</v>
      </c>
      <c r="H21" s="18" t="s">
        <v>61</v>
      </c>
      <c r="I21" s="28" t="s">
        <v>67</v>
      </c>
      <c r="J21" s="28" t="s">
        <v>68</v>
      </c>
      <c r="K21" s="19" t="s">
        <v>69</v>
      </c>
      <c r="N21" s="18" t="s">
        <v>61</v>
      </c>
      <c r="O21" s="28" t="s">
        <v>67</v>
      </c>
      <c r="P21" s="28" t="s">
        <v>68</v>
      </c>
      <c r="Q21" s="19" t="s">
        <v>69</v>
      </c>
    </row>
    <row r="22" spans="2:17">
      <c r="B22" s="2" t="s">
        <v>8</v>
      </c>
      <c r="C22">
        <f>COUNTIFS(SuiviCommercial[Commercial],$C$20,SuiviCommercial[Mois],'Analyse globale'!B22)</f>
        <v>1</v>
      </c>
      <c r="D22">
        <f>COUNTIFS(SuiviCommercial[Commercial],$C$20,SuiviCommercial[[Mois de signature ]],'Analyse globale'!B22)</f>
        <v>3</v>
      </c>
      <c r="E22" s="3">
        <f>D22/C22</f>
        <v>3</v>
      </c>
      <c r="H22" s="2" t="s">
        <v>8</v>
      </c>
      <c r="I22">
        <f>COUNTIFS(SuiviCommercial[Commercial],$I$20,SuiviCommercial[Mois],'Analyse globale'!H22)</f>
        <v>1</v>
      </c>
      <c r="J22">
        <f>COUNTIFS(SuiviCommercial[Commercial],$I$20,SuiviCommercial[[Mois de signature ]],'Analyse globale'!H22)</f>
        <v>0</v>
      </c>
      <c r="K22" s="3">
        <f>J22/I22</f>
        <v>0</v>
      </c>
      <c r="N22" s="2" t="s">
        <v>8</v>
      </c>
      <c r="O22">
        <f>COUNTIFS(SuiviCommercial[Commercial],$O$20,SuiviCommercial[Mois],'Analyse globale'!N22)</f>
        <v>0</v>
      </c>
      <c r="P22">
        <f>COUNTIFS(SuiviCommercial[Commercial],$O$20,SuiviCommercial[[Mois de signature ]],'Analyse globale'!N22)</f>
        <v>0</v>
      </c>
      <c r="Q22" s="3" t="e">
        <f>P22/O22</f>
        <v>#DIV/0!</v>
      </c>
    </row>
    <row r="23" spans="2:17">
      <c r="B23" s="2" t="s">
        <v>12</v>
      </c>
      <c r="C23">
        <f>COUNTIFS(SuiviCommercial[Commercial],$C$20,SuiviCommercial[Mois],'Analyse globale'!B23)</f>
        <v>1</v>
      </c>
      <c r="D23">
        <f>COUNTIFS(SuiviCommercial[Commercial],$C$20,SuiviCommercial[[Mois de signature ]],'Analyse globale'!B23)</f>
        <v>0</v>
      </c>
      <c r="E23" s="3">
        <f t="shared" ref="E23:E33" si="1">D23/C23</f>
        <v>0</v>
      </c>
      <c r="H23" s="2" t="s">
        <v>12</v>
      </c>
      <c r="I23">
        <f>COUNTIFS(SuiviCommercial[Commercial],$I$20,SuiviCommercial[Mois],'Analyse globale'!H23)</f>
        <v>0</v>
      </c>
      <c r="J23">
        <f>COUNTIFS(SuiviCommercial[Commercial],$I$20,SuiviCommercial[[Mois de signature ]],'Analyse globale'!H23)</f>
        <v>0</v>
      </c>
      <c r="K23" s="3" t="e">
        <f t="shared" ref="K23:K33" si="2">J23/I23</f>
        <v>#DIV/0!</v>
      </c>
      <c r="N23" s="2" t="s">
        <v>12</v>
      </c>
      <c r="O23">
        <f>COUNTIFS(SuiviCommercial[Commercial],$O$20,SuiviCommercial[Mois],'Analyse globale'!N23)</f>
        <v>0</v>
      </c>
      <c r="P23">
        <f>COUNTIFS(SuiviCommercial[Commercial],$O$20,SuiviCommercial[[Mois de signature ]],'Analyse globale'!N23)</f>
        <v>0</v>
      </c>
      <c r="Q23" s="3" t="e">
        <f t="shared" ref="Q23:Q33" si="3">P23/O23</f>
        <v>#DIV/0!</v>
      </c>
    </row>
    <row r="24" spans="2:17">
      <c r="B24" s="2" t="s">
        <v>16</v>
      </c>
      <c r="C24">
        <f>COUNTIFS(SuiviCommercial[Commercial],$C$20,SuiviCommercial[Mois],'Analyse globale'!B24)</f>
        <v>1</v>
      </c>
      <c r="D24">
        <f>COUNTIFS(SuiviCommercial[Commercial],$C$20,SuiviCommercial[[Mois de signature ]],'Analyse globale'!B24)</f>
        <v>0</v>
      </c>
      <c r="E24" s="3">
        <f t="shared" si="1"/>
        <v>0</v>
      </c>
      <c r="H24" s="2" t="s">
        <v>16</v>
      </c>
      <c r="I24">
        <f>COUNTIFS(SuiviCommercial[Commercial],$I$20,SuiviCommercial[Mois],'Analyse globale'!H24)</f>
        <v>0</v>
      </c>
      <c r="J24">
        <f>COUNTIFS(SuiviCommercial[Commercial],$I$20,SuiviCommercial[[Mois de signature ]],'Analyse globale'!H24)</f>
        <v>0</v>
      </c>
      <c r="K24" s="3" t="e">
        <f t="shared" si="2"/>
        <v>#DIV/0!</v>
      </c>
      <c r="N24" s="2" t="s">
        <v>16</v>
      </c>
      <c r="O24">
        <f>COUNTIFS(SuiviCommercial[Commercial],$O$20,SuiviCommercial[Mois],'Analyse globale'!N24)</f>
        <v>0</v>
      </c>
      <c r="P24">
        <f>COUNTIFS(SuiviCommercial[Commercial],$O$20,SuiviCommercial[[Mois de signature ]],'Analyse globale'!N24)</f>
        <v>0</v>
      </c>
      <c r="Q24" s="3" t="e">
        <f t="shared" si="3"/>
        <v>#DIV/0!</v>
      </c>
    </row>
    <row r="25" spans="2:17">
      <c r="B25" s="2" t="s">
        <v>19</v>
      </c>
      <c r="C25">
        <f>COUNTIFS(SuiviCommercial[Commercial],$C$20,SuiviCommercial[Mois],'Analyse globale'!B25)</f>
        <v>2</v>
      </c>
      <c r="D25">
        <f>COUNTIFS(SuiviCommercial[Commercial],$C$20,SuiviCommercial[[Mois de signature ]],'Analyse globale'!B25)</f>
        <v>0</v>
      </c>
      <c r="E25" s="3">
        <f t="shared" si="1"/>
        <v>0</v>
      </c>
      <c r="H25" s="2" t="s">
        <v>19</v>
      </c>
      <c r="I25">
        <f>COUNTIFS(SuiviCommercial[Commercial],$I$20,SuiviCommercial[Mois],'Analyse globale'!H25)</f>
        <v>1</v>
      </c>
      <c r="J25">
        <f>COUNTIFS(SuiviCommercial[Commercial],$I$20,SuiviCommercial[[Mois de signature ]],'Analyse globale'!H25)</f>
        <v>1</v>
      </c>
      <c r="K25" s="3">
        <f t="shared" si="2"/>
        <v>1</v>
      </c>
      <c r="N25" s="2" t="s">
        <v>19</v>
      </c>
      <c r="O25">
        <f>COUNTIFS(SuiviCommercial[Commercial],$O$20,SuiviCommercial[Mois],'Analyse globale'!N25)</f>
        <v>0</v>
      </c>
      <c r="P25">
        <f>COUNTIFS(SuiviCommercial[Commercial],$O$20,SuiviCommercial[[Mois de signature ]],'Analyse globale'!N25)</f>
        <v>0</v>
      </c>
      <c r="Q25" s="3" t="e">
        <f t="shared" si="3"/>
        <v>#DIV/0!</v>
      </c>
    </row>
    <row r="26" spans="2:17">
      <c r="B26" s="2" t="s">
        <v>22</v>
      </c>
      <c r="C26">
        <f>COUNTIFS(SuiviCommercial[Commercial],$C$20,SuiviCommercial[Mois],'Analyse globale'!B26)</f>
        <v>0</v>
      </c>
      <c r="D26">
        <f>COUNTIFS(SuiviCommercial[Commercial],$C$20,SuiviCommercial[[Mois de signature ]],'Analyse globale'!B26)</f>
        <v>0</v>
      </c>
      <c r="E26" s="3" t="e">
        <f t="shared" si="1"/>
        <v>#DIV/0!</v>
      </c>
      <c r="H26" s="2" t="s">
        <v>22</v>
      </c>
      <c r="I26">
        <f>COUNTIFS(SuiviCommercial[Commercial],$I$20,SuiviCommercial[Mois],'Analyse globale'!H26)</f>
        <v>0</v>
      </c>
      <c r="J26">
        <f>COUNTIFS(SuiviCommercial[Commercial],$I$20,SuiviCommercial[[Mois de signature ]],'Analyse globale'!H26)</f>
        <v>1</v>
      </c>
      <c r="K26" s="3" t="e">
        <f t="shared" si="2"/>
        <v>#DIV/0!</v>
      </c>
      <c r="N26" s="2" t="s">
        <v>22</v>
      </c>
      <c r="O26">
        <f>COUNTIFS(SuiviCommercial[Commercial],$O$20,SuiviCommercial[Mois],'Analyse globale'!N26)</f>
        <v>0</v>
      </c>
      <c r="P26">
        <f>COUNTIFS(SuiviCommercial[Commercial],$O$20,SuiviCommercial[[Mois de signature ]],'Analyse globale'!N26)</f>
        <v>0</v>
      </c>
      <c r="Q26" s="3" t="e">
        <f t="shared" si="3"/>
        <v>#DIV/0!</v>
      </c>
    </row>
    <row r="27" spans="2:17">
      <c r="B27" s="2" t="s">
        <v>25</v>
      </c>
      <c r="C27">
        <f>COUNTIFS(SuiviCommercial[Commercial],$C$20,SuiviCommercial[Mois],'Analyse globale'!B27)</f>
        <v>0</v>
      </c>
      <c r="D27">
        <f>COUNTIFS(SuiviCommercial[Commercial],$C$20,SuiviCommercial[[Mois de signature ]],'Analyse globale'!B27)</f>
        <v>1</v>
      </c>
      <c r="E27" s="3" t="e">
        <f t="shared" si="1"/>
        <v>#DIV/0!</v>
      </c>
      <c r="H27" s="2" t="s">
        <v>25</v>
      </c>
      <c r="I27">
        <f>COUNTIFS(SuiviCommercial[Commercial],$I$20,SuiviCommercial[Mois],'Analyse globale'!H27)</f>
        <v>0</v>
      </c>
      <c r="J27">
        <f>COUNTIFS(SuiviCommercial[Commercial],$I$20,SuiviCommercial[[Mois de signature ]],'Analyse globale'!H27)</f>
        <v>0</v>
      </c>
      <c r="K27" s="3" t="e">
        <f t="shared" si="2"/>
        <v>#DIV/0!</v>
      </c>
      <c r="N27" s="2" t="s">
        <v>25</v>
      </c>
      <c r="O27">
        <f>COUNTIFS(SuiviCommercial[Commercial],$O$20,SuiviCommercial[Mois],'Analyse globale'!N27)</f>
        <v>0</v>
      </c>
      <c r="P27">
        <f>COUNTIFS(SuiviCommercial[Commercial],$O$20,SuiviCommercial[[Mois de signature ]],'Analyse globale'!N27)</f>
        <v>1</v>
      </c>
      <c r="Q27" s="3" t="e">
        <f t="shared" si="3"/>
        <v>#DIV/0!</v>
      </c>
    </row>
    <row r="28" spans="2:17">
      <c r="B28" s="2" t="s">
        <v>27</v>
      </c>
      <c r="C28">
        <f>COUNTIFS(SuiviCommercial[Commercial],$C$20,SuiviCommercial[Mois],'Analyse globale'!B28)</f>
        <v>0</v>
      </c>
      <c r="D28">
        <f>COUNTIFS(SuiviCommercial[Commercial],$C$20,SuiviCommercial[[Mois de signature ]],'Analyse globale'!B28)</f>
        <v>1</v>
      </c>
      <c r="E28" s="3" t="e">
        <f t="shared" si="1"/>
        <v>#DIV/0!</v>
      </c>
      <c r="H28" s="2" t="s">
        <v>27</v>
      </c>
      <c r="I28">
        <f>COUNTIFS(SuiviCommercial[Commercial],$I$20,SuiviCommercial[Mois],'Analyse globale'!H28)</f>
        <v>0</v>
      </c>
      <c r="J28">
        <f>COUNTIFS(SuiviCommercial[Commercial],$I$20,SuiviCommercial[[Mois de signature ]],'Analyse globale'!H28)</f>
        <v>0</v>
      </c>
      <c r="K28" s="3" t="e">
        <f t="shared" si="2"/>
        <v>#DIV/0!</v>
      </c>
      <c r="N28" s="2" t="s">
        <v>27</v>
      </c>
      <c r="O28">
        <f>COUNTIFS(SuiviCommercial[Commercial],$O$20,SuiviCommercial[Mois],'Analyse globale'!N28)</f>
        <v>1</v>
      </c>
      <c r="P28">
        <f>COUNTIFS(SuiviCommercial[Commercial],$O$20,SuiviCommercial[[Mois de signature ]],'Analyse globale'!N28)</f>
        <v>0</v>
      </c>
      <c r="Q28" s="3">
        <f t="shared" si="3"/>
        <v>0</v>
      </c>
    </row>
    <row r="29" spans="2:17">
      <c r="B29" s="2" t="s">
        <v>29</v>
      </c>
      <c r="C29">
        <f>COUNTIFS(SuiviCommercial[Commercial],$C$20,SuiviCommercial[Mois],'Analyse globale'!B29)</f>
        <v>0</v>
      </c>
      <c r="D29">
        <f>COUNTIFS(SuiviCommercial[Commercial],$C$20,SuiviCommercial[[Mois de signature ]],'Analyse globale'!B29)</f>
        <v>0</v>
      </c>
      <c r="E29" s="3" t="e">
        <f t="shared" si="1"/>
        <v>#DIV/0!</v>
      </c>
      <c r="H29" s="2" t="s">
        <v>29</v>
      </c>
      <c r="I29">
        <f>COUNTIFS(SuiviCommercial[Commercial],$I$20,SuiviCommercial[Mois],'Analyse globale'!H29)</f>
        <v>1</v>
      </c>
      <c r="J29">
        <f>COUNTIFS(SuiviCommercial[Commercial],$I$20,SuiviCommercial[[Mois de signature ]],'Analyse globale'!H29)</f>
        <v>0</v>
      </c>
      <c r="K29" s="3">
        <f t="shared" si="2"/>
        <v>0</v>
      </c>
      <c r="N29" s="2" t="s">
        <v>29</v>
      </c>
      <c r="O29">
        <f>COUNTIFS(SuiviCommercial[Commercial],$O$20,SuiviCommercial[Mois],'Analyse globale'!N29)</f>
        <v>0</v>
      </c>
      <c r="P29">
        <f>COUNTIFS(SuiviCommercial[Commercial],$O$20,SuiviCommercial[[Mois de signature ]],'Analyse globale'!N29)</f>
        <v>0</v>
      </c>
      <c r="Q29" s="3" t="e">
        <f t="shared" si="3"/>
        <v>#DIV/0!</v>
      </c>
    </row>
    <row r="30" spans="2:17">
      <c r="B30" s="2" t="s">
        <v>30</v>
      </c>
      <c r="C30">
        <f>COUNTIFS(SuiviCommercial[Commercial],$C$20,SuiviCommercial[Mois],'Analyse globale'!B30)</f>
        <v>0</v>
      </c>
      <c r="D30">
        <f>COUNTIFS(SuiviCommercial[Commercial],$C$20,SuiviCommercial[[Mois de signature ]],'Analyse globale'!B30)</f>
        <v>0</v>
      </c>
      <c r="E30" s="3" t="e">
        <f t="shared" si="1"/>
        <v>#DIV/0!</v>
      </c>
      <c r="H30" s="2" t="s">
        <v>30</v>
      </c>
      <c r="I30">
        <f>COUNTIFS(SuiviCommercial[Commercial],$I$20,SuiviCommercial[Mois],'Analyse globale'!H30)</f>
        <v>0</v>
      </c>
      <c r="J30">
        <f>COUNTIFS(SuiviCommercial[Commercial],$I$20,SuiviCommercial[[Mois de signature ]],'Analyse globale'!H30)</f>
        <v>1</v>
      </c>
      <c r="K30" s="3" t="e">
        <f t="shared" si="2"/>
        <v>#DIV/0!</v>
      </c>
      <c r="N30" s="2" t="s">
        <v>30</v>
      </c>
      <c r="O30">
        <f>COUNTIFS(SuiviCommercial[Commercial],$O$20,SuiviCommercial[Mois],'Analyse globale'!N30)</f>
        <v>0</v>
      </c>
      <c r="P30">
        <f>COUNTIFS(SuiviCommercial[Commercial],$O$20,SuiviCommercial[[Mois de signature ]],'Analyse globale'!N30)</f>
        <v>0</v>
      </c>
      <c r="Q30" s="3" t="e">
        <f t="shared" si="3"/>
        <v>#DIV/0!</v>
      </c>
    </row>
    <row r="31" spans="2:17">
      <c r="B31" s="2" t="s">
        <v>31</v>
      </c>
      <c r="C31">
        <f>COUNTIFS(SuiviCommercial[Commercial],$C$20,SuiviCommercial[Mois],'Analyse globale'!B31)</f>
        <v>0</v>
      </c>
      <c r="D31">
        <f>COUNTIFS(SuiviCommercial[Commercial],$C$20,SuiviCommercial[[Mois de signature ]],'Analyse globale'!B31)</f>
        <v>0</v>
      </c>
      <c r="E31" s="3" t="e">
        <f t="shared" si="1"/>
        <v>#DIV/0!</v>
      </c>
      <c r="H31" s="2" t="s">
        <v>31</v>
      </c>
      <c r="I31">
        <f>COUNTIFS(SuiviCommercial[Commercial],$I$20,SuiviCommercial[Mois],'Analyse globale'!H31)</f>
        <v>0</v>
      </c>
      <c r="J31">
        <f>COUNTIFS(SuiviCommercial[Commercial],$I$20,SuiviCommercial[[Mois de signature ]],'Analyse globale'!H31)</f>
        <v>0</v>
      </c>
      <c r="K31" s="3" t="e">
        <f t="shared" si="2"/>
        <v>#DIV/0!</v>
      </c>
      <c r="N31" s="2" t="s">
        <v>31</v>
      </c>
      <c r="O31">
        <f>COUNTIFS(SuiviCommercial[Commercial],$O$20,SuiviCommercial[Mois],'Analyse globale'!N31)</f>
        <v>0</v>
      </c>
      <c r="P31">
        <f>COUNTIFS(SuiviCommercial[Commercial],$O$20,SuiviCommercial[[Mois de signature ]],'Analyse globale'!N31)</f>
        <v>0</v>
      </c>
      <c r="Q31" s="3" t="e">
        <f t="shared" si="3"/>
        <v>#DIV/0!</v>
      </c>
    </row>
    <row r="32" spans="2:17">
      <c r="B32" s="2" t="s">
        <v>32</v>
      </c>
      <c r="C32">
        <f>COUNTIFS(SuiviCommercial[Commercial],$C$20,SuiviCommercial[Mois],'Analyse globale'!B32)</f>
        <v>0</v>
      </c>
      <c r="D32">
        <f>COUNTIFS(SuiviCommercial[Commercial],$C$20,SuiviCommercial[[Mois de signature ]],'Analyse globale'!B32)</f>
        <v>0</v>
      </c>
      <c r="E32" s="3" t="e">
        <f t="shared" si="1"/>
        <v>#DIV/0!</v>
      </c>
      <c r="H32" s="2" t="s">
        <v>32</v>
      </c>
      <c r="I32">
        <f>COUNTIFS(SuiviCommercial[Commercial],$I$20,SuiviCommercial[Mois],'Analyse globale'!H32)</f>
        <v>0</v>
      </c>
      <c r="J32">
        <f>COUNTIFS(SuiviCommercial[Commercial],$I$20,SuiviCommercial[[Mois de signature ]],'Analyse globale'!H32)</f>
        <v>0</v>
      </c>
      <c r="K32" s="3" t="e">
        <f t="shared" si="2"/>
        <v>#DIV/0!</v>
      </c>
      <c r="N32" s="2" t="s">
        <v>32</v>
      </c>
      <c r="O32">
        <f>COUNTIFS(SuiviCommercial[Commercial],$O$20,SuiviCommercial[Mois],'Analyse globale'!N32)</f>
        <v>0</v>
      </c>
      <c r="P32">
        <f>COUNTIFS(SuiviCommercial[Commercial],$O$20,SuiviCommercial[[Mois de signature ]],'Analyse globale'!N32)</f>
        <v>0</v>
      </c>
      <c r="Q32" s="3" t="e">
        <f t="shared" si="3"/>
        <v>#DIV/0!</v>
      </c>
    </row>
    <row r="33" spans="2:17" ht="15" thickBot="1">
      <c r="B33" s="4" t="s">
        <v>33</v>
      </c>
      <c r="C33" s="5">
        <f>COUNTIFS(SuiviCommercial[Commercial],$C$20,SuiviCommercial[Mois],'Analyse globale'!B33)</f>
        <v>0</v>
      </c>
      <c r="D33" s="5">
        <f>COUNTIFS(SuiviCommercial[Commercial],$C$20,SuiviCommercial[[Mois de signature ]],'Analyse globale'!B33)</f>
        <v>0</v>
      </c>
      <c r="E33" s="6" t="e">
        <f t="shared" si="1"/>
        <v>#DIV/0!</v>
      </c>
      <c r="H33" s="4" t="s">
        <v>33</v>
      </c>
      <c r="I33" s="5">
        <f>COUNTIFS(SuiviCommercial[Commercial],$I$20,SuiviCommercial[Mois],'Analyse globale'!H33)</f>
        <v>0</v>
      </c>
      <c r="J33" s="5">
        <f>COUNTIFS(SuiviCommercial[Commercial],$I$20,SuiviCommercial[[Mois de signature ]],'Analyse globale'!H33)</f>
        <v>0</v>
      </c>
      <c r="K33" s="6" t="e">
        <f t="shared" si="2"/>
        <v>#DIV/0!</v>
      </c>
      <c r="N33" s="4" t="s">
        <v>33</v>
      </c>
      <c r="O33" s="5">
        <f>COUNTIFS(SuiviCommercial[Commercial],$O$20,SuiviCommercial[Mois],'Analyse globale'!N33)</f>
        <v>0</v>
      </c>
      <c r="P33" s="5">
        <f>COUNTIFS(SuiviCommercial[Commercial],$O$20,SuiviCommercial[[Mois de signature ]],'Analyse globale'!N33)</f>
        <v>0</v>
      </c>
      <c r="Q33" s="6" t="e">
        <f t="shared" si="3"/>
        <v>#DIV/0!</v>
      </c>
    </row>
  </sheetData>
  <mergeCells count="4">
    <mergeCell ref="C20:E20"/>
    <mergeCell ref="O20:Q20"/>
    <mergeCell ref="I20:K20"/>
    <mergeCell ref="A1:L1"/>
  </mergeCells>
  <phoneticPr fontId="3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994510-9BC2-4425-96E2-987A5470A70C}">
          <x14:formula1>
            <xm:f>Paramètres!$C$6:$C$16</xm:f>
          </x14:formula1>
          <xm:sqref>C20 O20 I20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59E8-DDB5-42F7-AA83-9577E473B08A}">
  <dimension ref="A1:Q34"/>
  <sheetViews>
    <sheetView tabSelected="1" zoomScale="65" workbookViewId="0">
      <selection activeCell="X27" sqref="X27"/>
    </sheetView>
  </sheetViews>
  <sheetFormatPr defaultRowHeight="14.45"/>
  <cols>
    <col min="1" max="1" width="13.7109375" customWidth="1"/>
    <col min="2" max="2" width="10.7109375" bestFit="1" customWidth="1"/>
    <col min="3" max="3" width="9.42578125" customWidth="1"/>
  </cols>
  <sheetData>
    <row r="1" spans="1:5" ht="28.5">
      <c r="A1" s="8" t="s">
        <v>70</v>
      </c>
    </row>
    <row r="3" spans="1:5">
      <c r="B3" s="13" t="s">
        <v>42</v>
      </c>
      <c r="C3" s="13" t="s">
        <v>71</v>
      </c>
      <c r="D3" s="13" t="s">
        <v>72</v>
      </c>
      <c r="E3" s="13" t="s">
        <v>73</v>
      </c>
    </row>
    <row r="4" spans="1:5">
      <c r="B4" s="10" t="s">
        <v>8</v>
      </c>
      <c r="C4" s="14">
        <v>740</v>
      </c>
      <c r="D4">
        <f>CA[[#This Row],[CA réél]]</f>
        <v>956</v>
      </c>
      <c r="E4" s="15">
        <f>D4/C4</f>
        <v>1.2918918918918918</v>
      </c>
    </row>
    <row r="5" spans="1:5">
      <c r="B5" s="10" t="s">
        <v>12</v>
      </c>
      <c r="C5" s="14">
        <v>740</v>
      </c>
      <c r="D5">
        <f>CA[[#This Row],[CA réél]]</f>
        <v>0</v>
      </c>
      <c r="E5" s="15">
        <f t="shared" ref="E5:E16" si="0">D5/C5</f>
        <v>0</v>
      </c>
    </row>
    <row r="6" spans="1:5">
      <c r="B6" s="10" t="s">
        <v>16</v>
      </c>
      <c r="C6" s="14">
        <v>740</v>
      </c>
      <c r="D6">
        <f>CA[[#This Row],[CA réél]]</f>
        <v>0</v>
      </c>
      <c r="E6" s="15">
        <f t="shared" si="0"/>
        <v>0</v>
      </c>
    </row>
    <row r="7" spans="1:5">
      <c r="B7" s="10" t="s">
        <v>19</v>
      </c>
      <c r="C7" s="14">
        <v>740</v>
      </c>
      <c r="D7">
        <f>CA[[#This Row],[CA réél]]</f>
        <v>199</v>
      </c>
      <c r="E7" s="15">
        <f t="shared" si="0"/>
        <v>0.26891891891891889</v>
      </c>
    </row>
    <row r="8" spans="1:5">
      <c r="B8" s="10" t="s">
        <v>22</v>
      </c>
      <c r="C8" s="14">
        <v>740</v>
      </c>
      <c r="D8">
        <f>CA[[#This Row],[CA réél]]</f>
        <v>871</v>
      </c>
      <c r="E8" s="15">
        <f t="shared" si="0"/>
        <v>1.1770270270270271</v>
      </c>
    </row>
    <row r="9" spans="1:5">
      <c r="B9" s="10" t="s">
        <v>25</v>
      </c>
      <c r="C9" s="14">
        <v>740</v>
      </c>
      <c r="D9">
        <f>CA[[#This Row],[CA réél]]</f>
        <v>798</v>
      </c>
      <c r="E9" s="15">
        <f t="shared" si="0"/>
        <v>1.0783783783783785</v>
      </c>
    </row>
    <row r="10" spans="1:5">
      <c r="B10" s="10" t="s">
        <v>27</v>
      </c>
      <c r="C10" s="14">
        <v>740</v>
      </c>
      <c r="D10">
        <f>CA[[#This Row],[CA réél]]</f>
        <v>210</v>
      </c>
      <c r="E10" s="15">
        <f t="shared" si="0"/>
        <v>0.28378378378378377</v>
      </c>
    </row>
    <row r="11" spans="1:5">
      <c r="B11" s="10" t="s">
        <v>29</v>
      </c>
      <c r="C11" s="14">
        <v>740</v>
      </c>
      <c r="D11">
        <f>CA[[#This Row],[CA réél]]</f>
        <v>0</v>
      </c>
      <c r="E11" s="15">
        <f t="shared" si="0"/>
        <v>0</v>
      </c>
    </row>
    <row r="12" spans="1:5">
      <c r="B12" s="10" t="s">
        <v>30</v>
      </c>
      <c r="C12" s="14">
        <v>740</v>
      </c>
      <c r="D12">
        <f>CA[[#This Row],[CA réél]]</f>
        <v>9</v>
      </c>
      <c r="E12" s="15">
        <f t="shared" si="0"/>
        <v>1.2162162162162163E-2</v>
      </c>
    </row>
    <row r="13" spans="1:5">
      <c r="B13" s="10" t="s">
        <v>31</v>
      </c>
      <c r="C13" s="14">
        <v>740</v>
      </c>
      <c r="D13">
        <f>CA[[#This Row],[CA réél]]</f>
        <v>0</v>
      </c>
      <c r="E13" s="15">
        <f t="shared" si="0"/>
        <v>0</v>
      </c>
    </row>
    <row r="14" spans="1:5">
      <c r="B14" s="10" t="s">
        <v>32</v>
      </c>
      <c r="C14" s="14">
        <v>740</v>
      </c>
      <c r="D14">
        <f>CA[[#This Row],[CA réél]]</f>
        <v>0</v>
      </c>
      <c r="E14" s="15">
        <f t="shared" si="0"/>
        <v>0</v>
      </c>
    </row>
    <row r="15" spans="1:5">
      <c r="B15" s="10" t="s">
        <v>33</v>
      </c>
      <c r="C15" s="14">
        <v>740</v>
      </c>
      <c r="D15">
        <f>CA[[#This Row],[CA réél]]</f>
        <v>0</v>
      </c>
      <c r="E15" s="15">
        <f t="shared" si="0"/>
        <v>0</v>
      </c>
    </row>
    <row r="16" spans="1:5">
      <c r="B16" s="16" t="s">
        <v>65</v>
      </c>
      <c r="C16">
        <f>SUM(C4:C15)</f>
        <v>8880</v>
      </c>
      <c r="D16">
        <f>CA[[#This Row],[CA réél]]</f>
        <v>3043</v>
      </c>
      <c r="E16" s="15">
        <f t="shared" si="0"/>
        <v>0.3426801801801802</v>
      </c>
    </row>
    <row r="19" spans="2:17" ht="15" thickBot="1"/>
    <row r="20" spans="2:17" ht="15" thickBot="1">
      <c r="B20" s="23" t="s">
        <v>43</v>
      </c>
      <c r="C20" s="42" t="s">
        <v>6</v>
      </c>
      <c r="D20" s="42"/>
      <c r="E20" s="42"/>
      <c r="H20" s="23" t="s">
        <v>43</v>
      </c>
      <c r="I20" s="43" t="s">
        <v>10</v>
      </c>
      <c r="J20" s="43"/>
      <c r="K20" s="43"/>
      <c r="N20" s="23" t="s">
        <v>43</v>
      </c>
      <c r="O20" s="44" t="s">
        <v>14</v>
      </c>
      <c r="P20" s="44"/>
      <c r="Q20" s="44"/>
    </row>
    <row r="21" spans="2:17">
      <c r="B21" s="18" t="s">
        <v>61</v>
      </c>
      <c r="C21" s="13" t="s">
        <v>71</v>
      </c>
      <c r="D21" s="13" t="s">
        <v>72</v>
      </c>
      <c r="E21" s="19" t="s">
        <v>73</v>
      </c>
      <c r="H21" s="18" t="s">
        <v>61</v>
      </c>
      <c r="I21" s="13" t="s">
        <v>71</v>
      </c>
      <c r="J21" s="13" t="s">
        <v>72</v>
      </c>
      <c r="K21" s="19" t="s">
        <v>73</v>
      </c>
      <c r="N21" s="18" t="s">
        <v>61</v>
      </c>
      <c r="O21" s="13" t="s">
        <v>71</v>
      </c>
      <c r="P21" s="13" t="s">
        <v>72</v>
      </c>
      <c r="Q21" s="19" t="s">
        <v>73</v>
      </c>
    </row>
    <row r="22" spans="2:17">
      <c r="B22" s="2" t="s">
        <v>8</v>
      </c>
      <c r="C22" s="14">
        <v>270</v>
      </c>
      <c r="D22">
        <f>'Analyse des ventes'!K5</f>
        <v>956</v>
      </c>
      <c r="E22" s="20">
        <f>D22/C22</f>
        <v>3.5407407407407407</v>
      </c>
      <c r="H22" s="2" t="s">
        <v>8</v>
      </c>
      <c r="I22" s="14">
        <v>270</v>
      </c>
      <c r="J22">
        <f>'Analyse des ventes'!K22</f>
        <v>0</v>
      </c>
      <c r="K22" s="20">
        <f>J22/I22</f>
        <v>0</v>
      </c>
      <c r="N22" s="2" t="s">
        <v>8</v>
      </c>
      <c r="O22" s="14">
        <v>270</v>
      </c>
      <c r="P22">
        <f>'Analyse des ventes'!K39</f>
        <v>0</v>
      </c>
      <c r="Q22" s="20">
        <f>P22/O22</f>
        <v>0</v>
      </c>
    </row>
    <row r="23" spans="2:17">
      <c r="B23" s="2" t="s">
        <v>12</v>
      </c>
      <c r="C23" s="14">
        <v>270</v>
      </c>
      <c r="D23">
        <f>'Analyse des ventes'!K6</f>
        <v>0</v>
      </c>
      <c r="E23" s="20">
        <f t="shared" ref="E23:E33" si="1">D23/C23</f>
        <v>0</v>
      </c>
      <c r="H23" s="2" t="s">
        <v>12</v>
      </c>
      <c r="I23" s="14">
        <v>270</v>
      </c>
      <c r="J23">
        <f>'Analyse des ventes'!K23</f>
        <v>0</v>
      </c>
      <c r="K23" s="20">
        <f t="shared" ref="K23:K33" si="2">J23/I23</f>
        <v>0</v>
      </c>
      <c r="N23" s="2" t="s">
        <v>12</v>
      </c>
      <c r="O23" s="14">
        <v>270</v>
      </c>
      <c r="P23">
        <f>'Analyse des ventes'!K40</f>
        <v>0</v>
      </c>
      <c r="Q23" s="20">
        <f t="shared" ref="Q23:Q33" si="3">P23/O23</f>
        <v>0</v>
      </c>
    </row>
    <row r="24" spans="2:17">
      <c r="B24" s="2" t="s">
        <v>16</v>
      </c>
      <c r="C24" s="14">
        <v>270</v>
      </c>
      <c r="D24">
        <f>'Analyse des ventes'!K7</f>
        <v>0</v>
      </c>
      <c r="E24" s="20">
        <f t="shared" si="1"/>
        <v>0</v>
      </c>
      <c r="H24" s="2" t="s">
        <v>16</v>
      </c>
      <c r="I24" s="14">
        <v>270</v>
      </c>
      <c r="J24">
        <f>'Analyse des ventes'!K24</f>
        <v>0</v>
      </c>
      <c r="K24" s="20">
        <f t="shared" si="2"/>
        <v>0</v>
      </c>
      <c r="N24" s="2" t="s">
        <v>16</v>
      </c>
      <c r="O24" s="14">
        <v>270</v>
      </c>
      <c r="P24">
        <f>'Analyse des ventes'!K41</f>
        <v>0</v>
      </c>
      <c r="Q24" s="20">
        <f t="shared" si="3"/>
        <v>0</v>
      </c>
    </row>
    <row r="25" spans="2:17">
      <c r="B25" s="2" t="s">
        <v>19</v>
      </c>
      <c r="C25" s="14">
        <v>270</v>
      </c>
      <c r="D25">
        <f>'Analyse des ventes'!K8</f>
        <v>0</v>
      </c>
      <c r="E25" s="20">
        <f t="shared" si="1"/>
        <v>0</v>
      </c>
      <c r="H25" s="2" t="s">
        <v>19</v>
      </c>
      <c r="I25" s="14">
        <v>270</v>
      </c>
      <c r="J25">
        <f>'Analyse des ventes'!K25</f>
        <v>199</v>
      </c>
      <c r="K25" s="20">
        <f t="shared" si="2"/>
        <v>0.73703703703703705</v>
      </c>
      <c r="N25" s="2" t="s">
        <v>19</v>
      </c>
      <c r="O25" s="14">
        <v>270</v>
      </c>
      <c r="P25">
        <f>'Analyse des ventes'!K42</f>
        <v>0</v>
      </c>
      <c r="Q25" s="20">
        <f t="shared" si="3"/>
        <v>0</v>
      </c>
    </row>
    <row r="26" spans="2:17">
      <c r="B26" s="2" t="s">
        <v>22</v>
      </c>
      <c r="C26" s="14">
        <v>270</v>
      </c>
      <c r="D26">
        <f>'Analyse des ventes'!K9</f>
        <v>0</v>
      </c>
      <c r="E26" s="20">
        <f t="shared" si="1"/>
        <v>0</v>
      </c>
      <c r="H26" s="2" t="s">
        <v>22</v>
      </c>
      <c r="I26" s="14">
        <v>270</v>
      </c>
      <c r="J26">
        <f>'Analyse des ventes'!K26</f>
        <v>871</v>
      </c>
      <c r="K26" s="20">
        <f t="shared" si="2"/>
        <v>3.2259259259259259</v>
      </c>
      <c r="N26" s="2" t="s">
        <v>22</v>
      </c>
      <c r="O26" s="14">
        <v>270</v>
      </c>
      <c r="P26">
        <f>'Analyse des ventes'!K43</f>
        <v>0</v>
      </c>
      <c r="Q26" s="20">
        <f t="shared" si="3"/>
        <v>0</v>
      </c>
    </row>
    <row r="27" spans="2:17">
      <c r="B27" s="2" t="s">
        <v>25</v>
      </c>
      <c r="C27" s="14">
        <v>270</v>
      </c>
      <c r="D27">
        <f>'Analyse des ventes'!K10</f>
        <v>700</v>
      </c>
      <c r="E27" s="20">
        <f t="shared" si="1"/>
        <v>2.5925925925925926</v>
      </c>
      <c r="H27" s="2" t="s">
        <v>25</v>
      </c>
      <c r="I27" s="14">
        <v>270</v>
      </c>
      <c r="J27">
        <f>'Analyse des ventes'!K27</f>
        <v>0</v>
      </c>
      <c r="K27" s="20">
        <f t="shared" si="2"/>
        <v>0</v>
      </c>
      <c r="N27" s="2" t="s">
        <v>25</v>
      </c>
      <c r="O27" s="14">
        <v>270</v>
      </c>
      <c r="P27">
        <f>'Analyse des ventes'!K44</f>
        <v>98</v>
      </c>
      <c r="Q27" s="20">
        <f t="shared" si="3"/>
        <v>0.36296296296296299</v>
      </c>
    </row>
    <row r="28" spans="2:17">
      <c r="B28" s="2" t="s">
        <v>27</v>
      </c>
      <c r="C28" s="14">
        <v>270</v>
      </c>
      <c r="D28">
        <f>'Analyse des ventes'!K11</f>
        <v>210</v>
      </c>
      <c r="E28" s="20">
        <f t="shared" si="1"/>
        <v>0.77777777777777779</v>
      </c>
      <c r="H28" s="2" t="s">
        <v>27</v>
      </c>
      <c r="I28" s="14">
        <v>270</v>
      </c>
      <c r="J28">
        <f>'Analyse des ventes'!K28</f>
        <v>0</v>
      </c>
      <c r="K28" s="20">
        <f t="shared" si="2"/>
        <v>0</v>
      </c>
      <c r="N28" s="2" t="s">
        <v>27</v>
      </c>
      <c r="O28" s="14">
        <v>270</v>
      </c>
      <c r="P28">
        <f>'Analyse des ventes'!K45</f>
        <v>0</v>
      </c>
      <c r="Q28" s="20">
        <f t="shared" si="3"/>
        <v>0</v>
      </c>
    </row>
    <row r="29" spans="2:17">
      <c r="B29" s="2" t="s">
        <v>29</v>
      </c>
      <c r="C29" s="14">
        <v>270</v>
      </c>
      <c r="D29">
        <f>'Analyse des ventes'!K12</f>
        <v>0</v>
      </c>
      <c r="E29" s="20">
        <f t="shared" si="1"/>
        <v>0</v>
      </c>
      <c r="H29" s="2" t="s">
        <v>29</v>
      </c>
      <c r="I29" s="14">
        <v>270</v>
      </c>
      <c r="J29">
        <f>'Analyse des ventes'!K29</f>
        <v>0</v>
      </c>
      <c r="K29" s="20">
        <f t="shared" si="2"/>
        <v>0</v>
      </c>
      <c r="N29" s="2" t="s">
        <v>29</v>
      </c>
      <c r="O29" s="14">
        <v>270</v>
      </c>
      <c r="P29">
        <f>'Analyse des ventes'!K46</f>
        <v>0</v>
      </c>
      <c r="Q29" s="20">
        <f t="shared" si="3"/>
        <v>0</v>
      </c>
    </row>
    <row r="30" spans="2:17">
      <c r="B30" s="2" t="s">
        <v>30</v>
      </c>
      <c r="C30" s="14">
        <v>270</v>
      </c>
      <c r="D30">
        <f>'Analyse des ventes'!K13</f>
        <v>0</v>
      </c>
      <c r="E30" s="20">
        <f t="shared" si="1"/>
        <v>0</v>
      </c>
      <c r="H30" s="2" t="s">
        <v>30</v>
      </c>
      <c r="I30" s="14">
        <v>270</v>
      </c>
      <c r="J30">
        <f>'Analyse des ventes'!K30</f>
        <v>9</v>
      </c>
      <c r="K30" s="20">
        <f t="shared" si="2"/>
        <v>3.3333333333333333E-2</v>
      </c>
      <c r="N30" s="2" t="s">
        <v>30</v>
      </c>
      <c r="O30" s="14">
        <v>270</v>
      </c>
      <c r="P30">
        <f>'Analyse des ventes'!K47</f>
        <v>0</v>
      </c>
      <c r="Q30" s="20">
        <f t="shared" si="3"/>
        <v>0</v>
      </c>
    </row>
    <row r="31" spans="2:17">
      <c r="B31" s="2" t="s">
        <v>31</v>
      </c>
      <c r="C31" s="14">
        <v>270</v>
      </c>
      <c r="D31">
        <f>'Analyse des ventes'!K14</f>
        <v>0</v>
      </c>
      <c r="E31" s="20">
        <f t="shared" si="1"/>
        <v>0</v>
      </c>
      <c r="H31" s="2" t="s">
        <v>31</v>
      </c>
      <c r="I31" s="14">
        <v>270</v>
      </c>
      <c r="J31">
        <f>'Analyse des ventes'!K31</f>
        <v>0</v>
      </c>
      <c r="K31" s="20">
        <f t="shared" si="2"/>
        <v>0</v>
      </c>
      <c r="N31" s="2" t="s">
        <v>31</v>
      </c>
      <c r="O31" s="14">
        <v>270</v>
      </c>
      <c r="P31">
        <f>'Analyse des ventes'!K48</f>
        <v>0</v>
      </c>
      <c r="Q31" s="20">
        <f t="shared" si="3"/>
        <v>0</v>
      </c>
    </row>
    <row r="32" spans="2:17">
      <c r="B32" s="2" t="s">
        <v>32</v>
      </c>
      <c r="C32" s="14">
        <v>270</v>
      </c>
      <c r="D32">
        <f>'Analyse des ventes'!K15</f>
        <v>0</v>
      </c>
      <c r="E32" s="20">
        <f t="shared" si="1"/>
        <v>0</v>
      </c>
      <c r="H32" s="2" t="s">
        <v>32</v>
      </c>
      <c r="I32" s="14">
        <v>270</v>
      </c>
      <c r="J32">
        <f>'Analyse des ventes'!K32</f>
        <v>0</v>
      </c>
      <c r="K32" s="20">
        <f t="shared" si="2"/>
        <v>0</v>
      </c>
      <c r="N32" s="2" t="s">
        <v>32</v>
      </c>
      <c r="O32" s="14">
        <v>270</v>
      </c>
      <c r="P32">
        <f>'Analyse des ventes'!K49</f>
        <v>0</v>
      </c>
      <c r="Q32" s="20">
        <f t="shared" si="3"/>
        <v>0</v>
      </c>
    </row>
    <row r="33" spans="2:17">
      <c r="B33" s="2" t="s">
        <v>33</v>
      </c>
      <c r="C33" s="14">
        <v>270</v>
      </c>
      <c r="D33">
        <f>'Analyse des ventes'!K16</f>
        <v>0</v>
      </c>
      <c r="E33" s="20">
        <f t="shared" si="1"/>
        <v>0</v>
      </c>
      <c r="H33" s="2" t="s">
        <v>33</v>
      </c>
      <c r="I33" s="14">
        <v>270</v>
      </c>
      <c r="J33">
        <f>'Analyse des ventes'!K33</f>
        <v>0</v>
      </c>
      <c r="K33" s="20">
        <f t="shared" si="2"/>
        <v>0</v>
      </c>
      <c r="N33" s="2" t="s">
        <v>33</v>
      </c>
      <c r="O33" s="14">
        <v>270</v>
      </c>
      <c r="P33">
        <f>'Analyse des ventes'!K50</f>
        <v>0</v>
      </c>
      <c r="Q33" s="20">
        <f t="shared" si="3"/>
        <v>0</v>
      </c>
    </row>
    <row r="34" spans="2:17" ht="15" thickBot="1">
      <c r="B34" s="21" t="s">
        <v>65</v>
      </c>
      <c r="C34" s="5">
        <f>SUM(C22:C33)</f>
        <v>3240</v>
      </c>
      <c r="D34" s="5">
        <f>SUM(D22:D33)</f>
        <v>1866</v>
      </c>
      <c r="E34" s="22">
        <f>D34/C34</f>
        <v>0.57592592592592595</v>
      </c>
      <c r="H34" s="21" t="s">
        <v>65</v>
      </c>
      <c r="I34" s="5">
        <f>SUM(I22:I33)</f>
        <v>3240</v>
      </c>
      <c r="J34" s="5">
        <f>SUM(J22:J33)</f>
        <v>1079</v>
      </c>
      <c r="K34" s="22">
        <f>J34/I34</f>
        <v>0.3330246913580247</v>
      </c>
      <c r="N34" s="21" t="s">
        <v>65</v>
      </c>
      <c r="O34" s="5">
        <f>SUM(O22:O33)</f>
        <v>3240</v>
      </c>
      <c r="P34" s="5">
        <f>SUM(P22:P33)</f>
        <v>98</v>
      </c>
      <c r="Q34" s="22">
        <f>P34/O34</f>
        <v>3.0246913580246913E-2</v>
      </c>
    </row>
  </sheetData>
  <mergeCells count="3">
    <mergeCell ref="C20:E20"/>
    <mergeCell ref="I20:K20"/>
    <mergeCell ref="O20:Q20"/>
  </mergeCells>
  <phoneticPr fontId="3" type="noConversion"/>
  <conditionalFormatting sqref="F4">
    <cfRule type="dataBar" priority="4">
      <dataBar>
        <cfvo type="formula" val="$D$4"/>
        <cfvo type="formula" val="$D$16"/>
        <color rgb="FF63C384"/>
      </dataBar>
      <extLst>
        <ext xmlns:x14="http://schemas.microsoft.com/office/spreadsheetml/2009/9/main" uri="{B025F937-C7B1-47D3-B67F-A62EFF666E3E}">
          <x14:id>{841607F2-8D0A-47CB-8F09-31AD8C38A833}</x14:id>
        </ext>
      </extLst>
    </cfRule>
  </conditionalFormatting>
  <pageMargins left="0.7" right="0.7" top="0.75" bottom="0.75" header="0.3" footer="0.3"/>
  <drawing r:id="rId1"/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1607F2-8D0A-47CB-8F09-31AD8C38A833}">
            <x14:dataBar minLength="0" maxLength="100" gradient="0">
              <x14:cfvo type="formula">
                <xm:f>$D$4</xm:f>
              </x14:cfvo>
              <x14:cfvo type="formula">
                <xm:f>$D$16</xm:f>
              </x14:cfvo>
              <x14:negativeFillColor rgb="FFFF0000"/>
              <x14:axisColor rgb="FF000000"/>
            </x14:dataBar>
          </x14:cfRule>
          <xm:sqref>F4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D7C983-B440-4824-859F-CBEDC3B96DAA}">
          <x14:formula1>
            <xm:f>Paramètres!$C$6:$C$16</xm:f>
          </x14:formula1>
          <xm:sqref>C20 O20 I20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THIBAULT Aodrenn</dc:creator>
  <cp:keywords/>
  <dc:description/>
  <cp:lastModifiedBy/>
  <cp:revision/>
  <dcterms:created xsi:type="dcterms:W3CDTF">2023-11-30T23:26:04Z</dcterms:created>
  <dcterms:modified xsi:type="dcterms:W3CDTF">2023-12-18T10:02:46Z</dcterms:modified>
  <cp:category/>
  <cp:contentStatus/>
</cp:coreProperties>
</file>