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  <c r="B26" i="7"/>
  <c r="B38" i="7"/>
  <c r="B37" i="7"/>
  <c r="B36" i="7"/>
  <c r="B35" i="7"/>
  <c r="B34" i="7"/>
  <c r="B33" i="7"/>
  <c r="B32" i="7"/>
  <c r="B31" i="7"/>
  <c r="B30" i="7"/>
  <c r="B29" i="7"/>
  <c r="B28" i="7"/>
  <c r="B27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E7" i="7"/>
  <c r="E8" i="7"/>
  <c r="E9" i="7"/>
  <c r="C8" i="7"/>
  <c r="C7" i="7"/>
  <c r="D8" i="7"/>
  <c r="D7" i="7"/>
</calcChain>
</file>

<file path=xl/sharedStrings.xml><?xml version="1.0" encoding="utf-8"?>
<sst xmlns="http://schemas.openxmlformats.org/spreadsheetml/2006/main" count="439" uniqueCount="307">
  <si>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</si>
  <si>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</si>
  <si>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</si>
  <si>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</si>
  <si>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</si>
  <si>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</si>
  <si>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</si>
  <si>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</si>
  <si>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</si>
  <si>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</si>
  <si>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</si>
  <si>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</si>
  <si>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</si>
  <si>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</si>
  <si>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</si>
  <si>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</si>
  <si>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</si>
  <si>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</si>
  <si>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</si>
  <si>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</si>
  <si>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</si>
  <si>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</si>
  <si>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</si>
  <si>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</si>
  <si>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</si>
  <si>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</si>
  <si>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</si>
  <si>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</si>
  <si>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</si>
  <si>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</si>
  <si>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</si>
  <si>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</si>
  <si>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</si>
  <si>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</si>
  <si>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</si>
  <si>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</si>
  <si>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</si>
  <si>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</si>
  <si>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</si>
  <si>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</si>
  <si>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</si>
  <si>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</si>
  <si>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</si>
  <si>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</si>
  <si>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</si>
  <si>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</si>
  <si>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</si>
  <si>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</si>
  <si>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</si>
  <si>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</si>
  <si>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</si>
  <si>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</si>
  <si>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</si>
  <si>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</si>
  <si>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</si>
  <si>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</si>
  <si>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</si>
  <si>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</si>
  <si>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</si>
  <si>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</si>
  <si>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</si>
  <si>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</si>
  <si>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</si>
  <si>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</si>
  <si>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</si>
  <si>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</si>
  <si>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</si>
  <si>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</si>
  <si>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</si>
  <si>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</si>
  <si>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</si>
  <si>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</si>
  <si>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</si>
  <si>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</si>
  <si>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</si>
  <si>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</si>
  <si>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</si>
  <si>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</si>
  <si>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</si>
  <si>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</si>
  <si>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</si>
  <si>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</si>
  <si>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</si>
  <si>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</si>
  <si>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</si>
  <si>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</si>
  <si>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</si>
  <si>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</si>
  <si>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</si>
  <si>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</si>
  <si>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</si>
  <si>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</si>
  <si>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</si>
  <si>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</si>
  <si>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</si>
  <si>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</si>
  <si>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</si>
  <si>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</si>
  <si>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</si>
  <si>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</si>
  <si>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</si>
  <si>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</si>
  <si>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</si>
  <si>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</si>
  <si>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</si>
  <si>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</si>
  <si>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</si>
  <si>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</si>
  <si>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</si>
  <si>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</si>
  <si>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</si>
  <si>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</si>
  <si>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</si>
  <si>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</si>
  <si>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</si>
  <si>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</si>
  <si>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</si>
  <si>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</si>
  <si>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</si>
  <si>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</si>
  <si>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</si>
  <si>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</si>
  <si>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</si>
  <si>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</si>
  <si>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</si>
  <si>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</si>
  <si>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</si>
  <si>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</si>
  <si>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</si>
  <si>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</si>
  <si>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</si>
  <si>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</si>
  <si>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</si>
  <si>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</si>
  <si>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</si>
  <si>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</si>
  <si>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</si>
  <si>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</si>
  <si>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</si>
  <si>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</si>
  <si>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</si>
  <si>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</si>
  <si>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</si>
  <si>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</si>
  <si>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</si>
  <si>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</si>
  <si>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</si>
  <si>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</si>
  <si>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</si>
  <si>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</si>
  <si>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</si>
  <si>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</si>
  <si>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</si>
  <si>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</si>
  <si>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</si>
  <si>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</si>
  <si>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</si>
  <si>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</si>
  <si>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</si>
  <si>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</si>
  <si>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</si>
  <si>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</si>
  <si>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</si>
  <si>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</si>
  <si>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</si>
  <si>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</si>
  <si>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</si>
  <si>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</si>
  <si>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</si>
  <si>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</si>
  <si>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</si>
  <si>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</si>
  <si>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</si>
  <si>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</si>
  <si>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</si>
  <si>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</si>
  <si>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</si>
  <si>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</si>
  <si>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</si>
  <si>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</si>
  <si>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</si>
  <si>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</si>
  <si>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</si>
  <si>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</si>
  <si>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</si>
  <si>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</si>
  <si>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</si>
  <si>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</si>
  <si>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</si>
  <si>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</si>
  <si>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</si>
  <si>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</si>
  <si>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</si>
  <si>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</si>
  <si>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</si>
  <si>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</si>
  <si>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</si>
  <si>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</si>
  <si>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</si>
  <si>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</si>
  <si>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</si>
  <si>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</si>
  <si>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</si>
  <si>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</si>
  <si>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</si>
  <si>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</si>
  <si>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</si>
  <si>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</si>
  <si>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</si>
  <si>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</si>
  <si>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</si>
  <si>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</si>
  <si>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</si>
  <si>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</si>
  <si>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</si>
  <si>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</si>
  <si>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</si>
  <si>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</si>
  <si>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</si>
  <si>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</si>
  <si>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</si>
  <si>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</si>
  <si>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</si>
  <si>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</si>
  <si>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</si>
  <si>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</si>
  <si>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</si>
  <si>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</si>
  <si>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</si>
  <si>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</si>
  <si>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</si>
  <si>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</si>
  <si>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</si>
  <si>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</si>
  <si>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</si>
  <si>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</si>
  <si>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</si>
  <si>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</si>
  <si>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</si>
  <si>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</si>
  <si>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</si>
  <si>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</si>
  <si>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</si>
  <si>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</si>
  <si>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../measures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</si>
  <si>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</si>
  <si>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</si>
  <si>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</si>
  <si>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</si>
  <si>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</si>
  <si>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</si>
  <si>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</si>
  <si>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</si>
  <si>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</si>
  <si>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</si>
  <si>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</si>
  <si>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</si>
  <si>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</si>
  <si>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</si>
  <si>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</si>
  <si>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</si>
  <si>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</si>
  <si>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</si>
  <si>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</si>
  <si>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</si>
  <si>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</si>
  <si>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</si>
  <si>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</si>
  <si>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</si>
  <si>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</si>
  <si>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</si>
  <si>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</si>
  <si>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</si>
  <si>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</si>
  <si>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</si>
  <si>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</si>
  <si>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</si>
  <si>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</si>
  <si>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</si>
  <si>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</si>
  <si>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</si>
  <si>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</si>
  <si>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</si>
  <si>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</si>
  <si>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</si>
  <si>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</si>
  <si>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</si>
  <si>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</si>
  <si>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</si>
  <si>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</si>
  <si>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</si>
  <si>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../weather/*.epw</t>
  </si>
  <si>
    <t>empty seed</t>
  </si>
  <si>
    <t>../seeds/EmptySeedModel.osm</t>
  </si>
  <si>
    <t>res_stock</t>
  </si>
  <si>
    <t>CallMetaMeasure</t>
  </si>
  <si>
    <t>string</t>
  </si>
  <si>
    <t>Set Sample Value</t>
  </si>
  <si>
    <t>sample_value</t>
  </si>
  <si>
    <t>Set Probability Distributions File</t>
  </si>
  <si>
    <t>probability_file</t>
  </si>
  <si>
    <t>location.txt</t>
  </si>
  <si>
    <t>vintage.txt</t>
  </si>
  <si>
    <t>insulation_wall.txt</t>
  </si>
  <si>
    <t>Set Location</t>
  </si>
  <si>
    <t>Set Vintage</t>
  </si>
  <si>
    <t>Set Exterior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</si>
</sst>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0" borderId="0" xfId="0" applyFont="1" applyAlignment="1">
      <alignment horizontal="right"/>
    </xf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ColWidth="10.7109375" defaultRowHeight="15" x14ac:dyDescent="0.25"/>
  <cols>
    <col min="1" max="1" width="25.7109375" style="1" customWidth="1"/>
    <col min="2" max="2" width="42.710937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4</v>
      </c>
    </row>
    <row r="2" spans="1:6" s="7" customFormat="1" ht="14.45" x14ac:dyDescent="0.3">
      <c r="A2" s="6" t="s">
        <v>44</v>
      </c>
      <c r="B2" s="19"/>
      <c r="C2" s="8"/>
      <c r="D2" s="8"/>
      <c r="E2" s="8"/>
      <c r="F2" s="8"/>
    </row>
    <row r="3" spans="1:6" ht="14.45" x14ac:dyDescent="0.3">
      <c r="A3" s="1" t="s">
        <v>45</v>
      </c>
      <c r="B3" s="18" t="s">
        <v>259</v>
      </c>
      <c r="F3" s="1" t="s">
        <v>46</v>
      </c>
    </row>
    <row r="4" spans="1:6" ht="28.9" x14ac:dyDescent="0.3">
      <c r="A4" s="1" t="s">
        <v>67</v>
      </c>
      <c r="B4" s="17" t="s">
        <v>289</v>
      </c>
      <c r="F4" s="2" t="s">
        <v>68</v>
      </c>
    </row>
    <row r="5" spans="1:6" ht="72" x14ac:dyDescent="0.3">
      <c r="A5" s="1" t="s">
        <v>80</v>
      </c>
      <c r="B5" s="18" t="s">
        <v>280</v>
      </c>
      <c r="F5" s="2" t="s">
        <v>160</v>
      </c>
    </row>
    <row r="6" spans="1:6" ht="46.15" customHeight="1" x14ac:dyDescent="0.3">
      <c r="A6" s="1" t="s">
        <v>81</v>
      </c>
      <c r="B6" s="17" t="s">
        <v>294</v>
      </c>
      <c r="F6" s="2" t="s">
        <v>83</v>
      </c>
    </row>
    <row r="7" spans="1:6" ht="14.45" x14ac:dyDescent="0.3">
      <c r="A7" s="1" t="s">
        <v>51</v>
      </c>
      <c r="B7" s="17" t="s">
        <v>141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154</v>
      </c>
    </row>
    <row r="8" spans="1:6" ht="28.9" x14ac:dyDescent="0.3">
      <c r="A8" s="1" t="s">
        <v>52</v>
      </c>
      <c r="B8" s="17" t="s">
        <v>152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53</v>
      </c>
    </row>
    <row r="9" spans="1:6" ht="28.9" x14ac:dyDescent="0.3">
      <c r="A9" s="1" t="s">
        <v>69</v>
      </c>
      <c r="B9" s="17">
        <v>0</v>
      </c>
      <c r="C9" s="3"/>
      <c r="D9" s="24" t="s">
        <v>200</v>
      </c>
      <c r="E9" s="24" t="str">
        <f>"$"&amp;VALUE(LEFT(E7,5))+B9*VALUE(LEFT(E8,5))&amp;"/hour"</f>
        <v>$0.28/hour</v>
      </c>
      <c r="F9" s="2" t="s">
        <v>257</v>
      </c>
    </row>
    <row r="10" spans="1:6" s="23" customFormat="1" ht="28.9" x14ac:dyDescent="0.3">
      <c r="A10" s="23" t="s">
        <v>247</v>
      </c>
      <c r="B10" s="17" t="s">
        <v>248</v>
      </c>
      <c r="C10" s="3"/>
      <c r="D10" s="24"/>
      <c r="E10" s="24"/>
      <c r="F10" s="2" t="s">
        <v>249</v>
      </c>
    </row>
    <row r="12" spans="1:6" s="7" customFormat="1" ht="14.45" x14ac:dyDescent="0.3">
      <c r="A12" s="6" t="s">
        <v>25</v>
      </c>
      <c r="B12" s="19"/>
      <c r="C12" s="6"/>
      <c r="D12" s="8"/>
      <c r="E12" s="8"/>
      <c r="F12" s="8"/>
    </row>
    <row r="13" spans="1:6" ht="14.45" x14ac:dyDescent="0.3">
      <c r="A13" s="1" t="s">
        <v>36</v>
      </c>
      <c r="B13" s="17" t="s">
        <v>290</v>
      </c>
      <c r="F13" s="1" t="s">
        <v>82</v>
      </c>
    </row>
    <row r="14" spans="1:6" ht="14.45" x14ac:dyDescent="0.3">
      <c r="A14" s="1" t="s">
        <v>22</v>
      </c>
      <c r="B14" s="17" t="s">
        <v>244</v>
      </c>
      <c r="F14" s="23" t="s">
        <v>161</v>
      </c>
    </row>
    <row r="15" spans="1:6" ht="14.45" x14ac:dyDescent="0.3">
      <c r="A15" s="1" t="s">
        <v>23</v>
      </c>
      <c r="B15" s="17" t="s">
        <v>61</v>
      </c>
      <c r="F15" s="23" t="s">
        <v>161</v>
      </c>
    </row>
    <row r="16" spans="1:6" x14ac:dyDescent="0.25">
      <c r="A16" s="1" t="s">
        <v>73</v>
      </c>
      <c r="B16" s="18" t="b">
        <v>1</v>
      </c>
      <c r="F16" s="1" t="s">
        <v>46</v>
      </c>
    </row>
    <row r="17" spans="1:6" ht="30" x14ac:dyDescent="0.25">
      <c r="A17" s="1" t="s">
        <v>74</v>
      </c>
      <c r="B17" s="16" t="b">
        <v>1</v>
      </c>
      <c r="F17" s="2" t="s">
        <v>258</v>
      </c>
    </row>
    <row r="18" spans="1:6" x14ac:dyDescent="0.25">
      <c r="A18" s="1" t="s">
        <v>75</v>
      </c>
      <c r="B18" s="18" t="s">
        <v>76</v>
      </c>
      <c r="F18" s="1" t="s">
        <v>46</v>
      </c>
    </row>
    <row r="19" spans="1:6" x14ac:dyDescent="0.25">
      <c r="A19" s="1" t="s">
        <v>77</v>
      </c>
      <c r="B19" s="18" t="s">
        <v>94</v>
      </c>
      <c r="F19" s="1" t="s">
        <v>46</v>
      </c>
    </row>
    <row r="21" spans="1:6" s="2" customFormat="1" ht="60" x14ac:dyDescent="0.25">
      <c r="A21" s="6" t="s">
        <v>24</v>
      </c>
      <c r="B21" s="19" t="s">
        <v>155</v>
      </c>
      <c r="C21" s="6"/>
      <c r="D21" s="6"/>
      <c r="E21" s="6"/>
      <c r="F21" s="8" t="s">
        <v>66</v>
      </c>
    </row>
    <row r="22" spans="1:6" x14ac:dyDescent="0.25">
      <c r="A22" s="1" t="s">
        <v>62</v>
      </c>
      <c r="B22" s="17" t="s">
        <v>14</v>
      </c>
    </row>
    <row r="23" spans="1:6" s="23" customFormat="1" x14ac:dyDescent="0.25">
      <c r="B23" s="18"/>
      <c r="D23" s="2"/>
      <c r="E23" s="2"/>
    </row>
    <row r="24" spans="1:6" s="2" customFormat="1" ht="60" x14ac:dyDescent="0.25">
      <c r="A24" s="6" t="s">
        <v>60</v>
      </c>
      <c r="B24" s="19" t="s">
        <v>158</v>
      </c>
      <c r="C24" s="6" t="s">
        <v>156</v>
      </c>
      <c r="D24" s="6" t="s">
        <v>157</v>
      </c>
      <c r="E24" s="6"/>
      <c r="F24" s="8" t="s">
        <v>66</v>
      </c>
    </row>
    <row r="25" spans="1:6" x14ac:dyDescent="0.25">
      <c r="A25" s="23" t="str">
        <f>IF(LEN(INDEX(Lookups!$C$19:$AI$28,1,3*MATCH(Setup!$B22,Lookups!$A$19:$A$30,0)-2))=0,"",INDEX(Lookups!$C$19:$AI$28,1,3*MATCH(Setup!$B22,Lookups!$A$19:$A$30,0)-2))</f>
        <v>Sample Method</v>
      </c>
      <c r="B25" s="18" t="str">
        <f>IF(D25&lt;&gt;"",D25,IF(LEN(INDEX(Lookups!$C$19:$AI$28,1,3*MATCH(Setup!$B22,Lookups!$A$19:$A$30,0)-1))=0,"",INDEX(Lookups!$C$19:$AI$28,1,3*MATCH(Setup!$B22,Lookups!$A$19:$A$30,0)-1)))</f>
        <v>all_variables</v>
      </c>
      <c r="C25" s="25" t="str">
        <f>IF(LEN(INDEX(Lookups!$C$19:$AI$28,1,3*MATCH(Setup!$B22,Lookups!$A$19:$A$30,0)))=0,"",INDEX(Lookups!$C$19:$AI$28,1,3*MATCH(Setup!$B22,Lookups!$A$19:$A$29,0)))</f>
        <v>individual_variables / all_variables</v>
      </c>
      <c r="D25" s="27" t="s">
        <v>63</v>
      </c>
      <c r="E25" s="23"/>
    </row>
    <row r="26" spans="1:6" ht="30" x14ac:dyDescent="0.25">
      <c r="A26" s="23" t="str">
        <f>IF(LEN(INDEX(Lookups!$C$19:$AI$28,2,3*MATCH(Setup!$B22,Lookups!$A$19:$A$30,0)-2))=0,"",INDEX(Lookups!$C$19:$AI$28,2,3*MATCH(Setup!$B22,Lookups!$A$19:$A$30,0)-2))</f>
        <v>Number of Samples</v>
      </c>
      <c r="B26" s="18">
        <f>IF(D26&lt;&gt;"",D26,IF(LEN(INDEX(Lookups!$C$19:$AI$28,2,3*MATCH(Setup!$B22,Lookups!$A$19:$A$30,0)-1))=0,"",INDEX(Lookups!$C$19:$AI$28,2,3*MATCH(Setup!$B22,Lookups!$A$19:$A$30,0)-1)))</f>
        <v>100</v>
      </c>
      <c r="C26" s="25" t="str">
        <f>IF(LEN(INDEX(Lookups!$C$19:$AI$28,2,3*MATCH(Setup!$B22,Lookups!$A$19:$A$30,0)))=0,"",INDEX(Lookups!$C$19:$AI$28,2,3*MATCH(Setup!$B22,Lookups!$A$19:$A$29,0)))</f>
        <v>positive integer (if individual, total simulations is this times each variable)</v>
      </c>
      <c r="D26" s="27">
        <v>100</v>
      </c>
      <c r="E26" s="23"/>
    </row>
    <row r="27" spans="1:6" x14ac:dyDescent="0.25">
      <c r="A27" s="23" t="str">
        <f>IF(LEN(INDEX(Lookups!$C$19:$AI$28,3,3*MATCH(Setup!$B22,Lookups!$A$19:$A$30,0)-2))=0,"",INDEX(Lookups!$C$19:$AI$28,3,3*MATCH(Setup!$B22,Lookups!$A$19:$A$30,0)-2))</f>
        <v/>
      </c>
      <c r="B27" s="18" t="str">
        <f>IF(D27&lt;&gt;"",D27,IF(LEN(INDEX(Lookups!$C$19:$AI$28,3,3*MATCH(Setup!$B22,Lookups!$A$19:$A$30,0)-1))=0,"",INDEX(Lookups!$C$19:$AI$28,3,3*MATCH(Setup!$B22,Lookups!$A$19:$A$30,0)-1)))</f>
        <v/>
      </c>
      <c r="C27" s="25" t="str">
        <f>IF(LEN(INDEX(Lookups!$C$19:$AI$28,3,3*MATCH(Setup!$B22,Lookups!$A$19:$A$30,0)))=0,"",INDEX(Lookups!$C$19:$AI$28,3,3*MATCH(Setup!$B22,Lookups!$A$19:$A$29,0)))</f>
        <v/>
      </c>
      <c r="D27" s="27"/>
      <c r="E27" s="23"/>
    </row>
    <row r="28" spans="1:6" s="23" customFormat="1" x14ac:dyDescent="0.25">
      <c r="A28" s="23" t="str">
        <f>IF(LEN(INDEX(Lookups!$C$19:$AI$28,4,3*MATCH(Setup!$B22,Lookups!$A$19:$A$30,0)-2))=0,"",INDEX(Lookups!$C$19:$AI$28,4,3*MATCH(Setup!$B22,Lookups!$A$19:$A$30,0)-2))</f>
        <v/>
      </c>
      <c r="B28" s="18" t="str">
        <f>IF(D28&lt;&gt;"",D28,IF(LEN(INDEX(Lookups!$C$19:$AI$28,4,3*MATCH(Setup!$B22,Lookups!$A$19:$A$30,0)-1))=0,"",INDEX(Lookups!$C$19:$AI$28,4,3*MATCH(Setup!$B22,Lookups!$A$19:$A$30,0)-1)))</f>
        <v/>
      </c>
      <c r="C28" s="25" t="str">
        <f>IF(LEN(INDEX(Lookups!$C$19:$AI$28,4,3*MATCH(Setup!$B22,Lookups!$A$19:$A$30,0)))=0,"",INDEX(Lookups!$C$19:$AI$28,4,3*MATCH(Setup!$B22,Lookups!$A$19:$A$29,0)))</f>
        <v/>
      </c>
      <c r="D28" s="27"/>
    </row>
    <row r="29" spans="1:6" s="23" customFormat="1" x14ac:dyDescent="0.25">
      <c r="A29" s="23" t="str">
        <f>IF(LEN(INDEX(Lookups!$C$19:$AI$28,5,3*MATCH(Setup!$B22,Lookups!$A$19:$A$30,0)-2))=0,"",INDEX(Lookups!$C$19:$AI$28,5,3*MATCH(Setup!$B22,Lookups!$A$19:$A$30,0)-2))</f>
        <v/>
      </c>
      <c r="B29" s="18" t="str">
        <f>IF(D29&lt;&gt;"",D29,IF(LEN(INDEX(Lookups!$C$19:$AI$28,5,3*MATCH(Setup!$B22,Lookups!$A$19:$A$30,0)-1))=0,"",INDEX(Lookups!$C$19:$AI$28,5,3*MATCH(Setup!$B22,Lookups!$A$19:$A$30,0)-1)))</f>
        <v/>
      </c>
      <c r="C29" s="25" t="str">
        <f>IF(LEN(INDEX(Lookups!$C$19:$AI$28,5,3*MATCH(Setup!$B22,Lookups!$A$19:$A$30,0)))=0,"",INDEX(Lookups!$C$19:$AI$28,5,3*MATCH(Setup!$B22,Lookups!$A$19:$A$29,0)))</f>
        <v/>
      </c>
      <c r="D29" s="27"/>
    </row>
    <row r="30" spans="1:6" s="23" customFormat="1" x14ac:dyDescent="0.25">
      <c r="A30" s="23" t="str">
        <f>IF(LEN(INDEX(Lookups!$C$19:$AI$28,6,3*MATCH(Setup!$B22,Lookups!$A$19:$A$30,0)-2))=0,"",INDEX(Lookups!$C$19:$AI$28,6,3*MATCH(Setup!$B22,Lookups!$A$19:$A$30,0)-2))</f>
        <v/>
      </c>
      <c r="B30" s="18" t="str">
        <f>IF(D30&lt;&gt;"",D30,IF(LEN(INDEX(Lookups!$C$19:$AI$28,6,3*MATCH(Setup!$B22,Lookups!$A$19:$A$30,0)-1))=0,"",INDEX(Lookups!$C$19:$AI$28,6,3*MATCH(Setup!$B22,Lookups!$A$19:$A$30,0)-1)))</f>
        <v/>
      </c>
      <c r="C30" s="25" t="str">
        <f>IF(LEN(INDEX(Lookups!$C$19:$AI$28,6,3*MATCH(Setup!$B22,Lookups!$A$19:$A$30,0)))=0,"",INDEX(Lookups!$C$19:$AI$28,6,3*MATCH(Setup!$B22,Lookups!$A$19:$A$29,0)))</f>
        <v/>
      </c>
      <c r="D30" s="27"/>
    </row>
    <row r="31" spans="1:6" s="23" customFormat="1" x14ac:dyDescent="0.25">
      <c r="A31" s="23" t="str">
        <f>IF(LEN(INDEX(Lookups!$C$19:$AI$28,7,3*MATCH(Setup!$B22,Lookups!$A$19:$A$30,0)-2))=0,"",INDEX(Lookups!$C$19:$AI$28,7,3*MATCH(Setup!$B22,Lookups!$A$19:$A$30,0)-2))</f>
        <v/>
      </c>
      <c r="B31" s="18" t="str">
        <f>IF(D31&lt;&gt;"",D31,IF(LEN(INDEX(Lookups!$C$19:$AI$28,7,3*MATCH(Setup!$B22,Lookups!$A$19:$A$30,0)-1))=0,"",INDEX(Lookups!$C$19:$AI$28,7,3*MATCH(Setup!$B22,Lookups!$A$19:$A$30,0)-1)))</f>
        <v/>
      </c>
      <c r="C31" s="25" t="str">
        <f>IF(LEN(INDEX(Lookups!$C$19:$AI$28,7,3*MATCH(Setup!$B22,Lookups!$A$19:$A$30,0)))=0,"",INDEX(Lookups!$C$19:$AI$28,7,3*MATCH(Setup!$B22,Lookups!$A$19:$A$29,0)))</f>
        <v/>
      </c>
      <c r="D31" s="27"/>
    </row>
    <row r="32" spans="1:6" s="23" customFormat="1" x14ac:dyDescent="0.25">
      <c r="A32" s="23" t="str">
        <f>IF(LEN(INDEX(Lookups!$C$19:$AI$28,8,3*MATCH(Setup!$B22,Lookups!$A$19:$A$30,0)-2))=0,"",INDEX(Lookups!$C$19:$AI$28,8,3*MATCH(Setup!$B22,Lookups!$A$19:$A$30,0)-2))</f>
        <v/>
      </c>
      <c r="B32" s="18" t="str">
        <f>IF(D32&lt;&gt;"",D32,IF(LEN(INDEX(Lookups!$C$19:$AI$28,8,3*MATCH(Setup!$B22,Lookups!$A$19:$A$30,0)-1))=0,"",INDEX(Lookups!$C$19:$AI$28,8,3*MATCH(Setup!$B22,Lookups!$A$19:$A$30,0)-1)))</f>
        <v/>
      </c>
      <c r="C32" s="25" t="str">
        <f>IF(LEN(INDEX(Lookups!$C$19:$AI$28,8,3*MATCH(Setup!$B22,Lookups!$A$19:$A$30,0)))=0,"",INDEX(Lookups!$C$19:$AI$28,8,3*MATCH(Setup!$B22,Lookups!$A$19:$A$29,0)))</f>
        <v/>
      </c>
      <c r="D32" s="27"/>
    </row>
    <row r="33" spans="1:6" s="23" customFormat="1" x14ac:dyDescent="0.25">
      <c r="A33" s="23" t="str">
        <f>IF(LEN(INDEX(Lookups!$C$19:$AI$28,9,3*MATCH(Setup!$B22,Lookups!$A$19:$A$30,0)-2))=0,"",INDEX(Lookups!$C$19:$AI$28,9,3*MATCH(Setup!$B22,Lookups!$A$19:$A$30,0)-2))</f>
        <v/>
      </c>
      <c r="B33" s="18" t="str">
        <f>IF(D33&lt;&gt;"",D33,IF(LEN(INDEX(Lookups!$C$19:$AI$28,9,3*MATCH(Setup!$B22,Lookups!$A$19:$A$30,0)-1))=0,"",INDEX(Lookups!$C$19:$AI$28,9,3*MATCH(Setup!$B22,Lookups!$A$19:$A$30,0)-1)))</f>
        <v/>
      </c>
      <c r="C33" s="25" t="str">
        <f>IF(LEN(INDEX(Lookups!$C$19:$AI$28,9,3*MATCH(Setup!$B22,Lookups!$A$19:$A$30,0)))=0,"",INDEX(Lookups!$C$19:$AI$28,9,3*MATCH(Setup!$B22,Lookups!$A$19:$A$29,0)))</f>
        <v/>
      </c>
      <c r="D33" s="27"/>
    </row>
    <row r="34" spans="1:6" x14ac:dyDescent="0.25">
      <c r="A34" s="23" t="str">
        <f>IF(LEN(INDEX(Lookups!$C$19:$AI$28,10,3*MATCH(Setup!$B22,Lookups!$A$19:$A$30,0)-2))=0,"",INDEX(Lookups!$C$19:$AI$28,10,3*MATCH(Setup!$B22,Lookups!$A$19:$A$30,0)-2))</f>
        <v/>
      </c>
      <c r="B34" s="18" t="str">
        <f>IF(D34&lt;&gt;"",D34,IF(LEN(INDEX(Lookups!$C$19:$AI$28,10,3*MATCH(Setup!$B22,Lookups!$A$19:$A$30,0)-1))=0,"",INDEX(Lookups!$C$19:$AI$28,10,3*MATCH(Setup!$B22,Lookups!$A$19:$A$30,0)-1)))</f>
        <v/>
      </c>
      <c r="C34" s="25" t="str">
        <f>IF(LEN(INDEX(Lookups!$C$19:$AI$28,10,3*MATCH(Setup!$B22,Lookups!$A$19:$A$30,0)))=0,"",INDEX(Lookups!$C$19:$AI$28,10,3*MATCH(Setup!$B22,Lookups!$A$19:$A$29,0)))</f>
        <v/>
      </c>
      <c r="D34" s="27"/>
      <c r="E34" s="23"/>
    </row>
    <row r="35" spans="1:6" s="23" customFormat="1" x14ac:dyDescent="0.25">
      <c r="A35" s="23" t="str">
        <f>IF(LEN(INDEX(Lookups!$C$19:$AI$32,11,3*MATCH(Setup!$B22,Lookups!$A$19:$A$30,0)-2))=0,"",INDEX(Lookups!$C$19:$AI$32,11,3*MATCH(Setup!$B22,Lookups!$A$19:$A$30,0)-2))</f>
        <v/>
      </c>
      <c r="B35" s="18" t="str">
        <f>IF(D35&lt;&gt;"",D35,IF(LEN(INDEX(Lookups!$C$19:$AI$29,11,3*MATCH(Setup!$B22,Lookups!$A$19:$A$30,0)-1))=0,"",INDEX(Lookups!$C$19:$AI$29,11,3*MATCH(Setup!$B22,Lookups!$A$19:$A$30,0)-1)))</f>
        <v/>
      </c>
      <c r="C35" s="25" t="str">
        <f>IF(LEN(INDEX(Lookups!$C$19:$AI$32,11,3*MATCH(Setup!$B22,Lookups!$A$19:$A$30,0)))=0,"",INDEX(Lookups!$C$19:$AI$32,11,3*MATCH(Setup!$B22,Lookups!$A$19:$A$29,0)))</f>
        <v/>
      </c>
      <c r="D35" s="27"/>
    </row>
    <row r="36" spans="1:6" s="23" customFormat="1" x14ac:dyDescent="0.25">
      <c r="A36" s="23" t="str">
        <f>IF(LEN(INDEX(Lookups!$C$19:$AI$32,12,3*MATCH(Setup!$B22,Lookups!$A$19:$A$30,0)-2))=0,"",INDEX(Lookups!$C$19:$AI$32,12,3*MATCH(Setup!$B22,Lookups!$A$19:$A$30,0)-2))</f>
        <v/>
      </c>
      <c r="B36" s="18" t="str">
        <f>IF(D36&lt;&gt;"",D36,IF(LEN(INDEX(Lookups!$C$19:$AI$32,12,3*MATCH(Setup!$B22,Lookups!$A$19:$A$30,0)-1))=0,"",INDEX(Lookups!$C$19:$AI$32,12,3*MATCH(Setup!$B22,Lookups!$A$19:$A$30,0)-1)))</f>
        <v/>
      </c>
      <c r="C36" s="25" t="str">
        <f>IF(LEN(INDEX(Lookups!$C$19:$AI$32,12,3*MATCH(Setup!$B22,Lookups!$A$19:$A$30,0)))=0,"",INDEX(Lookups!$C$19:$AI$32,12,3*MATCH(Setup!$B22,Lookups!$A$19:$A$29,0)))</f>
        <v/>
      </c>
      <c r="D36" s="2"/>
      <c r="E36" s="2"/>
    </row>
    <row r="37" spans="1:6" s="23" customFormat="1" x14ac:dyDescent="0.25">
      <c r="A37" s="23" t="str">
        <f>IF(LEN(INDEX(Lookups!$C$19:$AI$32,13,3*MATCH(Setup!$B22,Lookups!$A$19:$A$30,0)-2))=0,"",INDEX(Lookups!$C$19:$AI$32,13,3*MATCH(Setup!$B22,Lookups!$A$19:$A$30,0)-2))</f>
        <v/>
      </c>
      <c r="B37" s="18" t="str">
        <f>IF(D37&lt;&gt;"",D37,IF(LEN(INDEX(Lookups!$C$19:$AI$32,13,3*MATCH(Setup!$B22,Lookups!$A$19:$A$30,0)-1))=0,"",INDEX(Lookups!$C$19:$AI$32,13,3*MATCH(Setup!$B22,Lookups!$A$19:$A$30,0)-1)))</f>
        <v/>
      </c>
      <c r="C37" s="25" t="str">
        <f>IF(LEN(INDEX(Lookups!$C$19:$AI$32,13,3*MATCH(Setup!$B22,Lookups!$A$19:$A$30,0)))=0,"",INDEX(Lookups!$C$19:$AI$32,13,3*MATCH(Setup!$B22,Lookups!$A$19:$A$29,0)))</f>
        <v/>
      </c>
      <c r="D37" s="2"/>
      <c r="E37" s="2"/>
    </row>
    <row r="38" spans="1:6" s="23" customFormat="1" x14ac:dyDescent="0.25">
      <c r="A38" s="23" t="str">
        <f>IF(LEN(INDEX(Lookups!$C$19:$AI$32,14,3*MATCH(Setup!$B22,Lookups!$A$19:$A$30,0)-2))=0,"",INDEX(Lookups!$C$19:$AI$32,14,3*MATCH(Setup!$B22,Lookups!$A$19:$A$30,0)-2))</f>
        <v/>
      </c>
      <c r="B38" s="18" t="str">
        <f>IF(D38&lt;&gt;"",D38,IF(LEN(INDEX(Lookups!$C$19:$AI$32,14,3*MATCH(Setup!$B22,Lookups!$A$19:$A$30,0)-1))=0,"",INDEX(Lookups!$C$19:$AI$32,14,3*MATCH(Setup!$B22,Lookups!$A$19:$A$30,0)-1)))</f>
        <v/>
      </c>
      <c r="C38" s="25" t="str">
        <f>IF(LEN(INDEX(Lookups!$C$19:$AI$32,14,3*MATCH(Setup!$B22,Lookups!$A$19:$A$30,0)))=0,"",INDEX(Lookups!$C$19:$AI$32,14,3*MATCH(Setup!$B22,Lookups!$A$19:$A$29,0)))</f>
        <v/>
      </c>
      <c r="D38" s="2"/>
      <c r="E38" s="2"/>
    </row>
    <row r="39" spans="1:6" s="2" customFormat="1" ht="30" x14ac:dyDescent="0.25">
      <c r="A39" s="6" t="s">
        <v>30</v>
      </c>
      <c r="B39" s="19" t="s">
        <v>162</v>
      </c>
      <c r="C39" s="6" t="s">
        <v>28</v>
      </c>
      <c r="D39" s="6"/>
      <c r="E39" s="6"/>
      <c r="F39" s="8"/>
    </row>
    <row r="40" spans="1:6" x14ac:dyDescent="0.25">
      <c r="A40" s="1" t="s">
        <v>26</v>
      </c>
      <c r="B40" s="26" t="s">
        <v>291</v>
      </c>
    </row>
    <row r="42" spans="1:6" s="2" customFormat="1" ht="30" x14ac:dyDescent="0.25">
      <c r="A42" s="6" t="s">
        <v>27</v>
      </c>
      <c r="B42" s="40" t="s">
        <v>64</v>
      </c>
      <c r="C42" s="6" t="s">
        <v>35</v>
      </c>
      <c r="D42" s="6" t="s">
        <v>162</v>
      </c>
      <c r="E42" s="6"/>
      <c r="F42" s="8" t="s">
        <v>58</v>
      </c>
    </row>
    <row r="43" spans="1:6" ht="30" x14ac:dyDescent="0.25">
      <c r="A43" s="23" t="s">
        <v>29</v>
      </c>
      <c r="B43" s="17" t="s">
        <v>292</v>
      </c>
      <c r="C43" s="14" t="s">
        <v>38</v>
      </c>
      <c r="D43" s="14" t="s">
        <v>293</v>
      </c>
      <c r="F43" s="2" t="s">
        <v>59</v>
      </c>
    </row>
    <row r="45" spans="1:6" s="2" customFormat="1" ht="45" x14ac:dyDescent="0.25">
      <c r="A45" s="6" t="s">
        <v>32</v>
      </c>
      <c r="B45" s="19" t="s">
        <v>31</v>
      </c>
      <c r="C45" s="6" t="s">
        <v>163</v>
      </c>
      <c r="D45" s="6"/>
      <c r="E45" s="6"/>
      <c r="F45" s="8" t="s">
        <v>159</v>
      </c>
    </row>
    <row r="48" spans="1:6" s="2" customFormat="1" ht="60" x14ac:dyDescent="0.25">
      <c r="A48" s="6" t="s">
        <v>250</v>
      </c>
      <c r="B48" s="19" t="s">
        <v>251</v>
      </c>
      <c r="C48" s="6" t="s">
        <v>252</v>
      </c>
      <c r="D48" s="19"/>
      <c r="E48" s="19"/>
      <c r="F48" s="8" t="s">
        <v>253</v>
      </c>
    </row>
    <row r="49" spans="1:6" s="2" customFormat="1" x14ac:dyDescent="0.25">
      <c r="B49" s="25"/>
      <c r="D49" s="25"/>
      <c r="E49" s="25"/>
      <c r="F49" s="7"/>
    </row>
    <row r="50" spans="1:6" s="23" customFormat="1" x14ac:dyDescent="0.25">
      <c r="B50" s="18"/>
      <c r="D50" s="2"/>
    </row>
    <row r="51" spans="1:6" s="2" customFormat="1" ht="60" x14ac:dyDescent="0.25">
      <c r="A51" s="6" t="s">
        <v>254</v>
      </c>
      <c r="B51" s="19" t="s">
        <v>255</v>
      </c>
      <c r="C51" s="6" t="s">
        <v>252</v>
      </c>
      <c r="D51" s="19"/>
      <c r="E51" s="19"/>
      <c r="F51" s="8" t="s">
        <v>256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zoomScale="90" zoomScaleNormal="90" workbookViewId="0">
      <selection activeCell="A4" sqref="A4"/>
    </sheetView>
  </sheetViews>
  <sheetFormatPr defaultColWidth="11.42578125" defaultRowHeight="15" x14ac:dyDescent="0.25"/>
  <cols>
    <col min="1" max="1" width="9.140625" style="1" customWidth="1"/>
    <col min="2" max="2" width="35.85546875" style="1" customWidth="1"/>
    <col min="3" max="3" width="18.85546875" style="1" customWidth="1"/>
    <col min="4" max="4" width="39.140625" style="1" customWidth="1"/>
    <col min="5" max="5" width="27.28515625" style="1" bestFit="1" customWidth="1"/>
    <col min="6" max="6" width="7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8"/>
      <c r="B1" s="28"/>
      <c r="C1" s="28"/>
      <c r="D1" s="29" t="s">
        <v>37</v>
      </c>
      <c r="E1" s="28"/>
      <c r="F1" s="28"/>
      <c r="G1" s="28"/>
      <c r="H1" s="28"/>
      <c r="I1" s="28"/>
      <c r="J1" s="28"/>
      <c r="K1" s="30" t="s">
        <v>84</v>
      </c>
      <c r="L1" s="30"/>
      <c r="M1" s="30"/>
      <c r="N1" s="30"/>
      <c r="O1" s="30"/>
      <c r="P1" s="31" t="s">
        <v>85</v>
      </c>
      <c r="Q1" s="31"/>
      <c r="R1" s="31"/>
      <c r="S1" s="28"/>
      <c r="T1" s="28"/>
      <c r="U1" s="41" t="s">
        <v>40</v>
      </c>
      <c r="V1" s="41"/>
      <c r="W1" s="41"/>
      <c r="X1" s="41"/>
      <c r="Y1" s="41"/>
      <c r="Z1" s="41"/>
    </row>
    <row r="2" spans="1:26" s="5" customFormat="1" ht="15.6" x14ac:dyDescent="0.3">
      <c r="A2" s="32" t="s">
        <v>2</v>
      </c>
      <c r="B2" s="32" t="s">
        <v>34</v>
      </c>
      <c r="C2" s="32" t="s">
        <v>97</v>
      </c>
      <c r="D2" s="32" t="s">
        <v>96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9" customFormat="1" ht="62.45" x14ac:dyDescent="0.3">
      <c r="A3" s="33" t="s">
        <v>1</v>
      </c>
      <c r="B3" s="33" t="s">
        <v>0</v>
      </c>
      <c r="C3" s="33" t="s">
        <v>22</v>
      </c>
      <c r="D3" s="33" t="s">
        <v>39</v>
      </c>
      <c r="E3" s="33" t="s">
        <v>33</v>
      </c>
      <c r="F3" s="34" t="s">
        <v>183</v>
      </c>
      <c r="G3" s="35" t="s">
        <v>10</v>
      </c>
      <c r="H3" s="33" t="s">
        <v>6</v>
      </c>
      <c r="I3" s="33" t="s">
        <v>43</v>
      </c>
      <c r="J3" s="33" t="s">
        <v>11</v>
      </c>
      <c r="K3" s="36" t="s">
        <v>12</v>
      </c>
      <c r="L3" s="36" t="s">
        <v>13</v>
      </c>
      <c r="M3" s="36" t="s">
        <v>9</v>
      </c>
      <c r="N3" s="36" t="s">
        <v>8</v>
      </c>
      <c r="O3" s="36" t="s">
        <v>95</v>
      </c>
      <c r="P3" s="36" t="s">
        <v>86</v>
      </c>
      <c r="Q3" s="36" t="s">
        <v>87</v>
      </c>
      <c r="R3" s="33" t="s">
        <v>7</v>
      </c>
      <c r="S3" s="33" t="s">
        <v>5</v>
      </c>
      <c r="T3" s="33" t="s">
        <v>4</v>
      </c>
      <c r="U3" s="33" t="s">
        <v>19</v>
      </c>
      <c r="V3" s="33" t="s">
        <v>15</v>
      </c>
      <c r="W3" s="33" t="s">
        <v>16</v>
      </c>
      <c r="X3" s="33" t="s">
        <v>17</v>
      </c>
      <c r="Y3" s="33" t="s">
        <v>18</v>
      </c>
      <c r="Z3" s="33"/>
    </row>
    <row r="4" spans="1:26" s="37" customFormat="1" x14ac:dyDescent="0.25">
      <c r="A4" s="37" t="b">
        <v>1</v>
      </c>
      <c r="B4" s="37" t="s">
        <v>304</v>
      </c>
      <c r="C4" s="37" t="s">
        <v>295</v>
      </c>
      <c r="D4" s="37" t="s">
        <v>295</v>
      </c>
      <c r="E4" s="37" t="s">
        <v>42</v>
      </c>
    </row>
    <row r="5" spans="1:26" s="22" customFormat="1" ht="15.6" customHeight="1" x14ac:dyDescent="0.25">
      <c r="A5" s="10"/>
      <c r="B5" s="10" t="s">
        <v>20</v>
      </c>
      <c r="C5" s="10"/>
      <c r="D5" s="10" t="s">
        <v>299</v>
      </c>
      <c r="E5" s="10" t="s">
        <v>300</v>
      </c>
      <c r="F5" s="10"/>
      <c r="G5" s="10" t="s">
        <v>296</v>
      </c>
      <c r="H5" s="10"/>
      <c r="I5" s="10" t="s">
        <v>301</v>
      </c>
      <c r="J5" s="10"/>
      <c r="K5" s="10"/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39" customFormat="1" x14ac:dyDescent="0.25">
      <c r="B6" s="39" t="s">
        <v>21</v>
      </c>
      <c r="D6" s="39" t="s">
        <v>297</v>
      </c>
      <c r="E6" s="39" t="s">
        <v>298</v>
      </c>
      <c r="G6" s="39" t="s">
        <v>175</v>
      </c>
      <c r="I6" s="39">
        <v>50</v>
      </c>
      <c r="K6" s="39">
        <v>1</v>
      </c>
      <c r="L6" s="39">
        <v>100</v>
      </c>
      <c r="M6" s="39">
        <v>50</v>
      </c>
      <c r="N6" s="39">
        <v>16.66667</v>
      </c>
      <c r="R6" s="39" t="s">
        <v>281</v>
      </c>
    </row>
    <row r="7" spans="1:26" s="37" customFormat="1" x14ac:dyDescent="0.25">
      <c r="A7" s="37" t="b">
        <v>1</v>
      </c>
      <c r="B7" s="37" t="s">
        <v>305</v>
      </c>
      <c r="C7" s="37" t="s">
        <v>295</v>
      </c>
      <c r="D7" s="37" t="s">
        <v>295</v>
      </c>
      <c r="E7" s="37" t="s">
        <v>42</v>
      </c>
    </row>
    <row r="8" spans="1:26" s="22" customFormat="1" ht="15.6" customHeight="1" x14ac:dyDescent="0.25">
      <c r="A8" s="10"/>
      <c r="B8" s="10" t="s">
        <v>20</v>
      </c>
      <c r="C8" s="10"/>
      <c r="D8" s="10" t="s">
        <v>299</v>
      </c>
      <c r="E8" s="10" t="s">
        <v>300</v>
      </c>
      <c r="F8" s="10"/>
      <c r="G8" s="10" t="s">
        <v>296</v>
      </c>
      <c r="H8" s="10"/>
      <c r="I8" s="10" t="s">
        <v>302</v>
      </c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39" customFormat="1" x14ac:dyDescent="0.25">
      <c r="B9" s="39" t="s">
        <v>21</v>
      </c>
      <c r="D9" s="39" t="s">
        <v>297</v>
      </c>
      <c r="E9" s="39" t="s">
        <v>298</v>
      </c>
      <c r="G9" s="39" t="s">
        <v>175</v>
      </c>
      <c r="I9" s="39">
        <v>50</v>
      </c>
      <c r="K9" s="39">
        <v>1</v>
      </c>
      <c r="L9" s="39">
        <v>100</v>
      </c>
      <c r="M9" s="39">
        <v>50</v>
      </c>
      <c r="N9" s="39">
        <v>16.66667</v>
      </c>
      <c r="R9" s="39" t="s">
        <v>281</v>
      </c>
    </row>
    <row r="10" spans="1:26" s="37" customFormat="1" x14ac:dyDescent="0.25">
      <c r="A10" s="37" t="b">
        <v>1</v>
      </c>
      <c r="B10" s="37" t="s">
        <v>306</v>
      </c>
      <c r="C10" s="37" t="s">
        <v>295</v>
      </c>
      <c r="D10" s="37" t="s">
        <v>295</v>
      </c>
      <c r="E10" s="37" t="s">
        <v>42</v>
      </c>
    </row>
    <row r="11" spans="1:26" s="22" customFormat="1" ht="15.6" customHeight="1" x14ac:dyDescent="0.25">
      <c r="A11" s="10"/>
      <c r="B11" s="10" t="s">
        <v>20</v>
      </c>
      <c r="C11" s="10"/>
      <c r="D11" s="10" t="s">
        <v>299</v>
      </c>
      <c r="E11" s="10" t="s">
        <v>300</v>
      </c>
      <c r="F11" s="10"/>
      <c r="G11" s="10" t="s">
        <v>296</v>
      </c>
      <c r="H11" s="10"/>
      <c r="I11" s="10" t="s">
        <v>303</v>
      </c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39" customFormat="1" x14ac:dyDescent="0.25">
      <c r="B12" s="39" t="s">
        <v>21</v>
      </c>
      <c r="D12" s="39" t="s">
        <v>297</v>
      </c>
      <c r="E12" s="39" t="s">
        <v>298</v>
      </c>
      <c r="G12" s="39" t="s">
        <v>175</v>
      </c>
      <c r="I12" s="39">
        <v>50</v>
      </c>
      <c r="K12" s="39">
        <v>1</v>
      </c>
      <c r="L12" s="39">
        <v>100</v>
      </c>
      <c r="M12" s="39">
        <v>50</v>
      </c>
      <c r="N12" s="39">
        <v>16.66667</v>
      </c>
      <c r="R12" s="39" t="s">
        <v>281</v>
      </c>
    </row>
    <row r="13" spans="1:26" s="22" customFormat="1" ht="15.7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customFormat="1" ht="15.7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customFormat="1" ht="15.7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customFormat="1" ht="15.7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customFormat="1" ht="15.7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customFormat="1" ht="15.75" x14ac:dyDescent="0.25">
      <c r="A18" s="15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customFormat="1" ht="15.7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38"/>
      <c r="N20" s="38"/>
      <c r="O20" s="38"/>
      <c r="P20" s="38"/>
      <c r="Q20" s="38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x14ac:dyDescent="0.25">
      <c r="A21" s="15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38"/>
      <c r="N23" s="38"/>
      <c r="O23" s="38"/>
      <c r="P23" s="38"/>
      <c r="Q23" s="38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x14ac:dyDescent="0.25">
      <c r="A24" s="15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38"/>
      <c r="N26" s="38"/>
      <c r="O26" s="38"/>
      <c r="P26" s="38"/>
      <c r="Q26" s="38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x14ac:dyDescent="0.25">
      <c r="A27" s="15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38"/>
      <c r="N29" s="38"/>
      <c r="O29" s="38"/>
      <c r="P29" s="38"/>
      <c r="Q29" s="38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x14ac:dyDescent="0.25">
      <c r="A30" s="15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38"/>
      <c r="N32" s="38"/>
      <c r="O32" s="38"/>
      <c r="P32" s="38"/>
      <c r="Q32" s="38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38"/>
      <c r="P36" s="38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0"/>
      <c r="O42" s="38"/>
      <c r="P42" s="38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x14ac:dyDescent="0.25">
      <c r="A49" s="10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38"/>
      <c r="P49" s="38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38"/>
      <c r="P51" s="38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8"/>
      <c r="P52" s="38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38"/>
      <c r="P54" s="38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38"/>
      <c r="P56" s="38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38"/>
      <c r="P58" s="38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38"/>
      <c r="P60" s="38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>
      <pane ySplit="3" topLeftCell="A4" activePane="bottomLeft" state="frozen"/>
      <selection pane="bottomLeft" activeCell="K4" sqref="K4"/>
    </sheetView>
  </sheetViews>
  <sheetFormatPr defaultColWidth="11.42578125" defaultRowHeight="15" x14ac:dyDescent="0.25"/>
  <cols>
    <col min="1" max="1" width="23" style="1" bestFit="1" customWidth="1"/>
    <col min="2" max="2" width="27.28515625" style="23" bestFit="1" customWidth="1"/>
    <col min="3" max="3" width="24.140625" style="1" bestFit="1" customWidth="1"/>
    <col min="4" max="4" width="35.1406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28"/>
      <c r="B1" s="28"/>
      <c r="C1" s="28"/>
      <c r="D1" s="29"/>
      <c r="E1" s="29" t="s">
        <v>78</v>
      </c>
      <c r="F1" s="29"/>
      <c r="G1" s="29"/>
      <c r="H1" s="28"/>
      <c r="I1" s="28"/>
      <c r="J1" s="28"/>
      <c r="K1" s="28"/>
      <c r="L1" s="15"/>
      <c r="M1" s="15"/>
    </row>
    <row r="2" spans="1:13" s="5" customFormat="1" ht="15.6" x14ac:dyDescent="0.3">
      <c r="A2" s="33" t="s">
        <v>70</v>
      </c>
      <c r="B2" s="33" t="s">
        <v>184</v>
      </c>
      <c r="C2" s="33" t="s">
        <v>164</v>
      </c>
      <c r="D2" s="33" t="s">
        <v>71</v>
      </c>
      <c r="E2" s="33" t="s">
        <v>6</v>
      </c>
      <c r="F2" s="33" t="s">
        <v>10</v>
      </c>
      <c r="G2" s="33" t="s">
        <v>165</v>
      </c>
      <c r="H2" s="33" t="s">
        <v>166</v>
      </c>
      <c r="I2" s="33" t="s">
        <v>167</v>
      </c>
      <c r="J2" s="33" t="s">
        <v>168</v>
      </c>
      <c r="K2" s="33" t="s">
        <v>169</v>
      </c>
      <c r="L2" s="33" t="s">
        <v>170</v>
      </c>
      <c r="M2" s="33"/>
    </row>
    <row r="3" spans="1:13" s="9" customFormat="1" ht="46.9" x14ac:dyDescent="0.3">
      <c r="A3" s="33" t="s">
        <v>171</v>
      </c>
      <c r="B3" s="33" t="s">
        <v>185</v>
      </c>
      <c r="C3" s="33" t="s">
        <v>172</v>
      </c>
      <c r="D3" s="33" t="s">
        <v>173</v>
      </c>
      <c r="E3" s="33"/>
      <c r="F3" s="33" t="s">
        <v>174</v>
      </c>
      <c r="G3" s="33" t="s">
        <v>72</v>
      </c>
      <c r="H3" s="33" t="s">
        <v>72</v>
      </c>
      <c r="I3" s="33" t="s">
        <v>72</v>
      </c>
      <c r="J3" s="35" t="s">
        <v>175</v>
      </c>
      <c r="K3" s="33" t="s">
        <v>175</v>
      </c>
      <c r="L3" s="33" t="s">
        <v>176</v>
      </c>
      <c r="M3" s="33"/>
    </row>
    <row r="4" spans="1:13" s="23" customFormat="1" ht="14.45" x14ac:dyDescent="0.3">
      <c r="A4" s="15" t="s">
        <v>177</v>
      </c>
      <c r="B4" s="15" t="s">
        <v>238</v>
      </c>
      <c r="C4" s="15" t="s">
        <v>178</v>
      </c>
      <c r="D4" s="15" t="s">
        <v>179</v>
      </c>
      <c r="E4" s="15" t="s">
        <v>79</v>
      </c>
      <c r="F4" s="15" t="s">
        <v>41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ht="14.45" x14ac:dyDescent="0.3">
      <c r="A5" s="15" t="s">
        <v>180</v>
      </c>
      <c r="B5" s="15" t="s">
        <v>239</v>
      </c>
      <c r="C5" s="15" t="s">
        <v>181</v>
      </c>
      <c r="D5" s="15" t="s">
        <v>182</v>
      </c>
      <c r="E5" s="15" t="s">
        <v>79</v>
      </c>
      <c r="F5" s="15" t="s">
        <v>41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ht="14.45" x14ac:dyDescent="0.3">
      <c r="A6" s="15" t="s">
        <v>201</v>
      </c>
      <c r="B6" s="15"/>
      <c r="C6" s="15"/>
      <c r="D6" s="15" t="s">
        <v>240</v>
      </c>
      <c r="E6" s="15" t="s">
        <v>202</v>
      </c>
      <c r="F6" s="15" t="s">
        <v>41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ht="14.45" x14ac:dyDescent="0.3">
      <c r="A7" s="15" t="s">
        <v>203</v>
      </c>
      <c r="B7" s="15"/>
      <c r="C7" s="15"/>
      <c r="D7" s="15" t="s">
        <v>241</v>
      </c>
      <c r="E7" s="15" t="s">
        <v>202</v>
      </c>
      <c r="F7" s="15" t="s">
        <v>41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ht="14.45" x14ac:dyDescent="0.3">
      <c r="A8" s="15" t="s">
        <v>204</v>
      </c>
      <c r="B8" s="15"/>
      <c r="C8" s="15"/>
      <c r="D8" s="15" t="s">
        <v>242</v>
      </c>
      <c r="E8" s="15" t="s">
        <v>202</v>
      </c>
      <c r="F8" s="15" t="s">
        <v>41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ht="14.45" x14ac:dyDescent="0.3">
      <c r="A9" s="15" t="s">
        <v>205</v>
      </c>
      <c r="B9" s="15"/>
      <c r="C9" s="15"/>
      <c r="D9" s="15" t="s">
        <v>243</v>
      </c>
      <c r="E9" s="15" t="s">
        <v>206</v>
      </c>
      <c r="F9" s="15" t="s">
        <v>41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ht="14.45" x14ac:dyDescent="0.3">
      <c r="A10" s="15" t="s">
        <v>207</v>
      </c>
      <c r="B10" s="15"/>
      <c r="C10" s="15"/>
      <c r="D10" s="15" t="s">
        <v>208</v>
      </c>
      <c r="E10" s="15" t="s">
        <v>79</v>
      </c>
      <c r="F10" s="15" t="s">
        <v>41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ht="14.45" x14ac:dyDescent="0.3">
      <c r="A11" s="15" t="s">
        <v>209</v>
      </c>
      <c r="B11" s="15"/>
      <c r="C11" s="15"/>
      <c r="D11" s="15" t="s">
        <v>210</v>
      </c>
      <c r="E11" s="15" t="s">
        <v>79</v>
      </c>
      <c r="F11" s="15" t="s">
        <v>41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ht="14.45" x14ac:dyDescent="0.3">
      <c r="A12" s="15" t="s">
        <v>211</v>
      </c>
      <c r="B12" s="15"/>
      <c r="C12" s="15"/>
      <c r="D12" s="15" t="s">
        <v>212</v>
      </c>
      <c r="E12" s="15" t="s">
        <v>79</v>
      </c>
      <c r="F12" s="15" t="s">
        <v>41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ht="14.45" x14ac:dyDescent="0.3">
      <c r="A13" s="15" t="s">
        <v>213</v>
      </c>
      <c r="B13" s="15"/>
      <c r="C13" s="15"/>
      <c r="D13" s="15" t="s">
        <v>214</v>
      </c>
      <c r="E13" s="15" t="s">
        <v>79</v>
      </c>
      <c r="F13" s="15" t="s">
        <v>41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ht="14.45" x14ac:dyDescent="0.3">
      <c r="A14" s="15" t="s">
        <v>215</v>
      </c>
      <c r="B14" s="15"/>
      <c r="C14" s="15"/>
      <c r="D14" s="15" t="s">
        <v>216</v>
      </c>
      <c r="E14" s="15" t="s">
        <v>79</v>
      </c>
      <c r="F14" s="15" t="s">
        <v>41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217</v>
      </c>
      <c r="B15" s="15"/>
      <c r="C15" s="15"/>
      <c r="D15" s="15" t="s">
        <v>218</v>
      </c>
      <c r="E15" s="15" t="s">
        <v>79</v>
      </c>
      <c r="F15" s="15" t="s">
        <v>41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219</v>
      </c>
      <c r="B16" s="15"/>
      <c r="C16" s="15"/>
      <c r="D16" s="15" t="s">
        <v>220</v>
      </c>
      <c r="E16" s="15" t="s">
        <v>79</v>
      </c>
      <c r="F16" s="15" t="s">
        <v>41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ht="14.45" x14ac:dyDescent="0.3">
      <c r="A17" s="15" t="s">
        <v>221</v>
      </c>
      <c r="B17" s="15"/>
      <c r="C17" s="15"/>
      <c r="D17" s="15" t="s">
        <v>222</v>
      </c>
      <c r="E17" s="15" t="s">
        <v>79</v>
      </c>
      <c r="F17" s="15" t="s">
        <v>41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ht="14.45" x14ac:dyDescent="0.3">
      <c r="A18" s="15" t="s">
        <v>223</v>
      </c>
      <c r="B18" s="15"/>
      <c r="C18" s="15"/>
      <c r="D18" s="15" t="s">
        <v>224</v>
      </c>
      <c r="E18" s="15" t="s">
        <v>79</v>
      </c>
      <c r="F18" s="15" t="s">
        <v>41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ht="14.45" x14ac:dyDescent="0.3">
      <c r="A19" s="15" t="s">
        <v>225</v>
      </c>
      <c r="B19" s="15"/>
      <c r="C19" s="15"/>
      <c r="D19" s="15" t="s">
        <v>226</v>
      </c>
      <c r="E19" s="15" t="s">
        <v>79</v>
      </c>
      <c r="F19" s="15" t="s">
        <v>41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227</v>
      </c>
      <c r="B20" s="15"/>
      <c r="C20" s="15"/>
      <c r="D20" s="15" t="s">
        <v>228</v>
      </c>
      <c r="E20" s="15" t="s">
        <v>79</v>
      </c>
      <c r="F20" s="15" t="s">
        <v>41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ht="14.45" x14ac:dyDescent="0.3">
      <c r="A21" s="15" t="s">
        <v>229</v>
      </c>
      <c r="B21" s="15"/>
      <c r="C21" s="15"/>
      <c r="D21" s="15" t="s">
        <v>230</v>
      </c>
      <c r="E21" s="15" t="s">
        <v>79</v>
      </c>
      <c r="F21" s="15" t="s">
        <v>41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ht="14.45" x14ac:dyDescent="0.3">
      <c r="A22" s="15" t="s">
        <v>231</v>
      </c>
      <c r="B22" s="15"/>
      <c r="C22" s="15"/>
      <c r="D22" s="15" t="s">
        <v>232</v>
      </c>
      <c r="E22" s="15" t="s">
        <v>79</v>
      </c>
      <c r="F22" s="15" t="s">
        <v>41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ht="14.45" x14ac:dyDescent="0.3">
      <c r="A23" s="15" t="s">
        <v>233</v>
      </c>
      <c r="B23" s="15"/>
      <c r="C23" s="15"/>
      <c r="D23" s="15" t="s">
        <v>234</v>
      </c>
      <c r="E23" s="15" t="s">
        <v>79</v>
      </c>
      <c r="F23" s="15" t="s">
        <v>41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ht="14.45" x14ac:dyDescent="0.3">
      <c r="A24" s="15" t="s">
        <v>235</v>
      </c>
      <c r="B24" s="15"/>
      <c r="C24" s="15"/>
      <c r="D24" s="15" t="s">
        <v>236</v>
      </c>
      <c r="E24" s="15" t="s">
        <v>237</v>
      </c>
      <c r="F24" s="15" t="s">
        <v>41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ht="14.45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4.45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4.45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4.45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4.45" x14ac:dyDescent="0.3">
      <c r="B29" s="22"/>
    </row>
    <row r="30" spans="1:13" x14ac:dyDescent="0.25">
      <c r="B30" s="22"/>
    </row>
    <row r="31" spans="1:13" x14ac:dyDescent="0.25">
      <c r="B31" s="22"/>
    </row>
    <row r="32" spans="1:13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  <row r="68" spans="2:2" x14ac:dyDescent="0.25">
      <c r="B68" s="22"/>
    </row>
    <row r="69" spans="2:2" x14ac:dyDescent="0.25">
      <c r="B69" s="22"/>
    </row>
    <row r="70" spans="2:2" x14ac:dyDescent="0.25">
      <c r="B70" s="22"/>
    </row>
    <row r="71" spans="2:2" x14ac:dyDescent="0.25">
      <c r="B71" s="22"/>
    </row>
    <row r="72" spans="2:2" x14ac:dyDescent="0.25">
      <c r="B72" s="22"/>
    </row>
    <row r="73" spans="2:2" x14ac:dyDescent="0.25">
      <c r="B73" s="22"/>
    </row>
    <row r="74" spans="2:2" x14ac:dyDescent="0.25">
      <c r="B74" s="22"/>
    </row>
    <row r="75" spans="2:2" x14ac:dyDescent="0.25">
      <c r="B75" s="22"/>
    </row>
    <row r="76" spans="2:2" x14ac:dyDescent="0.25">
      <c r="B76" s="22"/>
    </row>
    <row r="77" spans="2:2" x14ac:dyDescent="0.25">
      <c r="B77" s="22"/>
    </row>
    <row r="78" spans="2:2" x14ac:dyDescent="0.25">
      <c r="B78" s="22"/>
    </row>
    <row r="79" spans="2:2" x14ac:dyDescent="0.25">
      <c r="B79" s="22"/>
    </row>
    <row r="80" spans="2:2" x14ac:dyDescent="0.25">
      <c r="B80" s="22"/>
    </row>
    <row r="81" spans="2:2" x14ac:dyDescent="0.25">
      <c r="B81" s="22"/>
    </row>
    <row r="82" spans="2:2" x14ac:dyDescent="0.25">
      <c r="B82" s="22"/>
    </row>
    <row r="83" spans="2:2" x14ac:dyDescent="0.25">
      <c r="B83" s="22"/>
    </row>
    <row r="84" spans="2:2" x14ac:dyDescent="0.25">
      <c r="B84" s="22"/>
    </row>
    <row r="85" spans="2:2" x14ac:dyDescent="0.25">
      <c r="B85" s="22"/>
    </row>
    <row r="86" spans="2:2" x14ac:dyDescent="0.25">
      <c r="B86" s="22"/>
    </row>
    <row r="87" spans="2:2" x14ac:dyDescent="0.25">
      <c r="B87" s="22"/>
    </row>
    <row r="88" spans="2:2" x14ac:dyDescent="0.25">
      <c r="B88" s="22"/>
    </row>
    <row r="89" spans="2:2" x14ac:dyDescent="0.25">
      <c r="B89" s="22"/>
    </row>
    <row r="90" spans="2:2" x14ac:dyDescent="0.25">
      <c r="B90" s="22"/>
    </row>
    <row r="91" spans="2:2" x14ac:dyDescent="0.25">
      <c r="B91" s="22"/>
    </row>
    <row r="92" spans="2:2" x14ac:dyDescent="0.25">
      <c r="B92" s="22"/>
    </row>
    <row r="93" spans="2:2" x14ac:dyDescent="0.25">
      <c r="B93" s="22"/>
    </row>
    <row r="94" spans="2:2" x14ac:dyDescent="0.25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50</v>
      </c>
      <c r="B1" t="s">
        <v>47</v>
      </c>
      <c r="C1" t="s">
        <v>48</v>
      </c>
      <c r="D1" t="s">
        <v>199</v>
      </c>
      <c r="E1" t="s">
        <v>4</v>
      </c>
    </row>
    <row r="2" spans="1:7" s="22" customFormat="1" ht="14.45" x14ac:dyDescent="0.3">
      <c r="A2" s="22" t="s">
        <v>186</v>
      </c>
      <c r="B2" s="22" t="s">
        <v>187</v>
      </c>
      <c r="C2" s="22" t="s">
        <v>188</v>
      </c>
      <c r="D2" s="22" t="s">
        <v>189</v>
      </c>
      <c r="E2" s="22" t="s">
        <v>197</v>
      </c>
    </row>
    <row r="3" spans="1:7" s="22" customFormat="1" ht="14.45" x14ac:dyDescent="0.3">
      <c r="A3" s="22" t="s">
        <v>139</v>
      </c>
      <c r="B3" s="22" t="s">
        <v>54</v>
      </c>
      <c r="C3" s="22" t="s">
        <v>140</v>
      </c>
      <c r="D3" s="22" t="s">
        <v>190</v>
      </c>
      <c r="E3" s="22" t="s">
        <v>198</v>
      </c>
    </row>
    <row r="4" spans="1:7" s="22" customFormat="1" ht="14.45" x14ac:dyDescent="0.3">
      <c r="A4" s="22" t="s">
        <v>141</v>
      </c>
      <c r="B4" s="22" t="s">
        <v>55</v>
      </c>
      <c r="C4" s="22" t="s">
        <v>142</v>
      </c>
      <c r="D4" s="22" t="s">
        <v>191</v>
      </c>
      <c r="E4" s="22" t="s">
        <v>198</v>
      </c>
    </row>
    <row r="5" spans="1:7" s="22" customFormat="1" ht="14.45" x14ac:dyDescent="0.3">
      <c r="A5" s="22" t="s">
        <v>143</v>
      </c>
      <c r="B5" s="22" t="s">
        <v>56</v>
      </c>
      <c r="C5" s="22" t="s">
        <v>144</v>
      </c>
      <c r="D5" s="22" t="s">
        <v>192</v>
      </c>
      <c r="E5" s="22" t="s">
        <v>198</v>
      </c>
    </row>
    <row r="6" spans="1:7" s="22" customFormat="1" ht="14.45" x14ac:dyDescent="0.3">
      <c r="A6" s="22" t="s">
        <v>145</v>
      </c>
      <c r="B6" s="22" t="s">
        <v>54</v>
      </c>
      <c r="C6" s="22" t="s">
        <v>146</v>
      </c>
      <c r="D6" s="22" t="s">
        <v>193</v>
      </c>
      <c r="E6" s="22" t="s">
        <v>245</v>
      </c>
    </row>
    <row r="7" spans="1:7" s="22" customFormat="1" ht="14.45" x14ac:dyDescent="0.3">
      <c r="A7" s="22" t="s">
        <v>147</v>
      </c>
      <c r="B7" s="22" t="s">
        <v>55</v>
      </c>
      <c r="C7" s="22" t="s">
        <v>148</v>
      </c>
      <c r="D7" s="22" t="s">
        <v>191</v>
      </c>
      <c r="E7" s="22" t="s">
        <v>245</v>
      </c>
    </row>
    <row r="8" spans="1:7" s="22" customFormat="1" ht="14.45" x14ac:dyDescent="0.3">
      <c r="A8" s="22" t="s">
        <v>49</v>
      </c>
      <c r="B8" s="22" t="s">
        <v>56</v>
      </c>
      <c r="C8" s="22" t="s">
        <v>149</v>
      </c>
      <c r="D8" s="22" t="s">
        <v>192</v>
      </c>
      <c r="E8" s="22" t="s">
        <v>246</v>
      </c>
    </row>
    <row r="9" spans="1:7" s="22" customFormat="1" ht="14.45" x14ac:dyDescent="0.3">
      <c r="A9" s="22" t="s">
        <v>150</v>
      </c>
      <c r="B9" s="22" t="s">
        <v>57</v>
      </c>
      <c r="C9" s="22" t="s">
        <v>151</v>
      </c>
      <c r="D9" s="22" t="s">
        <v>194</v>
      </c>
      <c r="E9" s="22" t="s">
        <v>246</v>
      </c>
    </row>
    <row r="10" spans="1:7" ht="14.45" x14ac:dyDescent="0.3">
      <c r="A10" s="22" t="s">
        <v>152</v>
      </c>
      <c r="B10" s="22" t="s">
        <v>195</v>
      </c>
      <c r="C10" s="22" t="s">
        <v>153</v>
      </c>
      <c r="D10" s="22" t="s">
        <v>196</v>
      </c>
      <c r="E10" s="22" t="s">
        <v>246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119</v>
      </c>
      <c r="C13" s="11" t="s">
        <v>103</v>
      </c>
      <c r="E13" t="s">
        <v>104</v>
      </c>
      <c r="G13" t="s">
        <v>121</v>
      </c>
    </row>
    <row r="14" spans="1:7" ht="14.45" x14ac:dyDescent="0.3">
      <c r="A14" t="s">
        <v>65</v>
      </c>
      <c r="C14" t="b">
        <v>1</v>
      </c>
      <c r="E14" t="s">
        <v>105</v>
      </c>
      <c r="G14" t="s">
        <v>76</v>
      </c>
    </row>
    <row r="15" spans="1:7" ht="14.45" x14ac:dyDescent="0.3">
      <c r="A15" t="s">
        <v>63</v>
      </c>
      <c r="C15" t="b">
        <v>0</v>
      </c>
      <c r="E15" t="s">
        <v>94</v>
      </c>
    </row>
    <row r="16" spans="1:7" s="22" customFormat="1" ht="14.45" x14ac:dyDescent="0.3"/>
    <row r="18" spans="1:35" ht="14.45" x14ac:dyDescent="0.3">
      <c r="A18" t="s">
        <v>98</v>
      </c>
      <c r="C18" t="s">
        <v>99</v>
      </c>
      <c r="F18" s="22" t="s">
        <v>282</v>
      </c>
      <c r="G18" s="22"/>
      <c r="H18" s="22"/>
      <c r="I18" t="s">
        <v>14</v>
      </c>
      <c r="L18" t="s">
        <v>106</v>
      </c>
      <c r="O18" t="s">
        <v>109</v>
      </c>
      <c r="R18" t="s">
        <v>113</v>
      </c>
      <c r="U18" s="22" t="s">
        <v>102</v>
      </c>
      <c r="X18" s="22" t="s">
        <v>265</v>
      </c>
      <c r="Y18" s="22"/>
      <c r="Z18" s="22"/>
      <c r="AA18" t="s">
        <v>260</v>
      </c>
      <c r="AD18" t="s">
        <v>261</v>
      </c>
      <c r="AG18" s="22" t="s">
        <v>275</v>
      </c>
      <c r="AH18" s="22"/>
      <c r="AI18" s="22"/>
    </row>
    <row r="19" spans="1:35" ht="14.45" x14ac:dyDescent="0.3">
      <c r="A19" t="s">
        <v>99</v>
      </c>
      <c r="F19" s="22" t="s">
        <v>283</v>
      </c>
      <c r="G19" s="22">
        <v>10</v>
      </c>
      <c r="H19" t="s">
        <v>288</v>
      </c>
      <c r="I19" t="s">
        <v>120</v>
      </c>
      <c r="J19" t="s">
        <v>65</v>
      </c>
      <c r="K19" t="s">
        <v>122</v>
      </c>
      <c r="L19" s="1" t="s">
        <v>88</v>
      </c>
      <c r="M19" s="21">
        <v>0.01</v>
      </c>
      <c r="N19" s="23" t="s">
        <v>127</v>
      </c>
      <c r="O19" s="1" t="s">
        <v>111</v>
      </c>
      <c r="P19">
        <v>30</v>
      </c>
      <c r="Q19" t="s">
        <v>129</v>
      </c>
      <c r="R19" t="s">
        <v>3</v>
      </c>
      <c r="S19">
        <v>30</v>
      </c>
      <c r="T19" s="22" t="s">
        <v>129</v>
      </c>
      <c r="X19" s="22" t="s">
        <v>274</v>
      </c>
      <c r="Y19" s="22" t="s">
        <v>267</v>
      </c>
      <c r="Z19" s="22" t="s">
        <v>267</v>
      </c>
      <c r="AD19" s="22" t="s">
        <v>262</v>
      </c>
      <c r="AE19" s="22">
        <v>30</v>
      </c>
      <c r="AF19" s="22" t="s">
        <v>138</v>
      </c>
      <c r="AG19" s="22" t="s">
        <v>276</v>
      </c>
      <c r="AH19" s="22" t="b">
        <v>1</v>
      </c>
      <c r="AI19" s="22" t="s">
        <v>277</v>
      </c>
    </row>
    <row r="20" spans="1:35" ht="14.45" x14ac:dyDescent="0.3">
      <c r="A20" s="22" t="s">
        <v>282</v>
      </c>
      <c r="F20" s="22" t="s">
        <v>284</v>
      </c>
      <c r="G20" s="22">
        <v>10</v>
      </c>
      <c r="H20" t="s">
        <v>287</v>
      </c>
      <c r="I20" t="s">
        <v>3</v>
      </c>
      <c r="J20">
        <v>30</v>
      </c>
      <c r="K20" t="s">
        <v>138</v>
      </c>
      <c r="L20" s="1" t="s">
        <v>93</v>
      </c>
      <c r="M20" s="21">
        <v>0.01</v>
      </c>
      <c r="N20" t="s">
        <v>126</v>
      </c>
      <c r="O20" s="23" t="s">
        <v>114</v>
      </c>
      <c r="P20">
        <v>5</v>
      </c>
      <c r="Q20" s="22" t="s">
        <v>128</v>
      </c>
      <c r="R20" s="23" t="s">
        <v>114</v>
      </c>
      <c r="S20">
        <v>3</v>
      </c>
      <c r="T20" t="s">
        <v>128</v>
      </c>
      <c r="X20" s="22" t="s">
        <v>3</v>
      </c>
      <c r="Y20" s="22">
        <v>2</v>
      </c>
      <c r="Z20" s="22" t="s">
        <v>266</v>
      </c>
      <c r="AG20" s="22" t="s">
        <v>278</v>
      </c>
      <c r="AH20" s="22" t="b">
        <v>1</v>
      </c>
      <c r="AI20" s="22" t="s">
        <v>279</v>
      </c>
    </row>
    <row r="21" spans="1:35" ht="14.45" x14ac:dyDescent="0.3">
      <c r="A21" t="s">
        <v>14</v>
      </c>
      <c r="F21" s="22" t="s">
        <v>285</v>
      </c>
      <c r="G21" s="22">
        <v>1</v>
      </c>
      <c r="H21" s="22"/>
      <c r="L21" s="1" t="s">
        <v>107</v>
      </c>
      <c r="M21" s="21">
        <v>45036000000000</v>
      </c>
      <c r="N21" t="s">
        <v>125</v>
      </c>
      <c r="O21" s="1" t="s">
        <v>110</v>
      </c>
      <c r="P21">
        <v>2</v>
      </c>
      <c r="Q21" t="s">
        <v>133</v>
      </c>
      <c r="R21" s="23" t="s">
        <v>115</v>
      </c>
      <c r="S21">
        <v>0.85</v>
      </c>
      <c r="T21" t="s">
        <v>134</v>
      </c>
    </row>
    <row r="22" spans="1:35" x14ac:dyDescent="0.25">
      <c r="A22" t="s">
        <v>92</v>
      </c>
      <c r="F22" s="22" t="s">
        <v>0</v>
      </c>
      <c r="G22" s="22" t="s">
        <v>286</v>
      </c>
      <c r="H22" s="22" t="s">
        <v>286</v>
      </c>
      <c r="L22" s="1" t="s">
        <v>108</v>
      </c>
      <c r="M22">
        <v>100</v>
      </c>
      <c r="N22" t="s">
        <v>124</v>
      </c>
      <c r="O22" t="s">
        <v>130</v>
      </c>
      <c r="P22">
        <v>2</v>
      </c>
      <c r="Q22" t="s">
        <v>131</v>
      </c>
      <c r="R22" s="23" t="s">
        <v>116</v>
      </c>
      <c r="S22">
        <v>5</v>
      </c>
      <c r="T22" t="s">
        <v>136</v>
      </c>
    </row>
    <row r="23" spans="1:35" ht="14.45" x14ac:dyDescent="0.3">
      <c r="A23" t="s">
        <v>101</v>
      </c>
      <c r="F23" s="22"/>
      <c r="G23" s="22"/>
      <c r="H23" s="22"/>
      <c r="L23" s="1" t="s">
        <v>89</v>
      </c>
      <c r="M23" s="23" t="s">
        <v>90</v>
      </c>
      <c r="O23" s="22" t="s">
        <v>270</v>
      </c>
      <c r="P23" s="22">
        <v>1</v>
      </c>
      <c r="Q23" s="23" t="s">
        <v>271</v>
      </c>
      <c r="R23" s="23" t="s">
        <v>117</v>
      </c>
      <c r="S23">
        <v>5</v>
      </c>
      <c r="T23" s="22" t="s">
        <v>137</v>
      </c>
    </row>
    <row r="24" spans="1:35" ht="14.45" x14ac:dyDescent="0.3">
      <c r="A24" t="s">
        <v>100</v>
      </c>
      <c r="F24" s="22"/>
      <c r="G24" s="22"/>
      <c r="H24" s="22"/>
      <c r="L24" s="1" t="s">
        <v>91</v>
      </c>
      <c r="M24" s="23">
        <v>2</v>
      </c>
      <c r="N24" t="s">
        <v>123</v>
      </c>
      <c r="O24" s="1" t="s">
        <v>112</v>
      </c>
      <c r="P24" s="21">
        <v>0.01</v>
      </c>
      <c r="Q24" s="23" t="s">
        <v>132</v>
      </c>
      <c r="R24" s="23" t="s">
        <v>118</v>
      </c>
      <c r="S24">
        <v>0.8</v>
      </c>
      <c r="T24" t="s">
        <v>135</v>
      </c>
    </row>
    <row r="25" spans="1:35" ht="14.45" x14ac:dyDescent="0.3">
      <c r="A25" t="s">
        <v>102</v>
      </c>
      <c r="F25" s="22"/>
      <c r="G25" s="22"/>
      <c r="H25" s="22"/>
      <c r="L25" s="22" t="s">
        <v>263</v>
      </c>
      <c r="M25" s="23">
        <v>0</v>
      </c>
      <c r="N25" s="23" t="s">
        <v>264</v>
      </c>
      <c r="O25" s="1" t="s">
        <v>88</v>
      </c>
      <c r="P25" s="21">
        <v>0.01</v>
      </c>
      <c r="Q25" s="23" t="s">
        <v>127</v>
      </c>
      <c r="R25" s="23" t="s">
        <v>272</v>
      </c>
      <c r="S25" s="22">
        <v>2</v>
      </c>
      <c r="T25" s="22" t="s">
        <v>273</v>
      </c>
    </row>
    <row r="26" spans="1:35" ht="14.45" x14ac:dyDescent="0.3">
      <c r="A26" t="s">
        <v>265</v>
      </c>
      <c r="F26" s="22"/>
      <c r="G26" s="22"/>
      <c r="H26" s="22"/>
      <c r="O26" s="1" t="s">
        <v>93</v>
      </c>
      <c r="P26" s="21">
        <v>0.01</v>
      </c>
      <c r="Q26" s="22" t="s">
        <v>126</v>
      </c>
      <c r="R26" s="23" t="s">
        <v>89</v>
      </c>
      <c r="S26" s="23" t="s">
        <v>90</v>
      </c>
    </row>
    <row r="27" spans="1:35" ht="14.45" x14ac:dyDescent="0.3">
      <c r="A27" t="s">
        <v>260</v>
      </c>
      <c r="F27" s="22"/>
      <c r="G27" s="22"/>
      <c r="H27" s="22"/>
      <c r="O27" s="1" t="s">
        <v>107</v>
      </c>
      <c r="P27" s="21">
        <v>45036000000000</v>
      </c>
      <c r="Q27" s="22" t="s">
        <v>125</v>
      </c>
      <c r="R27" s="23" t="s">
        <v>91</v>
      </c>
      <c r="S27" s="23">
        <v>2</v>
      </c>
      <c r="T27" s="22" t="s">
        <v>123</v>
      </c>
    </row>
    <row r="28" spans="1:35" ht="14.45" x14ac:dyDescent="0.3">
      <c r="A28" t="s">
        <v>261</v>
      </c>
      <c r="F28" s="22"/>
      <c r="G28" s="22"/>
      <c r="H28" s="22"/>
      <c r="O28" s="1" t="s">
        <v>108</v>
      </c>
      <c r="P28" s="22">
        <v>100</v>
      </c>
      <c r="Q28" s="22" t="s">
        <v>124</v>
      </c>
      <c r="R28" t="s">
        <v>263</v>
      </c>
      <c r="S28" s="23">
        <v>0</v>
      </c>
      <c r="T28" s="23" t="s">
        <v>264</v>
      </c>
    </row>
    <row r="29" spans="1:35" ht="14.45" x14ac:dyDescent="0.3">
      <c r="A29" s="22" t="s">
        <v>275</v>
      </c>
      <c r="F29" s="22"/>
      <c r="G29" s="22"/>
      <c r="H29" s="22"/>
      <c r="O29" s="1" t="s">
        <v>89</v>
      </c>
      <c r="P29" s="23" t="s">
        <v>90</v>
      </c>
    </row>
    <row r="30" spans="1:35" ht="14.45" x14ac:dyDescent="0.3">
      <c r="F30" s="22"/>
      <c r="G30" s="22"/>
      <c r="H30" s="22"/>
      <c r="O30" s="1" t="s">
        <v>91</v>
      </c>
      <c r="P30" s="23">
        <v>2</v>
      </c>
      <c r="Q30" s="22" t="s">
        <v>123</v>
      </c>
    </row>
    <row r="31" spans="1:35" ht="14.45" x14ac:dyDescent="0.3">
      <c r="F31" s="22"/>
      <c r="G31" s="22"/>
      <c r="H31" s="22"/>
      <c r="O31" s="22" t="s">
        <v>263</v>
      </c>
      <c r="P31" s="23">
        <v>0</v>
      </c>
      <c r="Q31" s="23" t="s">
        <v>264</v>
      </c>
    </row>
    <row r="32" spans="1:35" ht="14.45" x14ac:dyDescent="0.3">
      <c r="F32" s="22"/>
      <c r="G32" s="22"/>
      <c r="H32" s="22"/>
      <c r="O32" t="s">
        <v>268</v>
      </c>
      <c r="P32" s="23">
        <v>1</v>
      </c>
      <c r="Q32" s="23" t="s">
        <v>269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2016-04-06T14:58:00Z</dcterms:modified>
</cp:coreProperties>
</file>