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uter\Desktop\Semana 12Prestamos-2-1\"/>
    </mc:Choice>
  </mc:AlternateContent>
  <bookViews>
    <workbookView xWindow="0" yWindow="0" windowWidth="38400" windowHeight="12435" activeTab="4"/>
  </bookViews>
  <sheets>
    <sheet name="Ver 1" sheetId="1" r:id="rId1"/>
    <sheet name="Ver 2" sheetId="2" r:id="rId2"/>
    <sheet name="ver 3" sheetId="3" r:id="rId3"/>
    <sheet name="ver 4" sheetId="4" r:id="rId4"/>
    <sheet name="Ver 5" sheetId="6" r:id="rId5"/>
  </sheets>
  <calcPr calcId="152511"/>
</workbook>
</file>

<file path=xl/calcChain.xml><?xml version="1.0" encoding="utf-8"?>
<calcChain xmlns="http://schemas.openxmlformats.org/spreadsheetml/2006/main">
  <c r="G36" i="6" l="1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C13" i="6"/>
  <c r="A13" i="6"/>
  <c r="J13" i="6" s="1"/>
  <c r="C9" i="6"/>
  <c r="G12" i="4"/>
  <c r="C8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C12" i="4"/>
  <c r="A12" i="4"/>
  <c r="A13" i="4" s="1"/>
  <c r="K13" i="4" s="1"/>
  <c r="C8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13" i="3"/>
  <c r="G11" i="3" s="1"/>
  <c r="C13" i="3"/>
  <c r="A13" i="3"/>
  <c r="A14" i="3" s="1"/>
  <c r="D10" i="3"/>
  <c r="C9" i="3"/>
  <c r="G11" i="6" l="1"/>
  <c r="K12" i="4"/>
  <c r="D13" i="6"/>
  <c r="K13" i="6"/>
  <c r="L13" i="6" s="1"/>
  <c r="A14" i="6"/>
  <c r="G10" i="4"/>
  <c r="A14" i="4"/>
  <c r="K14" i="4" s="1"/>
  <c r="J13" i="4"/>
  <c r="L13" i="4" s="1"/>
  <c r="J12" i="4"/>
  <c r="D12" i="4" s="1"/>
  <c r="A15" i="3"/>
  <c r="K14" i="3"/>
  <c r="L14" i="3" s="1"/>
  <c r="K13" i="3"/>
  <c r="H13" i="3" s="1"/>
  <c r="C6" i="2"/>
  <c r="C10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H22" i="2" s="1"/>
  <c r="I22" i="2" s="1"/>
  <c r="D7" i="2"/>
  <c r="B8" i="1"/>
  <c r="C5" i="1"/>
  <c r="B5" i="1"/>
  <c r="E8" i="1" s="1"/>
  <c r="D13" i="3" l="1"/>
  <c r="I20" i="2"/>
  <c r="I12" i="2"/>
  <c r="H10" i="2"/>
  <c r="D10" i="2" s="1"/>
  <c r="I10" i="2"/>
  <c r="L12" i="4"/>
  <c r="L13" i="3"/>
  <c r="A15" i="6"/>
  <c r="K14" i="6"/>
  <c r="J14" i="6"/>
  <c r="A15" i="4"/>
  <c r="K15" i="4" s="1"/>
  <c r="J14" i="4"/>
  <c r="L14" i="4" s="1"/>
  <c r="A16" i="3"/>
  <c r="K15" i="3"/>
  <c r="L15" i="3" s="1"/>
  <c r="H12" i="2"/>
  <c r="H14" i="2"/>
  <c r="I14" i="2" s="1"/>
  <c r="H21" i="2"/>
  <c r="I21" i="2" s="1"/>
  <c r="H19" i="2"/>
  <c r="I19" i="2" s="1"/>
  <c r="H17" i="2"/>
  <c r="I17" i="2" s="1"/>
  <c r="A23" i="2"/>
  <c r="H11" i="2"/>
  <c r="I11" i="2" s="1"/>
  <c r="H13" i="2"/>
  <c r="I13" i="2" s="1"/>
  <c r="H15" i="2"/>
  <c r="I15" i="2" s="1"/>
  <c r="H20" i="2"/>
  <c r="H18" i="2"/>
  <c r="I18" i="2" s="1"/>
  <c r="H16" i="2"/>
  <c r="I16" i="2" s="1"/>
  <c r="E31" i="1"/>
  <c r="E29" i="1"/>
  <c r="E27" i="1"/>
  <c r="E25" i="1"/>
  <c r="E23" i="1"/>
  <c r="E21" i="1"/>
  <c r="E30" i="1"/>
  <c r="E28" i="1"/>
  <c r="E26" i="1"/>
  <c r="E24" i="1"/>
  <c r="E22" i="1"/>
  <c r="E19" i="1"/>
  <c r="E17" i="1"/>
  <c r="E15" i="1"/>
  <c r="E20" i="1"/>
  <c r="E18" i="1"/>
  <c r="E16" i="1"/>
  <c r="E14" i="1"/>
  <c r="C8" i="1"/>
  <c r="D8" i="1" s="1"/>
  <c r="F8" i="1" s="1"/>
  <c r="E13" i="1"/>
  <c r="E11" i="1"/>
  <c r="E9" i="1"/>
  <c r="E12" i="1"/>
  <c r="E10" i="1"/>
  <c r="L14" i="6" l="1"/>
  <c r="J15" i="6"/>
  <c r="A16" i="6"/>
  <c r="K15" i="6"/>
  <c r="A16" i="4"/>
  <c r="K16" i="4" s="1"/>
  <c r="J15" i="4"/>
  <c r="L15" i="4" s="1"/>
  <c r="A17" i="3"/>
  <c r="K16" i="3"/>
  <c r="L16" i="3" s="1"/>
  <c r="H23" i="2"/>
  <c r="I23" i="2" s="1"/>
  <c r="A24" i="2"/>
  <c r="E6" i="1"/>
  <c r="L15" i="6" l="1"/>
  <c r="A17" i="6"/>
  <c r="K16" i="6"/>
  <c r="J16" i="6"/>
  <c r="A17" i="4"/>
  <c r="K17" i="4" s="1"/>
  <c r="J16" i="4"/>
  <c r="L16" i="4" s="1"/>
  <c r="A18" i="3"/>
  <c r="K17" i="3"/>
  <c r="L17" i="3" s="1"/>
  <c r="H24" i="2"/>
  <c r="I24" i="2" s="1"/>
  <c r="A25" i="2"/>
  <c r="B9" i="1"/>
  <c r="L16" i="6" l="1"/>
  <c r="J17" i="6"/>
  <c r="A18" i="6"/>
  <c r="K17" i="6"/>
  <c r="A18" i="4"/>
  <c r="K18" i="4" s="1"/>
  <c r="J17" i="4"/>
  <c r="L17" i="4" s="1"/>
  <c r="A19" i="3"/>
  <c r="K18" i="3"/>
  <c r="L18" i="3" s="1"/>
  <c r="H25" i="2"/>
  <c r="I25" i="2" s="1"/>
  <c r="A26" i="2"/>
  <c r="C9" i="1"/>
  <c r="D9" i="1" s="1"/>
  <c r="F9" i="1" s="1"/>
  <c r="L17" i="6" l="1"/>
  <c r="A19" i="6"/>
  <c r="K18" i="6"/>
  <c r="J18" i="6"/>
  <c r="J18" i="4"/>
  <c r="L18" i="4" s="1"/>
  <c r="A19" i="4"/>
  <c r="K19" i="4" s="1"/>
  <c r="A20" i="3"/>
  <c r="K19" i="3"/>
  <c r="L19" i="3" s="1"/>
  <c r="H26" i="2"/>
  <c r="I26" i="2" s="1"/>
  <c r="A27" i="2"/>
  <c r="L18" i="6" l="1"/>
  <c r="J19" i="6"/>
  <c r="A20" i="6"/>
  <c r="K19" i="6"/>
  <c r="A20" i="4"/>
  <c r="K20" i="4" s="1"/>
  <c r="J19" i="4"/>
  <c r="L19" i="4" s="1"/>
  <c r="A21" i="3"/>
  <c r="K20" i="3"/>
  <c r="L20" i="3" s="1"/>
  <c r="H27" i="2"/>
  <c r="I27" i="2" s="1"/>
  <c r="A28" i="2"/>
  <c r="B10" i="1"/>
  <c r="L19" i="6" l="1"/>
  <c r="J20" i="6"/>
  <c r="A21" i="6"/>
  <c r="K20" i="6"/>
  <c r="A21" i="4"/>
  <c r="K21" i="4" s="1"/>
  <c r="J20" i="4"/>
  <c r="L20" i="4" s="1"/>
  <c r="A22" i="3"/>
  <c r="K21" i="3"/>
  <c r="L21" i="3" s="1"/>
  <c r="H28" i="2"/>
  <c r="I28" i="2" s="1"/>
  <c r="A29" i="2"/>
  <c r="C10" i="1"/>
  <c r="D10" i="1" s="1"/>
  <c r="F10" i="1" s="1"/>
  <c r="B11" i="1" s="1"/>
  <c r="L20" i="6" l="1"/>
  <c r="A22" i="6"/>
  <c r="K21" i="6"/>
  <c r="J21" i="6"/>
  <c r="A22" i="4"/>
  <c r="K22" i="4" s="1"/>
  <c r="J21" i="4"/>
  <c r="L21" i="4" s="1"/>
  <c r="A23" i="3"/>
  <c r="K22" i="3"/>
  <c r="L22" i="3" s="1"/>
  <c r="H29" i="2"/>
  <c r="I29" i="2" s="1"/>
  <c r="A30" i="2"/>
  <c r="C11" i="1"/>
  <c r="D11" i="1" s="1"/>
  <c r="F11" i="1" s="1"/>
  <c r="B12" i="1" s="1"/>
  <c r="L21" i="6" l="1"/>
  <c r="J22" i="6"/>
  <c r="A23" i="6"/>
  <c r="K22" i="6"/>
  <c r="A23" i="4"/>
  <c r="K23" i="4" s="1"/>
  <c r="J22" i="4"/>
  <c r="L22" i="4" s="1"/>
  <c r="A24" i="3"/>
  <c r="K23" i="3"/>
  <c r="L23" i="3" s="1"/>
  <c r="H30" i="2"/>
  <c r="I30" i="2" s="1"/>
  <c r="A31" i="2"/>
  <c r="C12" i="1"/>
  <c r="A24" i="6" l="1"/>
  <c r="K23" i="6"/>
  <c r="J23" i="6"/>
  <c r="L22" i="6"/>
  <c r="A24" i="4"/>
  <c r="K24" i="4" s="1"/>
  <c r="J23" i="4"/>
  <c r="L23" i="4" s="1"/>
  <c r="A25" i="3"/>
  <c r="K24" i="3"/>
  <c r="L24" i="3" s="1"/>
  <c r="H31" i="2"/>
  <c r="I31" i="2" s="1"/>
  <c r="A32" i="2"/>
  <c r="D12" i="1"/>
  <c r="L23" i="6" l="1"/>
  <c r="J24" i="6"/>
  <c r="A25" i="6"/>
  <c r="K24" i="6"/>
  <c r="A25" i="4"/>
  <c r="K25" i="4" s="1"/>
  <c r="J24" i="4"/>
  <c r="L24" i="4" s="1"/>
  <c r="A26" i="3"/>
  <c r="K25" i="3"/>
  <c r="L25" i="3" s="1"/>
  <c r="H32" i="2"/>
  <c r="I32" i="2" s="1"/>
  <c r="A33" i="2"/>
  <c r="H33" i="2" s="1"/>
  <c r="I33" i="2" s="1"/>
  <c r="I8" i="2" s="1"/>
  <c r="C7" i="2" s="1"/>
  <c r="F12" i="1"/>
  <c r="B13" i="1" s="1"/>
  <c r="F6" i="2" l="1"/>
  <c r="F22" i="2"/>
  <c r="F29" i="2"/>
  <c r="F13" i="2"/>
  <c r="F16" i="2"/>
  <c r="F31" i="2"/>
  <c r="F15" i="2"/>
  <c r="F33" i="2"/>
  <c r="F20" i="2"/>
  <c r="F24" i="2"/>
  <c r="F19" i="2"/>
  <c r="F28" i="2"/>
  <c r="F25" i="2"/>
  <c r="F14" i="2"/>
  <c r="F18" i="2"/>
  <c r="F17" i="2"/>
  <c r="F26" i="2"/>
  <c r="F23" i="2"/>
  <c r="F10" i="2"/>
  <c r="F30" i="2"/>
  <c r="F12" i="2"/>
  <c r="F32" i="2"/>
  <c r="F21" i="2"/>
  <c r="F11" i="2"/>
  <c r="F27" i="2"/>
  <c r="A26" i="6"/>
  <c r="K25" i="6"/>
  <c r="J25" i="6"/>
  <c r="L24" i="6"/>
  <c r="A26" i="4"/>
  <c r="K26" i="4" s="1"/>
  <c r="J25" i="4"/>
  <c r="L25" i="4" s="1"/>
  <c r="A27" i="3"/>
  <c r="K26" i="3"/>
  <c r="L26" i="3" s="1"/>
  <c r="C13" i="1"/>
  <c r="D13" i="1" s="1"/>
  <c r="F8" i="2" l="1"/>
  <c r="E10" i="2"/>
  <c r="G10" i="2" s="1"/>
  <c r="C11" i="2" s="1"/>
  <c r="L25" i="6"/>
  <c r="J26" i="6"/>
  <c r="A27" i="6"/>
  <c r="K26" i="6"/>
  <c r="A27" i="4"/>
  <c r="K27" i="4" s="1"/>
  <c r="J26" i="4"/>
  <c r="L26" i="4" s="1"/>
  <c r="A28" i="3"/>
  <c r="K27" i="3"/>
  <c r="L27" i="3" s="1"/>
  <c r="F13" i="1"/>
  <c r="B14" i="1" s="1"/>
  <c r="D11" i="2" l="1"/>
  <c r="E11" i="2" s="1"/>
  <c r="G11" i="2"/>
  <c r="C12" i="2" s="1"/>
  <c r="L26" i="6"/>
  <c r="A28" i="6"/>
  <c r="K27" i="6"/>
  <c r="J27" i="6"/>
  <c r="A28" i="4"/>
  <c r="K28" i="4" s="1"/>
  <c r="J27" i="4"/>
  <c r="L27" i="4" s="1"/>
  <c r="A29" i="3"/>
  <c r="K28" i="3"/>
  <c r="L28" i="3" s="1"/>
  <c r="C14" i="1"/>
  <c r="D14" i="1" s="1"/>
  <c r="D12" i="2" l="1"/>
  <c r="E12" i="2" s="1"/>
  <c r="G12" i="2"/>
  <c r="C13" i="2" s="1"/>
  <c r="L27" i="6"/>
  <c r="J28" i="6"/>
  <c r="A29" i="6"/>
  <c r="K28" i="6"/>
  <c r="A29" i="4"/>
  <c r="K29" i="4" s="1"/>
  <c r="J28" i="4"/>
  <c r="L28" i="4" s="1"/>
  <c r="A30" i="3"/>
  <c r="K29" i="3"/>
  <c r="L29" i="3" s="1"/>
  <c r="F14" i="1"/>
  <c r="B15" i="1" s="1"/>
  <c r="D13" i="2" l="1"/>
  <c r="E13" i="2" s="1"/>
  <c r="G13" i="2"/>
  <c r="C14" i="2" s="1"/>
  <c r="A30" i="6"/>
  <c r="K29" i="6"/>
  <c r="J29" i="6"/>
  <c r="L28" i="6"/>
  <c r="A30" i="4"/>
  <c r="K30" i="4" s="1"/>
  <c r="J29" i="4"/>
  <c r="L29" i="4" s="1"/>
  <c r="A31" i="3"/>
  <c r="K30" i="3"/>
  <c r="L30" i="3" s="1"/>
  <c r="C15" i="1"/>
  <c r="D15" i="1" s="1"/>
  <c r="D14" i="2" l="1"/>
  <c r="E14" i="2" s="1"/>
  <c r="G14" i="2"/>
  <c r="C15" i="2" s="1"/>
  <c r="D15" i="2" s="1"/>
  <c r="L29" i="6"/>
  <c r="J30" i="6"/>
  <c r="A31" i="6"/>
  <c r="K30" i="6"/>
  <c r="A31" i="4"/>
  <c r="K31" i="4" s="1"/>
  <c r="J30" i="4"/>
  <c r="L30" i="4" s="1"/>
  <c r="A32" i="3"/>
  <c r="K31" i="3"/>
  <c r="L31" i="3" s="1"/>
  <c r="E15" i="2"/>
  <c r="G15" i="2" s="1"/>
  <c r="C16" i="2" s="1"/>
  <c r="D16" i="2" s="1"/>
  <c r="F15" i="1"/>
  <c r="B16" i="1" s="1"/>
  <c r="A32" i="6" l="1"/>
  <c r="K31" i="6"/>
  <c r="J31" i="6"/>
  <c r="L30" i="6"/>
  <c r="A32" i="4"/>
  <c r="K32" i="4" s="1"/>
  <c r="J31" i="4"/>
  <c r="L31" i="4" s="1"/>
  <c r="A33" i="3"/>
  <c r="K32" i="3"/>
  <c r="L32" i="3" s="1"/>
  <c r="E16" i="2"/>
  <c r="G16" i="2" s="1"/>
  <c r="C17" i="2" s="1"/>
  <c r="D17" i="2" s="1"/>
  <c r="C16" i="1"/>
  <c r="L31" i="6" l="1"/>
  <c r="J32" i="6"/>
  <c r="A33" i="6"/>
  <c r="K32" i="6"/>
  <c r="A33" i="4"/>
  <c r="K33" i="4" s="1"/>
  <c r="J32" i="4"/>
  <c r="L32" i="4" s="1"/>
  <c r="A34" i="3"/>
  <c r="K33" i="3"/>
  <c r="L33" i="3" s="1"/>
  <c r="E17" i="2"/>
  <c r="G17" i="2" s="1"/>
  <c r="C18" i="2" s="1"/>
  <c r="D18" i="2" s="1"/>
  <c r="D16" i="1"/>
  <c r="A34" i="6" l="1"/>
  <c r="K33" i="6"/>
  <c r="J33" i="6"/>
  <c r="L32" i="6"/>
  <c r="A34" i="4"/>
  <c r="K34" i="4" s="1"/>
  <c r="J33" i="4"/>
  <c r="L33" i="4" s="1"/>
  <c r="A35" i="3"/>
  <c r="K34" i="3"/>
  <c r="L34" i="3" s="1"/>
  <c r="E18" i="2"/>
  <c r="G18" i="2" s="1"/>
  <c r="C19" i="2" s="1"/>
  <c r="D19" i="2" s="1"/>
  <c r="F16" i="1"/>
  <c r="B17" i="1" s="1"/>
  <c r="L33" i="6" l="1"/>
  <c r="J34" i="6"/>
  <c r="A35" i="6"/>
  <c r="K34" i="6"/>
  <c r="A35" i="4"/>
  <c r="J34" i="4"/>
  <c r="L34" i="4" s="1"/>
  <c r="A36" i="3"/>
  <c r="K36" i="3" s="1"/>
  <c r="L36" i="3" s="1"/>
  <c r="L11" i="3" s="1"/>
  <c r="C10" i="3" s="1"/>
  <c r="F13" i="3" s="1"/>
  <c r="I13" i="3" s="1"/>
  <c r="K35" i="3"/>
  <c r="L35" i="3" s="1"/>
  <c r="E19" i="2"/>
  <c r="G19" i="2" s="1"/>
  <c r="C20" i="2" s="1"/>
  <c r="D20" i="2" s="1"/>
  <c r="C17" i="1"/>
  <c r="J35" i="4" l="1"/>
  <c r="K35" i="4"/>
  <c r="L35" i="4" s="1"/>
  <c r="A36" i="6"/>
  <c r="K35" i="6"/>
  <c r="J35" i="6"/>
  <c r="L34" i="6"/>
  <c r="L10" i="4"/>
  <c r="C9" i="4" s="1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E20" i="2"/>
  <c r="G20" i="2" s="1"/>
  <c r="C21" i="2" s="1"/>
  <c r="D21" i="2" s="1"/>
  <c r="D17" i="1"/>
  <c r="L35" i="6" l="1"/>
  <c r="J36" i="6"/>
  <c r="K36" i="6"/>
  <c r="F13" i="4"/>
  <c r="H13" i="4" s="1"/>
  <c r="F15" i="4"/>
  <c r="H15" i="4" s="1"/>
  <c r="F17" i="4"/>
  <c r="H17" i="4" s="1"/>
  <c r="F19" i="4"/>
  <c r="H19" i="4" s="1"/>
  <c r="F21" i="4"/>
  <c r="H21" i="4" s="1"/>
  <c r="F23" i="4"/>
  <c r="H23" i="4" s="1"/>
  <c r="F25" i="4"/>
  <c r="H25" i="4" s="1"/>
  <c r="F27" i="4"/>
  <c r="H27" i="4" s="1"/>
  <c r="F29" i="4"/>
  <c r="H29" i="4" s="1"/>
  <c r="F31" i="4"/>
  <c r="H31" i="4" s="1"/>
  <c r="F33" i="4"/>
  <c r="H33" i="4" s="1"/>
  <c r="F35" i="4"/>
  <c r="H35" i="4" s="1"/>
  <c r="F14" i="4"/>
  <c r="H14" i="4" s="1"/>
  <c r="F16" i="4"/>
  <c r="H16" i="4" s="1"/>
  <c r="F18" i="4"/>
  <c r="H18" i="4" s="1"/>
  <c r="F20" i="4"/>
  <c r="H20" i="4" s="1"/>
  <c r="F22" i="4"/>
  <c r="H22" i="4" s="1"/>
  <c r="F24" i="4"/>
  <c r="H24" i="4" s="1"/>
  <c r="F26" i="4"/>
  <c r="H26" i="4" s="1"/>
  <c r="F28" i="4"/>
  <c r="H28" i="4" s="1"/>
  <c r="F30" i="4"/>
  <c r="H30" i="4" s="1"/>
  <c r="F32" i="4"/>
  <c r="H32" i="4" s="1"/>
  <c r="F34" i="4"/>
  <c r="H34" i="4" s="1"/>
  <c r="F12" i="4"/>
  <c r="H12" i="4" s="1"/>
  <c r="E13" i="3"/>
  <c r="F11" i="3"/>
  <c r="E21" i="2"/>
  <c r="G21" i="2" s="1"/>
  <c r="C22" i="2" s="1"/>
  <c r="D22" i="2" s="1"/>
  <c r="F17" i="1"/>
  <c r="B18" i="1" s="1"/>
  <c r="L36" i="6" l="1"/>
  <c r="L11" i="6" s="1"/>
  <c r="C10" i="6" s="1"/>
  <c r="E12" i="4"/>
  <c r="I12" i="4" s="1"/>
  <c r="C13" i="4" s="1"/>
  <c r="D13" i="4" s="1"/>
  <c r="J13" i="3"/>
  <c r="C14" i="3" s="1"/>
  <c r="H14" i="3" s="1"/>
  <c r="C18" i="1"/>
  <c r="I14" i="3" l="1"/>
  <c r="F36" i="6"/>
  <c r="F34" i="6"/>
  <c r="F32" i="6"/>
  <c r="F30" i="6"/>
  <c r="F28" i="6"/>
  <c r="F26" i="6"/>
  <c r="F24" i="6"/>
  <c r="F22" i="6"/>
  <c r="F20" i="6"/>
  <c r="F35" i="6"/>
  <c r="F33" i="6"/>
  <c r="F31" i="6"/>
  <c r="F29" i="6"/>
  <c r="F27" i="6"/>
  <c r="F25" i="6"/>
  <c r="F23" i="6"/>
  <c r="F21" i="6"/>
  <c r="F19" i="6"/>
  <c r="F17" i="6"/>
  <c r="F15" i="6"/>
  <c r="F13" i="6"/>
  <c r="F18" i="6"/>
  <c r="F16" i="6"/>
  <c r="F14" i="6"/>
  <c r="D14" i="3"/>
  <c r="E22" i="2"/>
  <c r="D18" i="1"/>
  <c r="H14" i="6" l="1"/>
  <c r="H15" i="6"/>
  <c r="H19" i="6"/>
  <c r="H23" i="6"/>
  <c r="H27" i="6"/>
  <c r="H31" i="6"/>
  <c r="H35" i="6"/>
  <c r="H22" i="6"/>
  <c r="H26" i="6"/>
  <c r="H30" i="6"/>
  <c r="H34" i="6"/>
  <c r="H18" i="6"/>
  <c r="H16" i="6"/>
  <c r="H13" i="6"/>
  <c r="F11" i="6"/>
  <c r="E13" i="6"/>
  <c r="H17" i="6"/>
  <c r="H21" i="6"/>
  <c r="H25" i="6"/>
  <c r="H29" i="6"/>
  <c r="H33" i="6"/>
  <c r="H20" i="6"/>
  <c r="H24" i="6"/>
  <c r="H28" i="6"/>
  <c r="H32" i="6"/>
  <c r="H36" i="6"/>
  <c r="E13" i="4"/>
  <c r="I13" i="4" s="1"/>
  <c r="E14" i="3"/>
  <c r="G22" i="2"/>
  <c r="C23" i="2" s="1"/>
  <c r="D23" i="2" s="1"/>
  <c r="F18" i="1"/>
  <c r="B19" i="1" s="1"/>
  <c r="I13" i="6" l="1"/>
  <c r="C14" i="6" s="1"/>
  <c r="H11" i="6"/>
  <c r="C14" i="4"/>
  <c r="D14" i="4" s="1"/>
  <c r="J14" i="3"/>
  <c r="C15" i="3" s="1"/>
  <c r="H15" i="3" s="1"/>
  <c r="C19" i="1"/>
  <c r="I15" i="3" l="1"/>
  <c r="D14" i="6"/>
  <c r="D15" i="3"/>
  <c r="E23" i="2"/>
  <c r="D19" i="1"/>
  <c r="E14" i="6" l="1"/>
  <c r="E14" i="4"/>
  <c r="I14" i="4" s="1"/>
  <c r="E15" i="3"/>
  <c r="G23" i="2"/>
  <c r="C24" i="2" s="1"/>
  <c r="D24" i="2" s="1"/>
  <c r="F19" i="1"/>
  <c r="B20" i="1" s="1"/>
  <c r="I14" i="6" l="1"/>
  <c r="C15" i="6" s="1"/>
  <c r="C15" i="4"/>
  <c r="D15" i="4" s="1"/>
  <c r="J15" i="3"/>
  <c r="C16" i="3" s="1"/>
  <c r="H16" i="3" s="1"/>
  <c r="C20" i="1"/>
  <c r="I16" i="3" l="1"/>
  <c r="D15" i="6"/>
  <c r="D16" i="3"/>
  <c r="E24" i="2"/>
  <c r="D20" i="1"/>
  <c r="E15" i="6" l="1"/>
  <c r="E15" i="4"/>
  <c r="I15" i="4" s="1"/>
  <c r="E16" i="3"/>
  <c r="G24" i="2"/>
  <c r="C25" i="2" s="1"/>
  <c r="D25" i="2" s="1"/>
  <c r="F20" i="1"/>
  <c r="B21" i="1" s="1"/>
  <c r="I15" i="6" l="1"/>
  <c r="C16" i="6" s="1"/>
  <c r="C16" i="4"/>
  <c r="D16" i="4" s="1"/>
  <c r="J16" i="3"/>
  <c r="C17" i="3" s="1"/>
  <c r="H17" i="3" s="1"/>
  <c r="I17" i="3" s="1"/>
  <c r="C21" i="1"/>
  <c r="D16" i="6" l="1"/>
  <c r="D17" i="3"/>
  <c r="E17" i="3" s="1"/>
  <c r="E25" i="2"/>
  <c r="D21" i="1"/>
  <c r="E16" i="6" l="1"/>
  <c r="E16" i="4"/>
  <c r="I16" i="4" s="1"/>
  <c r="C17" i="4" s="1"/>
  <c r="D17" i="4" s="1"/>
  <c r="J17" i="3"/>
  <c r="C18" i="3" s="1"/>
  <c r="H18" i="3" s="1"/>
  <c r="I18" i="3" s="1"/>
  <c r="G25" i="2"/>
  <c r="C26" i="2" s="1"/>
  <c r="D26" i="2" s="1"/>
  <c r="F21" i="1"/>
  <c r="B22" i="1" s="1"/>
  <c r="I16" i="6" l="1"/>
  <c r="C17" i="6" s="1"/>
  <c r="D18" i="3"/>
  <c r="E18" i="3" s="1"/>
  <c r="J18" i="3" s="1"/>
  <c r="C19" i="3" s="1"/>
  <c r="H19" i="3" s="1"/>
  <c r="I19" i="3" s="1"/>
  <c r="C22" i="1"/>
  <c r="D17" i="6" l="1"/>
  <c r="E17" i="6" s="1"/>
  <c r="I17" i="6" s="1"/>
  <c r="C18" i="6" s="1"/>
  <c r="E17" i="4"/>
  <c r="I17" i="4" s="1"/>
  <c r="C18" i="4" s="1"/>
  <c r="D18" i="4" s="1"/>
  <c r="D19" i="3"/>
  <c r="E19" i="3" s="1"/>
  <c r="J19" i="3" s="1"/>
  <c r="C20" i="3" s="1"/>
  <c r="H20" i="3" s="1"/>
  <c r="I20" i="3" s="1"/>
  <c r="E26" i="2"/>
  <c r="D22" i="1"/>
  <c r="D18" i="6" l="1"/>
  <c r="E18" i="6" s="1"/>
  <c r="I18" i="6" s="1"/>
  <c r="C19" i="6" s="1"/>
  <c r="D20" i="3"/>
  <c r="E20" i="3" s="1"/>
  <c r="J20" i="3" s="1"/>
  <c r="C21" i="3" s="1"/>
  <c r="H21" i="3" s="1"/>
  <c r="I21" i="3" s="1"/>
  <c r="G26" i="2"/>
  <c r="C27" i="2" s="1"/>
  <c r="D27" i="2" s="1"/>
  <c r="F22" i="1"/>
  <c r="B23" i="1" s="1"/>
  <c r="D19" i="6" l="1"/>
  <c r="E19" i="6" s="1"/>
  <c r="I19" i="6" s="1"/>
  <c r="C20" i="6" s="1"/>
  <c r="E18" i="4"/>
  <c r="I18" i="4" s="1"/>
  <c r="C19" i="4" s="1"/>
  <c r="D19" i="4" s="1"/>
  <c r="D21" i="3"/>
  <c r="E21" i="3" s="1"/>
  <c r="J21" i="3" s="1"/>
  <c r="C22" i="3" s="1"/>
  <c r="H22" i="3" s="1"/>
  <c r="I22" i="3" s="1"/>
  <c r="C23" i="1"/>
  <c r="D20" i="6" l="1"/>
  <c r="E20" i="6" s="1"/>
  <c r="I20" i="6" s="1"/>
  <c r="C21" i="6" s="1"/>
  <c r="D22" i="3"/>
  <c r="E22" i="3" s="1"/>
  <c r="J22" i="3" s="1"/>
  <c r="C23" i="3" s="1"/>
  <c r="H23" i="3" s="1"/>
  <c r="I23" i="3" s="1"/>
  <c r="E27" i="2"/>
  <c r="D23" i="1"/>
  <c r="D21" i="6" l="1"/>
  <c r="E21" i="6" s="1"/>
  <c r="I21" i="6" s="1"/>
  <c r="C22" i="6" s="1"/>
  <c r="E19" i="4"/>
  <c r="I19" i="4" s="1"/>
  <c r="C20" i="4" s="1"/>
  <c r="D20" i="4" s="1"/>
  <c r="D23" i="3"/>
  <c r="E23" i="3" s="1"/>
  <c r="J23" i="3" s="1"/>
  <c r="C24" i="3" s="1"/>
  <c r="H24" i="3" s="1"/>
  <c r="I24" i="3" s="1"/>
  <c r="G27" i="2"/>
  <c r="C28" i="2" s="1"/>
  <c r="D28" i="2" s="1"/>
  <c r="F23" i="1"/>
  <c r="B24" i="1" s="1"/>
  <c r="D22" i="6" l="1"/>
  <c r="E22" i="6" s="1"/>
  <c r="I22" i="6" s="1"/>
  <c r="C23" i="6" s="1"/>
  <c r="D24" i="3"/>
  <c r="E24" i="3" s="1"/>
  <c r="J24" i="3" s="1"/>
  <c r="C25" i="3" s="1"/>
  <c r="H25" i="3" s="1"/>
  <c r="I25" i="3" s="1"/>
  <c r="E28" i="2"/>
  <c r="G28" i="2" s="1"/>
  <c r="C29" i="2" s="1"/>
  <c r="D29" i="2" s="1"/>
  <c r="C24" i="1"/>
  <c r="D23" i="6" l="1"/>
  <c r="E23" i="6" s="1"/>
  <c r="I23" i="6" s="1"/>
  <c r="C24" i="6" s="1"/>
  <c r="E20" i="4"/>
  <c r="I20" i="4" s="1"/>
  <c r="C21" i="4" s="1"/>
  <c r="D21" i="4" s="1"/>
  <c r="D25" i="3"/>
  <c r="E25" i="3" s="1"/>
  <c r="J25" i="3" s="1"/>
  <c r="C26" i="3" s="1"/>
  <c r="H26" i="3" s="1"/>
  <c r="I26" i="3" s="1"/>
  <c r="E29" i="2"/>
  <c r="G29" i="2" s="1"/>
  <c r="C30" i="2" s="1"/>
  <c r="D30" i="2" s="1"/>
  <c r="D24" i="1"/>
  <c r="D24" i="6" l="1"/>
  <c r="E24" i="6" s="1"/>
  <c r="I24" i="6" s="1"/>
  <c r="C25" i="6" s="1"/>
  <c r="D26" i="3"/>
  <c r="E26" i="3" s="1"/>
  <c r="J26" i="3" s="1"/>
  <c r="C27" i="3" s="1"/>
  <c r="H27" i="3" s="1"/>
  <c r="I27" i="3" s="1"/>
  <c r="E30" i="2"/>
  <c r="G30" i="2" s="1"/>
  <c r="C31" i="2" s="1"/>
  <c r="D31" i="2" s="1"/>
  <c r="F24" i="1"/>
  <c r="B25" i="1" s="1"/>
  <c r="D25" i="6" l="1"/>
  <c r="E25" i="6" s="1"/>
  <c r="I25" i="6" s="1"/>
  <c r="C26" i="6" s="1"/>
  <c r="E21" i="4"/>
  <c r="I21" i="4" s="1"/>
  <c r="C22" i="4" s="1"/>
  <c r="D22" i="4" s="1"/>
  <c r="D27" i="3"/>
  <c r="E27" i="3" s="1"/>
  <c r="J27" i="3" s="1"/>
  <c r="C28" i="3" s="1"/>
  <c r="H28" i="3" s="1"/>
  <c r="I28" i="3" s="1"/>
  <c r="E31" i="2"/>
  <c r="G31" i="2" s="1"/>
  <c r="C32" i="2" s="1"/>
  <c r="D32" i="2" s="1"/>
  <c r="C25" i="1"/>
  <c r="D26" i="6" l="1"/>
  <c r="E26" i="6" s="1"/>
  <c r="I26" i="6" s="1"/>
  <c r="C27" i="6" s="1"/>
  <c r="D28" i="3"/>
  <c r="E28" i="3" s="1"/>
  <c r="J28" i="3" s="1"/>
  <c r="C29" i="3" s="1"/>
  <c r="H29" i="3" s="1"/>
  <c r="I29" i="3" s="1"/>
  <c r="E32" i="2"/>
  <c r="G32" i="2" s="1"/>
  <c r="C33" i="2" s="1"/>
  <c r="D33" i="2" s="1"/>
  <c r="D25" i="1"/>
  <c r="D27" i="6" l="1"/>
  <c r="E27" i="6" s="1"/>
  <c r="I27" i="6" s="1"/>
  <c r="C28" i="6" s="1"/>
  <c r="E22" i="4"/>
  <c r="I22" i="4" s="1"/>
  <c r="C23" i="4" s="1"/>
  <c r="D23" i="4" s="1"/>
  <c r="D29" i="3"/>
  <c r="E29" i="3" s="1"/>
  <c r="J29" i="3" s="1"/>
  <c r="C30" i="3" s="1"/>
  <c r="H30" i="3" s="1"/>
  <c r="I30" i="3" s="1"/>
  <c r="F25" i="1"/>
  <c r="B26" i="1" s="1"/>
  <c r="D28" i="6" l="1"/>
  <c r="E28" i="6" s="1"/>
  <c r="I28" i="6" s="1"/>
  <c r="C29" i="6" s="1"/>
  <c r="D30" i="3"/>
  <c r="E30" i="3" s="1"/>
  <c r="J30" i="3" s="1"/>
  <c r="C31" i="3" s="1"/>
  <c r="H31" i="3" s="1"/>
  <c r="I31" i="3" s="1"/>
  <c r="E33" i="2"/>
  <c r="D8" i="2"/>
  <c r="C26" i="1"/>
  <c r="D26" i="1" s="1"/>
  <c r="F26" i="1" s="1"/>
  <c r="B27" i="1" s="1"/>
  <c r="D29" i="6" l="1"/>
  <c r="E29" i="6" s="1"/>
  <c r="I29" i="6" s="1"/>
  <c r="C30" i="6" s="1"/>
  <c r="E23" i="4"/>
  <c r="I23" i="4" s="1"/>
  <c r="C24" i="4" s="1"/>
  <c r="D24" i="4" s="1"/>
  <c r="D31" i="3"/>
  <c r="E31" i="3" s="1"/>
  <c r="J31" i="3" s="1"/>
  <c r="C32" i="3" s="1"/>
  <c r="H32" i="3" s="1"/>
  <c r="I32" i="3" s="1"/>
  <c r="E8" i="2"/>
  <c r="G33" i="2"/>
  <c r="C27" i="1"/>
  <c r="D27" i="1" s="1"/>
  <c r="F27" i="1" s="1"/>
  <c r="B28" i="1" s="1"/>
  <c r="D30" i="6" l="1"/>
  <c r="E30" i="6" s="1"/>
  <c r="I30" i="6" s="1"/>
  <c r="C31" i="6" s="1"/>
  <c r="D32" i="3"/>
  <c r="E32" i="3" s="1"/>
  <c r="J32" i="3" s="1"/>
  <c r="C33" i="3" s="1"/>
  <c r="H33" i="3" s="1"/>
  <c r="I33" i="3" s="1"/>
  <c r="C28" i="1"/>
  <c r="D28" i="1" s="1"/>
  <c r="F28" i="1" s="1"/>
  <c r="B29" i="1" s="1"/>
  <c r="D31" i="6" l="1"/>
  <c r="E31" i="6" s="1"/>
  <c r="I31" i="6" s="1"/>
  <c r="C32" i="6" s="1"/>
  <c r="E24" i="4"/>
  <c r="I24" i="4" s="1"/>
  <c r="C25" i="4" s="1"/>
  <c r="D25" i="4" s="1"/>
  <c r="D33" i="3"/>
  <c r="E33" i="3" s="1"/>
  <c r="J33" i="3" s="1"/>
  <c r="C34" i="3" s="1"/>
  <c r="H34" i="3" s="1"/>
  <c r="I34" i="3" s="1"/>
  <c r="C29" i="1"/>
  <c r="D29" i="1" s="1"/>
  <c r="F29" i="1" s="1"/>
  <c r="B30" i="1" s="1"/>
  <c r="D32" i="6" l="1"/>
  <c r="E32" i="6" s="1"/>
  <c r="I32" i="6" s="1"/>
  <c r="C33" i="6" s="1"/>
  <c r="E25" i="4"/>
  <c r="I25" i="4" s="1"/>
  <c r="D34" i="3"/>
  <c r="E34" i="3" s="1"/>
  <c r="J34" i="3" s="1"/>
  <c r="C35" i="3" s="1"/>
  <c r="H35" i="3" s="1"/>
  <c r="I35" i="3" s="1"/>
  <c r="C30" i="1"/>
  <c r="D30" i="1" s="1"/>
  <c r="F30" i="1" s="1"/>
  <c r="B31" i="1" s="1"/>
  <c r="D33" i="6" l="1"/>
  <c r="E33" i="6" s="1"/>
  <c r="I33" i="6" s="1"/>
  <c r="C34" i="6" s="1"/>
  <c r="C26" i="4"/>
  <c r="D26" i="4" s="1"/>
  <c r="D35" i="3"/>
  <c r="E35" i="3" s="1"/>
  <c r="J35" i="3" s="1"/>
  <c r="C36" i="3" s="1"/>
  <c r="H36" i="3" s="1"/>
  <c r="C31" i="1"/>
  <c r="I36" i="3" l="1"/>
  <c r="I11" i="3" s="1"/>
  <c r="H11" i="3"/>
  <c r="D34" i="6"/>
  <c r="E34" i="6" s="1"/>
  <c r="I34" i="6" s="1"/>
  <c r="C35" i="6" s="1"/>
  <c r="D36" i="3"/>
  <c r="D31" i="1"/>
  <c r="C6" i="1"/>
  <c r="D35" i="6" l="1"/>
  <c r="E35" i="6" s="1"/>
  <c r="I35" i="6" s="1"/>
  <c r="C36" i="6" s="1"/>
  <c r="E26" i="4"/>
  <c r="I26" i="4" s="1"/>
  <c r="C27" i="4" s="1"/>
  <c r="D27" i="4" s="1"/>
  <c r="E36" i="3"/>
  <c r="D11" i="3"/>
  <c r="D6" i="1"/>
  <c r="F31" i="1"/>
  <c r="D36" i="6" l="1"/>
  <c r="E11" i="3"/>
  <c r="J36" i="3"/>
  <c r="E36" i="6" l="1"/>
  <c r="D11" i="6"/>
  <c r="E27" i="4"/>
  <c r="I27" i="4" s="1"/>
  <c r="E11" i="6" l="1"/>
  <c r="I36" i="6"/>
  <c r="C28" i="4"/>
  <c r="D28" i="4" s="1"/>
  <c r="E28" i="4" l="1"/>
  <c r="I28" i="4" s="1"/>
  <c r="C29" i="4" l="1"/>
  <c r="D29" i="4" s="1"/>
  <c r="E29" i="4" l="1"/>
  <c r="I29" i="4" s="1"/>
  <c r="C30" i="4" l="1"/>
  <c r="D30" i="4" s="1"/>
  <c r="E30" i="4" l="1"/>
  <c r="I30" i="4" s="1"/>
  <c r="C31" i="4" l="1"/>
  <c r="D31" i="4" s="1"/>
  <c r="E31" i="4" l="1"/>
  <c r="I31" i="4" s="1"/>
  <c r="C32" i="4" l="1"/>
  <c r="D32" i="4" s="1"/>
  <c r="E32" i="4" l="1"/>
  <c r="I32" i="4" s="1"/>
  <c r="C33" i="4" s="1"/>
  <c r="D33" i="4" s="1"/>
  <c r="E33" i="4" l="1"/>
  <c r="I33" i="4" s="1"/>
  <c r="C34" i="4" s="1"/>
  <c r="D34" i="4" s="1"/>
  <c r="E34" i="4" l="1"/>
  <c r="I34" i="4" s="1"/>
  <c r="C35" i="4" l="1"/>
  <c r="D35" i="4" s="1"/>
  <c r="F10" i="4" l="1"/>
  <c r="H10" i="4"/>
  <c r="E35" i="4"/>
  <c r="I35" i="4" s="1"/>
  <c r="D10" i="4"/>
  <c r="E10" i="4" l="1"/>
</calcChain>
</file>

<file path=xl/sharedStrings.xml><?xml version="1.0" encoding="utf-8"?>
<sst xmlns="http://schemas.openxmlformats.org/spreadsheetml/2006/main" count="99" uniqueCount="29">
  <si>
    <t>Método Francés</t>
  </si>
  <si>
    <t>Préstamo</t>
  </si>
  <si>
    <t>Tasa</t>
  </si>
  <si>
    <t>Nper</t>
  </si>
  <si>
    <t>Cuota</t>
  </si>
  <si>
    <t>Período</t>
  </si>
  <si>
    <t>Saldo Inicial</t>
  </si>
  <si>
    <t>Interés</t>
  </si>
  <si>
    <t>Amortizac</t>
  </si>
  <si>
    <t>Saldo
Deudor</t>
  </si>
  <si>
    <t>Total</t>
  </si>
  <si>
    <t>Fecha de Préstamo</t>
  </si>
  <si>
    <t>Fecha pago</t>
  </si>
  <si>
    <t>Dias
transc</t>
  </si>
  <si>
    <t>Factor</t>
  </si>
  <si>
    <t>TED</t>
  </si>
  <si>
    <t>TEM</t>
  </si>
  <si>
    <t>TCEA</t>
  </si>
  <si>
    <t>Portes</t>
  </si>
  <si>
    <t>Tasa Seguro</t>
  </si>
  <si>
    <t>MENSUAL</t>
  </si>
  <si>
    <t>Seguro
Desgravamen</t>
  </si>
  <si>
    <t>Tasa Seg Diaria</t>
  </si>
  <si>
    <t>Cuota
Total</t>
  </si>
  <si>
    <t>TED total</t>
  </si>
  <si>
    <t>Cuota Doble</t>
  </si>
  <si>
    <t>Condición
pago doble</t>
  </si>
  <si>
    <t>Cuota Prestamo</t>
  </si>
  <si>
    <t>Dìa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</si>
</sst>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00%"/>
    <numFmt numFmtId="165" formatCode="_-* #,##0.0000\ _€_-;\-* #,##0.0000\ _€_-;_-* &quot;-&quot;??\ _€_-;_-@_-"/>
    <numFmt numFmtId="166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3" fontId="0" fillId="2" borderId="1" xfId="1" applyFont="1" applyFill="1" applyBorder="1"/>
    <xf numFmtId="9" fontId="0" fillId="2" borderId="1" xfId="0" applyNumberFormat="1" applyFill="1" applyBorder="1"/>
    <xf numFmtId="0" fontId="0" fillId="2" borderId="1" xfId="0" applyFill="1" applyBorder="1"/>
    <xf numFmtId="43" fontId="0" fillId="0" borderId="0" xfId="1" applyFo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4" borderId="1" xfId="1" applyFont="1" applyFill="1" applyBorder="1"/>
    <xf numFmtId="14" fontId="0" fillId="2" borderId="0" xfId="0" applyNumberFormat="1" applyFill="1" applyBorder="1"/>
    <xf numFmtId="14" fontId="0" fillId="0" borderId="1" xfId="0" applyNumberFormat="1" applyBorder="1" applyAlignment="1">
      <alignment horizontal="center"/>
    </xf>
    <xf numFmtId="10" fontId="0" fillId="2" borderId="1" xfId="2" applyNumberFormat="1" applyFont="1" applyFill="1" applyBorder="1"/>
    <xf numFmtId="165" fontId="0" fillId="0" borderId="1" xfId="0" applyNumberFormat="1" applyBorder="1" applyAlignment="1">
      <alignment horizontal="center"/>
    </xf>
    <xf numFmtId="165" fontId="0" fillId="4" borderId="1" xfId="1" applyNumberFormat="1" applyFont="1" applyFill="1" applyBorder="1"/>
    <xf numFmtId="164" fontId="0" fillId="0" borderId="1" xfId="2" applyNumberFormat="1" applyFont="1" applyFill="1" applyBorder="1"/>
    <xf numFmtId="0" fontId="2" fillId="5" borderId="0" xfId="0" applyFont="1" applyFill="1" applyAlignment="1">
      <alignment horizontal="center"/>
    </xf>
    <xf numFmtId="10" fontId="2" fillId="5" borderId="0" xfId="0" applyNumberFormat="1" applyFont="1" applyFill="1" applyAlignment="1">
      <alignment horizontal="center"/>
    </xf>
    <xf numFmtId="10" fontId="0" fillId="2" borderId="1" xfId="0" applyNumberFormat="1" applyFill="1" applyBorder="1"/>
    <xf numFmtId="164" fontId="0" fillId="2" borderId="1" xfId="0" applyNumberFormat="1" applyFill="1" applyBorder="1"/>
    <xf numFmtId="166" fontId="0" fillId="0" borderId="1" xfId="0" applyNumberForma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180" zoomScaleNormal="180" workbookViewId="0">
      <selection activeCell="B9" sqref="B9"/>
    </sheetView>
  </sheetViews>
  <sheetFormatPr baseColWidth="10" defaultRowHeight="15" x14ac:dyDescent="0.25"/>
  <cols>
    <col min="2" max="5" width="13" bestFit="1" customWidth="1"/>
    <col min="6" max="6" width="12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 s="1">
        <v>5000</v>
      </c>
    </row>
    <row r="3" spans="1:6" x14ac:dyDescent="0.25">
      <c r="A3" t="s">
        <v>2</v>
      </c>
      <c r="B3" s="2">
        <v>0.02</v>
      </c>
    </row>
    <row r="4" spans="1:6" x14ac:dyDescent="0.25">
      <c r="A4" t="s">
        <v>3</v>
      </c>
      <c r="B4" s="3">
        <v>24</v>
      </c>
    </row>
    <row r="5" spans="1:6" x14ac:dyDescent="0.25">
      <c r="A5" t="s">
        <v>4</v>
      </c>
      <c r="B5" s="4">
        <f>PMT(B3,B4,-B2,0,0)</f>
        <v>264.35548626624944</v>
      </c>
      <c r="C5" s="4">
        <f>B2*B3/(1-(1+B3)^(-B4))</f>
        <v>264.3554862662495</v>
      </c>
    </row>
    <row r="6" spans="1:6" x14ac:dyDescent="0.25">
      <c r="B6" s="10" t="s">
        <v>10</v>
      </c>
      <c r="C6" s="10">
        <f>SUM(C8:C31)</f>
        <v>1344.5316703899871</v>
      </c>
      <c r="D6" s="10">
        <f t="shared" ref="D6:E6" si="0">SUM(D8:D31)</f>
        <v>4999.9999999999982</v>
      </c>
      <c r="E6" s="10">
        <f t="shared" si="0"/>
        <v>6344.5316703899871</v>
      </c>
    </row>
    <row r="7" spans="1:6" ht="30" x14ac:dyDescent="0.25">
      <c r="A7" s="5" t="s">
        <v>5</v>
      </c>
      <c r="B7" s="5" t="s">
        <v>6</v>
      </c>
      <c r="C7" s="5" t="s">
        <v>7</v>
      </c>
      <c r="D7" s="5" t="s">
        <v>8</v>
      </c>
      <c r="E7" s="5" t="s">
        <v>4</v>
      </c>
      <c r="F7" s="6" t="s">
        <v>9</v>
      </c>
    </row>
    <row r="8" spans="1:6" x14ac:dyDescent="0.25">
      <c r="A8" s="7">
        <v>1</v>
      </c>
      <c r="B8" s="8">
        <f>IF(A8&lt;=$B$4,B2,"")</f>
        <v>5000</v>
      </c>
      <c r="C8" s="9">
        <f>IF(A8&lt;=$B$4,B8*$B$3,"")</f>
        <v>100</v>
      </c>
      <c r="D8" s="8">
        <f>IF(A8&lt;=$B$4,E8-C8,"")</f>
        <v>164.35548626624944</v>
      </c>
      <c r="E8" s="8">
        <f>IF(A8&lt;=$B$4,$B$5,"")</f>
        <v>264.35548626624944</v>
      </c>
      <c r="F8" s="8">
        <f>IF(A8&lt;=$B$4,B8-D8,"")</f>
        <v>4835.6445137337505</v>
      </c>
    </row>
    <row r="9" spans="1:6" x14ac:dyDescent="0.25">
      <c r="A9" s="7">
        <v>2</v>
      </c>
      <c r="B9" s="8">
        <f>IF(A9&lt;=$B$4,F8,"")</f>
        <v>4835.6445137337505</v>
      </c>
      <c r="C9" s="9">
        <f t="shared" ref="C9:C31" si="1">IF(A9&lt;=$B$4,B9*$B$3,"")</f>
        <v>96.712890274675019</v>
      </c>
      <c r="D9" s="8">
        <f t="shared" ref="D9:D31" si="2">IF(A9&lt;=$B$4,E9-C9,"")</f>
        <v>167.64259599157441</v>
      </c>
      <c r="E9" s="8">
        <f t="shared" ref="E9:E31" si="3">IF(A9&lt;=$B$4,$B$5,"")</f>
        <v>264.35548626624944</v>
      </c>
      <c r="F9" s="8">
        <f t="shared" ref="F9:F31" si="4">IF(A9&lt;=$B$4,B9-D9,"")</f>
        <v>4668.0019177421764</v>
      </c>
    </row>
    <row r="10" spans="1:6" x14ac:dyDescent="0.25">
      <c r="A10" s="7">
        <v>3</v>
      </c>
      <c r="B10" s="8">
        <f t="shared" ref="B10:B31" si="5">IF(A10&lt;=$B$4,F9,"")</f>
        <v>4668.0019177421764</v>
      </c>
      <c r="C10" s="9">
        <f t="shared" si="1"/>
        <v>93.360038354843525</v>
      </c>
      <c r="D10" s="8">
        <f t="shared" si="2"/>
        <v>170.9954479114059</v>
      </c>
      <c r="E10" s="8">
        <f t="shared" si="3"/>
        <v>264.35548626624944</v>
      </c>
      <c r="F10" s="8">
        <f t="shared" si="4"/>
        <v>4497.0064698307706</v>
      </c>
    </row>
    <row r="11" spans="1:6" x14ac:dyDescent="0.25">
      <c r="A11" s="7">
        <v>4</v>
      </c>
      <c r="B11" s="8">
        <f t="shared" si="5"/>
        <v>4497.0064698307706</v>
      </c>
      <c r="C11" s="9">
        <f t="shared" si="1"/>
        <v>89.940129396615419</v>
      </c>
      <c r="D11" s="8">
        <f t="shared" si="2"/>
        <v>174.41535686963402</v>
      </c>
      <c r="E11" s="8">
        <f t="shared" si="3"/>
        <v>264.35548626624944</v>
      </c>
      <c r="F11" s="8">
        <f t="shared" si="4"/>
        <v>4322.5911129611368</v>
      </c>
    </row>
    <row r="12" spans="1:6" x14ac:dyDescent="0.25">
      <c r="A12" s="7">
        <v>5</v>
      </c>
      <c r="B12" s="8">
        <f t="shared" si="5"/>
        <v>4322.5911129611368</v>
      </c>
      <c r="C12" s="9">
        <f t="shared" si="1"/>
        <v>86.451822259222737</v>
      </c>
      <c r="D12" s="8">
        <f t="shared" si="2"/>
        <v>177.90366400702669</v>
      </c>
      <c r="E12" s="8">
        <f t="shared" si="3"/>
        <v>264.35548626624944</v>
      </c>
      <c r="F12" s="8">
        <f t="shared" si="4"/>
        <v>4144.6874489541096</v>
      </c>
    </row>
    <row r="13" spans="1:6" x14ac:dyDescent="0.25">
      <c r="A13" s="7">
        <v>6</v>
      </c>
      <c r="B13" s="8">
        <f t="shared" si="5"/>
        <v>4144.6874489541096</v>
      </c>
      <c r="C13" s="9">
        <f t="shared" si="1"/>
        <v>82.89374897908219</v>
      </c>
      <c r="D13" s="8">
        <f t="shared" si="2"/>
        <v>181.46173728716724</v>
      </c>
      <c r="E13" s="8">
        <f t="shared" si="3"/>
        <v>264.35548626624944</v>
      </c>
      <c r="F13" s="8">
        <f t="shared" si="4"/>
        <v>3963.2257116669425</v>
      </c>
    </row>
    <row r="14" spans="1:6" x14ac:dyDescent="0.25">
      <c r="A14" s="7">
        <v>7</v>
      </c>
      <c r="B14" s="8">
        <f t="shared" si="5"/>
        <v>3963.2257116669425</v>
      </c>
      <c r="C14" s="9">
        <f t="shared" si="1"/>
        <v>79.264514233338858</v>
      </c>
      <c r="D14" s="8">
        <f t="shared" si="2"/>
        <v>185.0909720329106</v>
      </c>
      <c r="E14" s="8">
        <f t="shared" si="3"/>
        <v>264.35548626624944</v>
      </c>
      <c r="F14" s="8">
        <f t="shared" si="4"/>
        <v>3778.134739634032</v>
      </c>
    </row>
    <row r="15" spans="1:6" x14ac:dyDescent="0.25">
      <c r="A15" s="7">
        <v>8</v>
      </c>
      <c r="B15" s="8">
        <f t="shared" si="5"/>
        <v>3778.134739634032</v>
      </c>
      <c r="C15" s="9">
        <f t="shared" si="1"/>
        <v>75.562694792680645</v>
      </c>
      <c r="D15" s="8">
        <f t="shared" si="2"/>
        <v>188.7927914735688</v>
      </c>
      <c r="E15" s="8">
        <f t="shared" si="3"/>
        <v>264.35548626624944</v>
      </c>
      <c r="F15" s="8">
        <f t="shared" si="4"/>
        <v>3589.3419481604633</v>
      </c>
    </row>
    <row r="16" spans="1:6" x14ac:dyDescent="0.25">
      <c r="A16" s="7">
        <v>9</v>
      </c>
      <c r="B16" s="8">
        <f t="shared" si="5"/>
        <v>3589.3419481604633</v>
      </c>
      <c r="C16" s="9">
        <f t="shared" si="1"/>
        <v>71.786838963209263</v>
      </c>
      <c r="D16" s="8">
        <f t="shared" si="2"/>
        <v>192.56864730304017</v>
      </c>
      <c r="E16" s="8">
        <f t="shared" si="3"/>
        <v>264.35548626624944</v>
      </c>
      <c r="F16" s="8">
        <f t="shared" si="4"/>
        <v>3396.7733008574232</v>
      </c>
    </row>
    <row r="17" spans="1:6" x14ac:dyDescent="0.25">
      <c r="A17" s="7">
        <v>10</v>
      </c>
      <c r="B17" s="8">
        <f t="shared" si="5"/>
        <v>3396.7733008574232</v>
      </c>
      <c r="C17" s="9">
        <f t="shared" si="1"/>
        <v>67.935466017148471</v>
      </c>
      <c r="D17" s="8">
        <f t="shared" si="2"/>
        <v>196.42002024910096</v>
      </c>
      <c r="E17" s="8">
        <f t="shared" si="3"/>
        <v>264.35548626624944</v>
      </c>
      <c r="F17" s="8">
        <f t="shared" si="4"/>
        <v>3200.3532806083222</v>
      </c>
    </row>
    <row r="18" spans="1:6" x14ac:dyDescent="0.25">
      <c r="A18" s="7">
        <v>11</v>
      </c>
      <c r="B18" s="8">
        <f t="shared" si="5"/>
        <v>3200.3532806083222</v>
      </c>
      <c r="C18" s="9">
        <f t="shared" si="1"/>
        <v>64.007065612166443</v>
      </c>
      <c r="D18" s="8">
        <f t="shared" si="2"/>
        <v>200.34842065408299</v>
      </c>
      <c r="E18" s="8">
        <f t="shared" si="3"/>
        <v>264.35548626624944</v>
      </c>
      <c r="F18" s="8">
        <f t="shared" si="4"/>
        <v>3000.0048599542392</v>
      </c>
    </row>
    <row r="19" spans="1:6" x14ac:dyDescent="0.25">
      <c r="A19" s="7">
        <v>12</v>
      </c>
      <c r="B19" s="8">
        <f t="shared" si="5"/>
        <v>3000.0048599542392</v>
      </c>
      <c r="C19" s="9">
        <f t="shared" si="1"/>
        <v>60.000097199084784</v>
      </c>
      <c r="D19" s="8">
        <f t="shared" si="2"/>
        <v>204.35538906716465</v>
      </c>
      <c r="E19" s="8">
        <f t="shared" si="3"/>
        <v>264.35548626624944</v>
      </c>
      <c r="F19" s="8">
        <f t="shared" si="4"/>
        <v>2795.6494708870746</v>
      </c>
    </row>
    <row r="20" spans="1:6" x14ac:dyDescent="0.25">
      <c r="A20" s="7">
        <v>13</v>
      </c>
      <c r="B20" s="8">
        <f t="shared" si="5"/>
        <v>2795.6494708870746</v>
      </c>
      <c r="C20" s="9">
        <f t="shared" si="1"/>
        <v>55.912989417741493</v>
      </c>
      <c r="D20" s="8">
        <f t="shared" si="2"/>
        <v>208.44249684850794</v>
      </c>
      <c r="E20" s="8">
        <f t="shared" si="3"/>
        <v>264.35548626624944</v>
      </c>
      <c r="F20" s="8">
        <f t="shared" si="4"/>
        <v>2587.2069740385668</v>
      </c>
    </row>
    <row r="21" spans="1:6" x14ac:dyDescent="0.25">
      <c r="A21" s="7">
        <v>14</v>
      </c>
      <c r="B21" s="8">
        <f t="shared" si="5"/>
        <v>2587.2069740385668</v>
      </c>
      <c r="C21" s="9">
        <f t="shared" si="1"/>
        <v>51.744139480771338</v>
      </c>
      <c r="D21" s="8">
        <f t="shared" si="2"/>
        <v>212.6113467854781</v>
      </c>
      <c r="E21" s="8">
        <f t="shared" si="3"/>
        <v>264.35548626624944</v>
      </c>
      <c r="F21" s="8">
        <f t="shared" si="4"/>
        <v>2374.5956272530889</v>
      </c>
    </row>
    <row r="22" spans="1:6" x14ac:dyDescent="0.25">
      <c r="A22" s="7">
        <v>15</v>
      </c>
      <c r="B22" s="8">
        <f t="shared" si="5"/>
        <v>2374.5956272530889</v>
      </c>
      <c r="C22" s="9">
        <f t="shared" si="1"/>
        <v>47.49191254506178</v>
      </c>
      <c r="D22" s="8">
        <f t="shared" si="2"/>
        <v>216.86357372118766</v>
      </c>
      <c r="E22" s="8">
        <f t="shared" si="3"/>
        <v>264.35548626624944</v>
      </c>
      <c r="F22" s="8">
        <f t="shared" si="4"/>
        <v>2157.7320535319013</v>
      </c>
    </row>
    <row r="23" spans="1:6" x14ac:dyDescent="0.25">
      <c r="A23" s="7">
        <v>16</v>
      </c>
      <c r="B23" s="8">
        <f t="shared" si="5"/>
        <v>2157.7320535319013</v>
      </c>
      <c r="C23" s="9">
        <f t="shared" si="1"/>
        <v>43.154641070638029</v>
      </c>
      <c r="D23" s="8">
        <f t="shared" si="2"/>
        <v>221.20084519561141</v>
      </c>
      <c r="E23" s="8">
        <f t="shared" si="3"/>
        <v>264.35548626624944</v>
      </c>
      <c r="F23" s="8">
        <f t="shared" si="4"/>
        <v>1936.5312083362899</v>
      </c>
    </row>
    <row r="24" spans="1:6" x14ac:dyDescent="0.25">
      <c r="A24" s="7">
        <v>17</v>
      </c>
      <c r="B24" s="8">
        <f t="shared" si="5"/>
        <v>1936.5312083362899</v>
      </c>
      <c r="C24" s="9">
        <f t="shared" si="1"/>
        <v>38.730624166725796</v>
      </c>
      <c r="D24" s="8">
        <f t="shared" si="2"/>
        <v>225.62486209952365</v>
      </c>
      <c r="E24" s="8">
        <f t="shared" si="3"/>
        <v>264.35548626624944</v>
      </c>
      <c r="F24" s="8">
        <f t="shared" si="4"/>
        <v>1710.9063462367662</v>
      </c>
    </row>
    <row r="25" spans="1:6" x14ac:dyDescent="0.25">
      <c r="A25" s="7">
        <v>18</v>
      </c>
      <c r="B25" s="8">
        <f t="shared" si="5"/>
        <v>1710.9063462367662</v>
      </c>
      <c r="C25" s="9">
        <f t="shared" si="1"/>
        <v>34.218126924735323</v>
      </c>
      <c r="D25" s="8">
        <f t="shared" si="2"/>
        <v>230.13735934151413</v>
      </c>
      <c r="E25" s="8">
        <f t="shared" si="3"/>
        <v>264.35548626624944</v>
      </c>
      <c r="F25" s="8">
        <f t="shared" si="4"/>
        <v>1480.7689868952521</v>
      </c>
    </row>
    <row r="26" spans="1:6" x14ac:dyDescent="0.25">
      <c r="A26" s="7">
        <v>19</v>
      </c>
      <c r="B26" s="8">
        <f t="shared" si="5"/>
        <v>1480.7689868952521</v>
      </c>
      <c r="C26" s="9">
        <f t="shared" si="1"/>
        <v>29.615379737905041</v>
      </c>
      <c r="D26" s="8">
        <f t="shared" si="2"/>
        <v>234.7401065283444</v>
      </c>
      <c r="E26" s="8">
        <f t="shared" si="3"/>
        <v>264.35548626624944</v>
      </c>
      <c r="F26" s="8">
        <f t="shared" si="4"/>
        <v>1246.0288803669077</v>
      </c>
    </row>
    <row r="27" spans="1:6" x14ac:dyDescent="0.25">
      <c r="A27" s="7">
        <v>20</v>
      </c>
      <c r="B27" s="8">
        <f t="shared" si="5"/>
        <v>1246.0288803669077</v>
      </c>
      <c r="C27" s="9">
        <f t="shared" si="1"/>
        <v>24.920577607338156</v>
      </c>
      <c r="D27" s="8">
        <f t="shared" si="2"/>
        <v>239.4349086589113</v>
      </c>
      <c r="E27" s="8">
        <f t="shared" si="3"/>
        <v>264.35548626624944</v>
      </c>
      <c r="F27" s="8">
        <f t="shared" si="4"/>
        <v>1006.5939717079964</v>
      </c>
    </row>
    <row r="28" spans="1:6" x14ac:dyDescent="0.25">
      <c r="A28" s="7">
        <v>21</v>
      </c>
      <c r="B28" s="8">
        <f t="shared" si="5"/>
        <v>1006.5939717079964</v>
      </c>
      <c r="C28" s="9">
        <f t="shared" si="1"/>
        <v>20.131879434159927</v>
      </c>
      <c r="D28" s="8">
        <f t="shared" si="2"/>
        <v>244.2236068320895</v>
      </c>
      <c r="E28" s="8">
        <f t="shared" si="3"/>
        <v>264.35548626624944</v>
      </c>
      <c r="F28" s="8">
        <f t="shared" si="4"/>
        <v>762.37036487590694</v>
      </c>
    </row>
    <row r="29" spans="1:6" x14ac:dyDescent="0.25">
      <c r="A29" s="7">
        <v>22</v>
      </c>
      <c r="B29" s="8">
        <f t="shared" si="5"/>
        <v>762.37036487590694</v>
      </c>
      <c r="C29" s="9">
        <f t="shared" si="1"/>
        <v>15.247407297518139</v>
      </c>
      <c r="D29" s="8">
        <f t="shared" si="2"/>
        <v>249.10807896873129</v>
      </c>
      <c r="E29" s="8">
        <f t="shared" si="3"/>
        <v>264.35548626624944</v>
      </c>
      <c r="F29" s="8">
        <f t="shared" si="4"/>
        <v>513.26228590717562</v>
      </c>
    </row>
    <row r="30" spans="1:6" x14ac:dyDescent="0.25">
      <c r="A30" s="7">
        <v>23</v>
      </c>
      <c r="B30" s="8">
        <f t="shared" si="5"/>
        <v>513.26228590717562</v>
      </c>
      <c r="C30" s="9">
        <f t="shared" si="1"/>
        <v>10.265245718143513</v>
      </c>
      <c r="D30" s="8">
        <f t="shared" si="2"/>
        <v>254.09024054810592</v>
      </c>
      <c r="E30" s="8">
        <f t="shared" si="3"/>
        <v>264.35548626624944</v>
      </c>
      <c r="F30" s="8">
        <f t="shared" si="4"/>
        <v>259.17204535906967</v>
      </c>
    </row>
    <row r="31" spans="1:6" x14ac:dyDescent="0.25">
      <c r="A31" s="7">
        <v>24</v>
      </c>
      <c r="B31" s="8">
        <f t="shared" si="5"/>
        <v>259.17204535906967</v>
      </c>
      <c r="C31" s="9">
        <f t="shared" si="1"/>
        <v>5.1834409071813932</v>
      </c>
      <c r="D31" s="8">
        <f t="shared" si="2"/>
        <v>259.17204535906802</v>
      </c>
      <c r="E31" s="8">
        <f t="shared" si="3"/>
        <v>264.35548626624944</v>
      </c>
      <c r="F31" s="8">
        <f t="shared" si="4"/>
        <v>1.6484591469634324E-12</v>
      </c>
    </row>
  </sheetData>
  <dataValidations count="1">
    <dataValidation type="whole" allowBlank="1" showInputMessage="1" showErrorMessage="1" error="Corregir" prompt="Sólo se admite valores entre 1 a 24" sqref="B4">
      <formula1>1</formula1>
      <formula2>24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4" zoomScale="200" zoomScaleNormal="200" workbookViewId="0">
      <selection activeCell="C10" sqref="C10"/>
    </sheetView>
  </sheetViews>
  <sheetFormatPr baseColWidth="10" defaultRowHeight="15" x14ac:dyDescent="0.25"/>
  <cols>
    <col min="3" max="6" width="13" bestFit="1" customWidth="1"/>
    <col min="7" max="9" width="12" bestFit="1" customWidth="1"/>
  </cols>
  <sheetData>
    <row r="1" spans="1:9" x14ac:dyDescent="0.25">
      <c r="B1" t="s">
        <v>0</v>
      </c>
    </row>
    <row r="2" spans="1:9" x14ac:dyDescent="0.25">
      <c r="B2" t="s">
        <v>1</v>
      </c>
      <c r="C2" s="1">
        <v>5000</v>
      </c>
    </row>
    <row r="3" spans="1:9" x14ac:dyDescent="0.25">
      <c r="B3" t="s">
        <v>16</v>
      </c>
      <c r="C3" s="13">
        <v>0.02</v>
      </c>
    </row>
    <row r="4" spans="1:9" x14ac:dyDescent="0.25">
      <c r="B4" t="s">
        <v>3</v>
      </c>
      <c r="C4" s="3">
        <v>24</v>
      </c>
    </row>
    <row r="5" spans="1:9" x14ac:dyDescent="0.25">
      <c r="A5" t="s">
        <v>11</v>
      </c>
      <c r="C5" s="11">
        <v>42317</v>
      </c>
    </row>
    <row r="6" spans="1:9" x14ac:dyDescent="0.25">
      <c r="B6" t="s">
        <v>15</v>
      </c>
      <c r="C6" s="16">
        <f>(1+C3)^(1/(365/12))-1</f>
        <v>6.5125725694881176E-4</v>
      </c>
      <c r="E6" s="17" t="s">
        <v>17</v>
      </c>
      <c r="F6" s="18">
        <f>(1+RATE(C4,C7,-C2,0,0))^12-1</f>
        <v>0.26843622564388037</v>
      </c>
    </row>
    <row r="7" spans="1:9" x14ac:dyDescent="0.25">
      <c r="B7" t="s">
        <v>4</v>
      </c>
      <c r="C7" s="4">
        <f>C2/I8</f>
        <v>264.3945088613421</v>
      </c>
      <c r="D7" s="4">
        <f>C2*C3/(1-(1+C3)^(-C4))</f>
        <v>264.3554862662495</v>
      </c>
    </row>
    <row r="8" spans="1:9" x14ac:dyDescent="0.25">
      <c r="C8" s="10" t="s">
        <v>10</v>
      </c>
      <c r="D8" s="10">
        <f>SUM(D10:D33)</f>
        <v>1345.4682126722184</v>
      </c>
      <c r="E8" s="10">
        <f t="shared" ref="E8:F8" si="0">SUM(E10:E33)</f>
        <v>4999.9999999999918</v>
      </c>
      <c r="F8" s="10">
        <f t="shared" si="0"/>
        <v>6345.4682126722091</v>
      </c>
      <c r="I8" s="15">
        <f t="shared" ref="I8" si="1">SUM(I10:I33)</f>
        <v>18.911134053174219</v>
      </c>
    </row>
    <row r="9" spans="1:9" ht="30" x14ac:dyDescent="0.25">
      <c r="A9" s="5" t="s">
        <v>12</v>
      </c>
      <c r="B9" s="5" t="s">
        <v>5</v>
      </c>
      <c r="C9" s="5" t="s">
        <v>6</v>
      </c>
      <c r="D9" s="5" t="s">
        <v>7</v>
      </c>
      <c r="E9" s="5" t="s">
        <v>8</v>
      </c>
      <c r="F9" s="5" t="s">
        <v>4</v>
      </c>
      <c r="G9" s="6" t="s">
        <v>9</v>
      </c>
      <c r="H9" s="6" t="s">
        <v>13</v>
      </c>
      <c r="I9" s="6" t="s">
        <v>14</v>
      </c>
    </row>
    <row r="10" spans="1:9" x14ac:dyDescent="0.25">
      <c r="A10" s="12">
        <f>IF(B10&lt;=$C$4,EDATE(C5,1),"")</f>
        <v>42347</v>
      </c>
      <c r="B10" s="7">
        <v>1</v>
      </c>
      <c r="C10" s="8">
        <f>IF(B10&lt;=$C$4,C2,"")</f>
        <v>5000</v>
      </c>
      <c r="D10" s="9">
        <f>IF(B10&lt;=$C$4,C10*((1+$C$6)^H10-1),"")</f>
        <v>98.616716407327061</v>
      </c>
      <c r="E10" s="8">
        <f>IF(B10&lt;=$C$4,F10-D10,"")</f>
        <v>165.77779245401504</v>
      </c>
      <c r="F10" s="8">
        <f t="shared" ref="F10:F33" si="2">IF(B10&lt;=$C$4,$C$7,"")</f>
        <v>264.3945088613421</v>
      </c>
      <c r="G10" s="8">
        <f>IF(B10&lt;=$C$4,C10-E10,"")</f>
        <v>4834.2222075459849</v>
      </c>
      <c r="H10" s="8">
        <f>IF(B10&lt;=$C$4,A10-C5,"")</f>
        <v>30</v>
      </c>
      <c r="I10" s="14">
        <f>IF(B10&lt;=$C$4,1/(1+$C$6)^H10,"")</f>
        <v>0.98065814280764052</v>
      </c>
    </row>
    <row r="11" spans="1:9" x14ac:dyDescent="0.25">
      <c r="A11" s="12">
        <f>IF(B11&lt;=$C$4,EDATE(A10,1),"")</f>
        <v>42378</v>
      </c>
      <c r="B11" s="7">
        <v>2</v>
      </c>
      <c r="C11" s="8">
        <f>IF(B11&lt;=$C$4,G10,"")</f>
        <v>4834.2222075459849</v>
      </c>
      <c r="D11" s="9">
        <f>IF(B11&lt;=$C$4,C11*((1+$C$6)^(H11-H10)-1),"")</f>
        <v>98.557441834052653</v>
      </c>
      <c r="E11" s="8">
        <f t="shared" ref="E11:E33" si="3">IF(B11&lt;=$C$4,F11-D11,"")</f>
        <v>165.83706702728944</v>
      </c>
      <c r="F11" s="8">
        <f t="shared" si="2"/>
        <v>264.3945088613421</v>
      </c>
      <c r="G11" s="8">
        <f t="shared" ref="G11:G33" si="4">IF(B11&lt;=$C$4,C11-E11,"")</f>
        <v>4668.3851405186952</v>
      </c>
      <c r="H11" s="8">
        <f>IF(B11&lt;=$C$4,A11-$C$5,"")</f>
        <v>61</v>
      </c>
      <c r="I11" s="14">
        <f t="shared" ref="I11:I33" si="5">IF(B11&lt;=$C$4,1/(1+$C$6)^H11,"")</f>
        <v>0.96106449282958006</v>
      </c>
    </row>
    <row r="12" spans="1:9" x14ac:dyDescent="0.25">
      <c r="A12" s="12">
        <f t="shared" ref="A12:A33" si="6">IF(B12&lt;=$C$4,EDATE(A11,1),"")</f>
        <v>42409</v>
      </c>
      <c r="B12" s="7">
        <v>3</v>
      </c>
      <c r="C12" s="8">
        <f t="shared" ref="C12:C33" si="7">IF(B12&lt;=$C$4,G11,"")</f>
        <v>4668.3851405186952</v>
      </c>
      <c r="D12" s="9">
        <f t="shared" ref="D12:D33" si="8">IF(B12&lt;=$C$4,C12*((1+$C$6)^(H12-H11)-1),"")</f>
        <v>95.176447666685036</v>
      </c>
      <c r="E12" s="8">
        <f t="shared" si="3"/>
        <v>169.21806119465708</v>
      </c>
      <c r="F12" s="8">
        <f t="shared" si="2"/>
        <v>264.3945088613421</v>
      </c>
      <c r="G12" s="8">
        <f t="shared" si="4"/>
        <v>4499.1670793240382</v>
      </c>
      <c r="H12" s="8">
        <f>IF(B12&lt;=$C$4,A12-$C$5,"")</f>
        <v>92</v>
      </c>
      <c r="I12" s="14">
        <f t="shared" si="5"/>
        <v>0.94186232598178055</v>
      </c>
    </row>
    <row r="13" spans="1:9" x14ac:dyDescent="0.25">
      <c r="A13" s="12">
        <f t="shared" si="6"/>
        <v>42438</v>
      </c>
      <c r="B13" s="7">
        <v>4</v>
      </c>
      <c r="C13" s="8">
        <f t="shared" si="7"/>
        <v>4499.1670793240382</v>
      </c>
      <c r="D13" s="9">
        <f t="shared" si="8"/>
        <v>85.752654536970283</v>
      </c>
      <c r="E13" s="8">
        <f t="shared" si="3"/>
        <v>178.64185432437182</v>
      </c>
      <c r="F13" s="8">
        <f t="shared" si="2"/>
        <v>264.3945088613421</v>
      </c>
      <c r="G13" s="8">
        <f t="shared" si="4"/>
        <v>4320.5252249996665</v>
      </c>
      <c r="H13" s="8">
        <f>IF(B13&lt;=$C$4,A13-$C$5,"")</f>
        <v>121</v>
      </c>
      <c r="I13" s="14">
        <f t="shared" si="5"/>
        <v>0.92424648986041669</v>
      </c>
    </row>
    <row r="14" spans="1:9" x14ac:dyDescent="0.25">
      <c r="A14" s="12">
        <f t="shared" si="6"/>
        <v>42469</v>
      </c>
      <c r="B14" s="7">
        <v>5</v>
      </c>
      <c r="C14" s="8">
        <f t="shared" si="7"/>
        <v>4320.5252249996665</v>
      </c>
      <c r="D14" s="9">
        <f t="shared" si="8"/>
        <v>88.084472594325064</v>
      </c>
      <c r="E14" s="8">
        <f t="shared" si="3"/>
        <v>176.31003626701704</v>
      </c>
      <c r="F14" s="8">
        <f t="shared" si="2"/>
        <v>264.3945088613421</v>
      </c>
      <c r="G14" s="8">
        <f t="shared" si="4"/>
        <v>4144.215188732649</v>
      </c>
      <c r="H14" s="8">
        <f>IF(B14&lt;=$C$4,A14-$C$5,"")</f>
        <v>152</v>
      </c>
      <c r="I14" s="14">
        <f t="shared" si="5"/>
        <v>0.9057799504770504</v>
      </c>
    </row>
    <row r="15" spans="1:9" x14ac:dyDescent="0.25">
      <c r="A15" s="12">
        <f t="shared" si="6"/>
        <v>42499</v>
      </c>
      <c r="B15" s="7">
        <v>6</v>
      </c>
      <c r="C15" s="8">
        <f t="shared" si="7"/>
        <v>4144.215188732649</v>
      </c>
      <c r="D15" s="9">
        <f t="shared" si="8"/>
        <v>81.737778799636999</v>
      </c>
      <c r="E15" s="8">
        <f t="shared" si="3"/>
        <v>182.6567300617051</v>
      </c>
      <c r="F15" s="8">
        <f t="shared" si="2"/>
        <v>264.3945088613421</v>
      </c>
      <c r="G15" s="8">
        <f t="shared" si="4"/>
        <v>3961.5584586709438</v>
      </c>
      <c r="H15" s="8">
        <f>IF(B15&lt;=$C$4,A15-$C$5,"")</f>
        <v>182</v>
      </c>
      <c r="I15" s="14">
        <f t="shared" si="5"/>
        <v>0.88826048402722069</v>
      </c>
    </row>
    <row r="16" spans="1:9" x14ac:dyDescent="0.25">
      <c r="A16" s="12">
        <f t="shared" si="6"/>
        <v>42530</v>
      </c>
      <c r="B16" s="7">
        <v>7</v>
      </c>
      <c r="C16" s="8">
        <f t="shared" si="7"/>
        <v>3961.5584586709438</v>
      </c>
      <c r="D16" s="9">
        <f t="shared" si="8"/>
        <v>80.766057206307437</v>
      </c>
      <c r="E16" s="8">
        <f t="shared" si="3"/>
        <v>183.62845165503467</v>
      </c>
      <c r="F16" s="8">
        <f t="shared" si="2"/>
        <v>264.3945088613421</v>
      </c>
      <c r="G16" s="8">
        <f t="shared" si="4"/>
        <v>3777.9300070159093</v>
      </c>
      <c r="H16" s="8">
        <f t="shared" ref="H16:H33" si="9">IF(B16&lt;=$C$4,A16-$C$5,"")</f>
        <v>213</v>
      </c>
      <c r="I16" s="14">
        <f t="shared" si="5"/>
        <v>0.8705129487204285</v>
      </c>
    </row>
    <row r="17" spans="1:9" x14ac:dyDescent="0.25">
      <c r="A17" s="12">
        <f t="shared" si="6"/>
        <v>42560</v>
      </c>
      <c r="B17" s="7">
        <v>8</v>
      </c>
      <c r="C17" s="8">
        <f t="shared" si="7"/>
        <v>3777.9300070159093</v>
      </c>
      <c r="D17" s="9">
        <f t="shared" si="8"/>
        <v>74.513410421723805</v>
      </c>
      <c r="E17" s="8">
        <f t="shared" si="3"/>
        <v>189.88109843961831</v>
      </c>
      <c r="F17" s="8">
        <f t="shared" si="2"/>
        <v>264.3945088613421</v>
      </c>
      <c r="G17" s="8">
        <f t="shared" si="4"/>
        <v>3588.0489085762911</v>
      </c>
      <c r="H17" s="8">
        <f t="shared" si="9"/>
        <v>243</v>
      </c>
      <c r="I17" s="14">
        <f t="shared" si="5"/>
        <v>0.85367561158217842</v>
      </c>
    </row>
    <row r="18" spans="1:9" x14ac:dyDescent="0.25">
      <c r="A18" s="12">
        <f t="shared" si="6"/>
        <v>42591</v>
      </c>
      <c r="B18" s="7">
        <v>9</v>
      </c>
      <c r="C18" s="8">
        <f t="shared" si="7"/>
        <v>3588.0489085762911</v>
      </c>
      <c r="D18" s="9">
        <f t="shared" si="8"/>
        <v>73.151151606714819</v>
      </c>
      <c r="E18" s="8">
        <f t="shared" si="3"/>
        <v>191.24335725462728</v>
      </c>
      <c r="F18" s="8">
        <f t="shared" si="2"/>
        <v>264.3945088613421</v>
      </c>
      <c r="G18" s="8">
        <f t="shared" si="4"/>
        <v>3396.8055513216636</v>
      </c>
      <c r="H18" s="8">
        <f t="shared" si="9"/>
        <v>274</v>
      </c>
      <c r="I18" s="14">
        <f t="shared" si="5"/>
        <v>0.83661908556358056</v>
      </c>
    </row>
    <row r="19" spans="1:9" x14ac:dyDescent="0.25">
      <c r="A19" s="12">
        <f t="shared" si="6"/>
        <v>42622</v>
      </c>
      <c r="B19" s="7">
        <v>10</v>
      </c>
      <c r="C19" s="8">
        <f t="shared" si="7"/>
        <v>3396.8055513216636</v>
      </c>
      <c r="D19" s="9">
        <f t="shared" si="8"/>
        <v>69.252188081755122</v>
      </c>
      <c r="E19" s="8">
        <f t="shared" si="3"/>
        <v>195.14232077958698</v>
      </c>
      <c r="F19" s="8">
        <f t="shared" si="2"/>
        <v>264.3945088613421</v>
      </c>
      <c r="G19" s="8">
        <f t="shared" si="4"/>
        <v>3201.6632305420767</v>
      </c>
      <c r="H19" s="8">
        <f t="shared" si="9"/>
        <v>305</v>
      </c>
      <c r="I19" s="14">
        <f t="shared" si="5"/>
        <v>0.81990335067908127</v>
      </c>
    </row>
    <row r="20" spans="1:9" x14ac:dyDescent="0.25">
      <c r="A20" s="12">
        <f t="shared" si="6"/>
        <v>42652</v>
      </c>
      <c r="B20" s="7">
        <v>11</v>
      </c>
      <c r="C20" s="8">
        <f t="shared" si="7"/>
        <v>3201.6632305420767</v>
      </c>
      <c r="D20" s="9">
        <f t="shared" si="8"/>
        <v>63.147502967626913</v>
      </c>
      <c r="E20" s="8">
        <f t="shared" si="3"/>
        <v>201.2470058937152</v>
      </c>
      <c r="F20" s="8">
        <f t="shared" si="2"/>
        <v>264.3945088613421</v>
      </c>
      <c r="G20" s="8">
        <f t="shared" si="4"/>
        <v>3000.4162246483615</v>
      </c>
      <c r="H20" s="8">
        <f t="shared" si="9"/>
        <v>335</v>
      </c>
      <c r="I20" s="14">
        <f t="shared" si="5"/>
        <v>0.80404489715870953</v>
      </c>
    </row>
    <row r="21" spans="1:9" x14ac:dyDescent="0.25">
      <c r="A21" s="12">
        <f t="shared" si="6"/>
        <v>42683</v>
      </c>
      <c r="B21" s="7">
        <v>12</v>
      </c>
      <c r="C21" s="8">
        <f t="shared" si="7"/>
        <v>3000.4162246483615</v>
      </c>
      <c r="D21" s="9">
        <f t="shared" si="8"/>
        <v>61.170822283910461</v>
      </c>
      <c r="E21" s="8">
        <f t="shared" si="3"/>
        <v>203.22368657743164</v>
      </c>
      <c r="F21" s="8">
        <f t="shared" si="2"/>
        <v>264.3945088613421</v>
      </c>
      <c r="G21" s="8">
        <f t="shared" si="4"/>
        <v>2797.1925380709299</v>
      </c>
      <c r="H21" s="8">
        <f t="shared" si="9"/>
        <v>366</v>
      </c>
      <c r="I21" s="14">
        <f t="shared" si="5"/>
        <v>0.78797999788966422</v>
      </c>
    </row>
    <row r="22" spans="1:9" x14ac:dyDescent="0.25">
      <c r="A22" s="12">
        <f t="shared" si="6"/>
        <v>42713</v>
      </c>
      <c r="B22" s="7">
        <v>13</v>
      </c>
      <c r="C22" s="8">
        <f t="shared" si="7"/>
        <v>2797.1925380709299</v>
      </c>
      <c r="D22" s="9">
        <f t="shared" si="8"/>
        <v>55.169988652726452</v>
      </c>
      <c r="E22" s="8">
        <f t="shared" si="3"/>
        <v>209.22452020861564</v>
      </c>
      <c r="F22" s="8">
        <f t="shared" si="2"/>
        <v>264.3945088613421</v>
      </c>
      <c r="G22" s="8">
        <f t="shared" si="4"/>
        <v>2587.9680178623144</v>
      </c>
      <c r="H22" s="8">
        <f t="shared" si="9"/>
        <v>396</v>
      </c>
      <c r="I22" s="14">
        <f t="shared" si="5"/>
        <v>0.77273900130004702</v>
      </c>
    </row>
    <row r="23" spans="1:9" x14ac:dyDescent="0.25">
      <c r="A23" s="12">
        <f t="shared" si="6"/>
        <v>42744</v>
      </c>
      <c r="B23" s="7">
        <v>14</v>
      </c>
      <c r="C23" s="8">
        <f t="shared" si="7"/>
        <v>2587.9680178623144</v>
      </c>
      <c r="D23" s="9">
        <f t="shared" si="8"/>
        <v>52.762056942833929</v>
      </c>
      <c r="E23" s="8">
        <f t="shared" si="3"/>
        <v>211.63245191850817</v>
      </c>
      <c r="F23" s="8">
        <f t="shared" si="2"/>
        <v>264.3945088613421</v>
      </c>
      <c r="G23" s="8">
        <f t="shared" si="4"/>
        <v>2376.3355659438062</v>
      </c>
      <c r="H23" s="8">
        <f t="shared" si="9"/>
        <v>427</v>
      </c>
      <c r="I23" s="14">
        <f t="shared" si="5"/>
        <v>0.75729959703168404</v>
      </c>
    </row>
    <row r="24" spans="1:9" x14ac:dyDescent="0.25">
      <c r="A24" s="12">
        <f t="shared" si="6"/>
        <v>42775</v>
      </c>
      <c r="B24" s="7">
        <v>15</v>
      </c>
      <c r="C24" s="8">
        <f t="shared" si="7"/>
        <v>2376.3355659438062</v>
      </c>
      <c r="D24" s="9">
        <f t="shared" si="8"/>
        <v>48.447411861439434</v>
      </c>
      <c r="E24" s="8">
        <f t="shared" si="3"/>
        <v>215.94709699990267</v>
      </c>
      <c r="F24" s="8">
        <f t="shared" si="2"/>
        <v>264.3945088613421</v>
      </c>
      <c r="G24" s="8">
        <f t="shared" si="4"/>
        <v>2160.3884689439037</v>
      </c>
      <c r="H24" s="8">
        <f t="shared" si="9"/>
        <v>458</v>
      </c>
      <c r="I24" s="14">
        <f t="shared" si="5"/>
        <v>0.74216867363947803</v>
      </c>
    </row>
    <row r="25" spans="1:9" x14ac:dyDescent="0.25">
      <c r="A25" s="12">
        <f t="shared" si="6"/>
        <v>42803</v>
      </c>
      <c r="B25" s="7">
        <v>16</v>
      </c>
      <c r="C25" s="8">
        <f t="shared" si="7"/>
        <v>2160.3884689439037</v>
      </c>
      <c r="D25" s="9">
        <f t="shared" si="8"/>
        <v>39.743446486779476</v>
      </c>
      <c r="E25" s="8">
        <f t="shared" si="3"/>
        <v>224.65106237456263</v>
      </c>
      <c r="F25" s="8">
        <f t="shared" si="2"/>
        <v>264.3945088613421</v>
      </c>
      <c r="G25" s="8">
        <f t="shared" si="4"/>
        <v>1935.7374065693411</v>
      </c>
      <c r="H25" s="8">
        <f t="shared" si="9"/>
        <v>486</v>
      </c>
      <c r="I25" s="14">
        <f t="shared" si="5"/>
        <v>0.72876204981020609</v>
      </c>
    </row>
    <row r="26" spans="1:9" x14ac:dyDescent="0.25">
      <c r="A26" s="12">
        <f t="shared" si="6"/>
        <v>42834</v>
      </c>
      <c r="B26" s="7">
        <v>17</v>
      </c>
      <c r="C26" s="8">
        <f t="shared" si="7"/>
        <v>1935.7374065693411</v>
      </c>
      <c r="D26" s="9">
        <f t="shared" si="8"/>
        <v>39.464740895889612</v>
      </c>
      <c r="E26" s="8">
        <f t="shared" si="3"/>
        <v>224.9297679654525</v>
      </c>
      <c r="F26" s="8">
        <f t="shared" si="2"/>
        <v>264.3945088613421</v>
      </c>
      <c r="G26" s="8">
        <f t="shared" si="4"/>
        <v>1710.8076386038886</v>
      </c>
      <c r="H26" s="8">
        <f t="shared" si="9"/>
        <v>517</v>
      </c>
      <c r="I26" s="14">
        <f t="shared" si="5"/>
        <v>0.71420130952981253</v>
      </c>
    </row>
    <row r="27" spans="1:9" x14ac:dyDescent="0.25">
      <c r="A27" s="12">
        <f t="shared" si="6"/>
        <v>42864</v>
      </c>
      <c r="B27" s="7">
        <v>18</v>
      </c>
      <c r="C27" s="8">
        <f t="shared" si="7"/>
        <v>1710.8076386038886</v>
      </c>
      <c r="D27" s="9">
        <f t="shared" si="8"/>
        <v>33.742846344737707</v>
      </c>
      <c r="E27" s="8">
        <f t="shared" si="3"/>
        <v>230.6516625166044</v>
      </c>
      <c r="F27" s="8">
        <f t="shared" si="2"/>
        <v>264.3945088613421</v>
      </c>
      <c r="G27" s="8">
        <f t="shared" si="4"/>
        <v>1480.1559760872842</v>
      </c>
      <c r="H27" s="8">
        <f t="shared" si="9"/>
        <v>547</v>
      </c>
      <c r="I27" s="14">
        <f t="shared" si="5"/>
        <v>0.70038732979429075</v>
      </c>
    </row>
    <row r="28" spans="1:9" x14ac:dyDescent="0.25">
      <c r="A28" s="12">
        <f t="shared" si="6"/>
        <v>42895</v>
      </c>
      <c r="B28" s="7">
        <v>19</v>
      </c>
      <c r="C28" s="8">
        <f t="shared" si="7"/>
        <v>1480.1559760872842</v>
      </c>
      <c r="D28" s="9">
        <f t="shared" si="8"/>
        <v>30.176599307089315</v>
      </c>
      <c r="E28" s="8">
        <f t="shared" si="3"/>
        <v>234.2179095542528</v>
      </c>
      <c r="F28" s="8">
        <f t="shared" si="2"/>
        <v>264.3945088613421</v>
      </c>
      <c r="G28" s="8">
        <f t="shared" si="4"/>
        <v>1245.9380665330314</v>
      </c>
      <c r="H28" s="8">
        <f t="shared" si="9"/>
        <v>578</v>
      </c>
      <c r="I28" s="14">
        <f t="shared" si="5"/>
        <v>0.68639351932149106</v>
      </c>
    </row>
    <row r="29" spans="1:9" x14ac:dyDescent="0.25">
      <c r="A29" s="12">
        <f t="shared" si="6"/>
        <v>42925</v>
      </c>
      <c r="B29" s="7">
        <v>20</v>
      </c>
      <c r="C29" s="8">
        <f t="shared" si="7"/>
        <v>1245.9380665330314</v>
      </c>
      <c r="D29" s="9">
        <f t="shared" si="8"/>
        <v>24.574064193676268</v>
      </c>
      <c r="E29" s="8">
        <f t="shared" si="3"/>
        <v>239.82044466766584</v>
      </c>
      <c r="F29" s="8">
        <f t="shared" si="2"/>
        <v>264.3945088613421</v>
      </c>
      <c r="G29" s="8">
        <f t="shared" si="4"/>
        <v>1006.1176218653655</v>
      </c>
      <c r="H29" s="8">
        <f t="shared" si="9"/>
        <v>608</v>
      </c>
      <c r="I29" s="14">
        <f t="shared" si="5"/>
        <v>0.67311739389301384</v>
      </c>
    </row>
    <row r="30" spans="1:9" x14ac:dyDescent="0.25">
      <c r="A30" s="12">
        <f t="shared" si="6"/>
        <v>42956</v>
      </c>
      <c r="B30" s="7">
        <v>21</v>
      </c>
      <c r="C30" s="8">
        <f t="shared" si="7"/>
        <v>1006.1176218653655</v>
      </c>
      <c r="D30" s="9">
        <f t="shared" si="8"/>
        <v>20.51216819128145</v>
      </c>
      <c r="E30" s="8">
        <f t="shared" si="3"/>
        <v>243.88234067006064</v>
      </c>
      <c r="F30" s="8">
        <f t="shared" si="2"/>
        <v>264.3945088613421</v>
      </c>
      <c r="G30" s="8">
        <f t="shared" si="4"/>
        <v>762.23528119530488</v>
      </c>
      <c r="H30" s="8">
        <f t="shared" si="9"/>
        <v>639</v>
      </c>
      <c r="I30" s="14">
        <f t="shared" si="5"/>
        <v>0.6596684395282193</v>
      </c>
    </row>
    <row r="31" spans="1:9" x14ac:dyDescent="0.25">
      <c r="A31" s="12">
        <f t="shared" si="6"/>
        <v>42987</v>
      </c>
      <c r="B31" s="7">
        <v>22</v>
      </c>
      <c r="C31" s="8">
        <f t="shared" si="7"/>
        <v>762.23528119530488</v>
      </c>
      <c r="D31" s="9">
        <f t="shared" si="8"/>
        <v>15.540030260297964</v>
      </c>
      <c r="E31" s="8">
        <f t="shared" si="3"/>
        <v>248.85447860104415</v>
      </c>
      <c r="F31" s="8">
        <f t="shared" si="2"/>
        <v>264.3945088613421</v>
      </c>
      <c r="G31" s="8">
        <f t="shared" si="4"/>
        <v>513.38080259426079</v>
      </c>
      <c r="H31" s="8">
        <f t="shared" si="9"/>
        <v>670</v>
      </c>
      <c r="I31" s="14">
        <f t="shared" si="5"/>
        <v>0.64648819664695978</v>
      </c>
    </row>
    <row r="32" spans="1:9" x14ac:dyDescent="0.25">
      <c r="A32" s="12">
        <f t="shared" si="6"/>
        <v>43017</v>
      </c>
      <c r="B32" s="7">
        <v>23</v>
      </c>
      <c r="C32" s="8">
        <f t="shared" si="7"/>
        <v>513.38080259426079</v>
      </c>
      <c r="D32" s="9">
        <f t="shared" si="8"/>
        <v>10.125585803680833</v>
      </c>
      <c r="E32" s="8">
        <f t="shared" si="3"/>
        <v>254.26892305766128</v>
      </c>
      <c r="F32" s="8">
        <f t="shared" si="2"/>
        <v>264.3945088613421</v>
      </c>
      <c r="G32" s="8">
        <f t="shared" si="4"/>
        <v>259.11187953659953</v>
      </c>
      <c r="H32" s="8">
        <f t="shared" si="9"/>
        <v>700</v>
      </c>
      <c r="I32" s="14">
        <f t="shared" si="5"/>
        <v>0.63398391427086853</v>
      </c>
    </row>
    <row r="33" spans="1:9" x14ac:dyDescent="0.25">
      <c r="A33" s="12">
        <f t="shared" si="6"/>
        <v>43048</v>
      </c>
      <c r="B33" s="7">
        <v>24</v>
      </c>
      <c r="C33" s="8">
        <f t="shared" si="7"/>
        <v>259.11187953659953</v>
      </c>
      <c r="D33" s="9">
        <f t="shared" si="8"/>
        <v>5.2826293247500757</v>
      </c>
      <c r="E33" s="8">
        <f t="shared" si="3"/>
        <v>259.11187953659203</v>
      </c>
      <c r="F33" s="8">
        <f t="shared" si="2"/>
        <v>264.3945088613421</v>
      </c>
      <c r="G33" s="8">
        <f t="shared" si="4"/>
        <v>7.503331289626658E-12</v>
      </c>
      <c r="H33" s="8">
        <f t="shared" si="9"/>
        <v>731</v>
      </c>
      <c r="I33" s="14">
        <f t="shared" si="5"/>
        <v>0.62131685083082033</v>
      </c>
    </row>
  </sheetData>
  <dataValidations count="1">
    <dataValidation type="whole" allowBlank="1" showInputMessage="1" showErrorMessage="1" error="Corregir" prompt="Sólo se admite valores entre 1 a 24" sqref="C4">
      <formula1>1</formula1>
      <formula2>24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5" zoomScale="180" zoomScaleNormal="180" workbookViewId="0">
      <selection activeCell="C10" sqref="C10"/>
    </sheetView>
  </sheetViews>
  <sheetFormatPr baseColWidth="10" defaultRowHeight="15" x14ac:dyDescent="0.25"/>
  <cols>
    <col min="2" max="2" width="15.42578125" customWidth="1"/>
    <col min="3" max="6" width="13" bestFit="1" customWidth="1"/>
    <col min="7" max="9" width="13" customWidth="1"/>
    <col min="10" max="12" width="12" bestFit="1" customWidth="1"/>
  </cols>
  <sheetData>
    <row r="1" spans="1:12" x14ac:dyDescent="0.25">
      <c r="B1" t="s">
        <v>0</v>
      </c>
    </row>
    <row r="2" spans="1:12" x14ac:dyDescent="0.25">
      <c r="B2" t="s">
        <v>1</v>
      </c>
      <c r="C2" s="1">
        <v>5000</v>
      </c>
    </row>
    <row r="3" spans="1:12" x14ac:dyDescent="0.25">
      <c r="B3" t="s">
        <v>16</v>
      </c>
      <c r="C3" s="13">
        <v>0.02</v>
      </c>
    </row>
    <row r="4" spans="1:12" x14ac:dyDescent="0.25">
      <c r="B4" t="s">
        <v>3</v>
      </c>
      <c r="C4" s="3">
        <v>24</v>
      </c>
    </row>
    <row r="5" spans="1:12" x14ac:dyDescent="0.25">
      <c r="A5" t="s">
        <v>11</v>
      </c>
      <c r="C5" s="11">
        <v>42317</v>
      </c>
    </row>
    <row r="6" spans="1:12" x14ac:dyDescent="0.25">
      <c r="B6" t="s">
        <v>18</v>
      </c>
      <c r="C6" s="3">
        <v>10</v>
      </c>
    </row>
    <row r="7" spans="1:12" x14ac:dyDescent="0.25">
      <c r="B7" t="s">
        <v>19</v>
      </c>
      <c r="C7" s="19">
        <v>8.9999999999999998E-4</v>
      </c>
      <c r="D7" t="s">
        <v>20</v>
      </c>
    </row>
    <row r="8" spans="1:12" x14ac:dyDescent="0.25">
      <c r="B8" t="s">
        <v>22</v>
      </c>
      <c r="C8" s="20">
        <f>(1+C7)^(1/(365/12))-1</f>
        <v>2.9576171377332372E-5</v>
      </c>
    </row>
    <row r="9" spans="1:12" x14ac:dyDescent="0.25">
      <c r="B9" t="s">
        <v>15</v>
      </c>
      <c r="C9" s="16">
        <f>(1+C3)^(1/(365/12))-1</f>
        <v>6.5125725694881176E-4</v>
      </c>
    </row>
    <row r="10" spans="1:12" x14ac:dyDescent="0.25">
      <c r="B10" t="s">
        <v>4</v>
      </c>
      <c r="C10" s="4">
        <f>C2/L11</f>
        <v>264.3945088613421</v>
      </c>
      <c r="D10" s="4">
        <f>C2*C3/(1-(1+C3)^(-C4))</f>
        <v>264.3554862662495</v>
      </c>
    </row>
    <row r="11" spans="1:12" x14ac:dyDescent="0.25">
      <c r="C11" s="10" t="s">
        <v>10</v>
      </c>
      <c r="D11" s="10">
        <f>SUM(D13:D36)</f>
        <v>1345.4682126722184</v>
      </c>
      <c r="E11" s="10">
        <f t="shared" ref="E11:I11" si="0">SUM(E13:E36)</f>
        <v>4999.9999999999918</v>
      </c>
      <c r="F11" s="10">
        <f t="shared" si="0"/>
        <v>6345.4682126722091</v>
      </c>
      <c r="G11" s="10">
        <f t="shared" si="0"/>
        <v>240</v>
      </c>
      <c r="H11" s="10">
        <f t="shared" si="0"/>
        <v>60.54533406553287</v>
      </c>
      <c r="I11" s="10">
        <f t="shared" si="0"/>
        <v>6646.0135467377422</v>
      </c>
      <c r="L11" s="15">
        <f t="shared" ref="L11" si="1">SUM(L13:L36)</f>
        <v>18.911134053174219</v>
      </c>
    </row>
    <row r="12" spans="1:12" ht="30" x14ac:dyDescent="0.25">
      <c r="A12" s="5" t="s">
        <v>12</v>
      </c>
      <c r="B12" s="5" t="s">
        <v>5</v>
      </c>
      <c r="C12" s="5" t="s">
        <v>6</v>
      </c>
      <c r="D12" s="5" t="s">
        <v>7</v>
      </c>
      <c r="E12" s="5" t="s">
        <v>8</v>
      </c>
      <c r="F12" s="5" t="s">
        <v>4</v>
      </c>
      <c r="G12" s="5" t="s">
        <v>18</v>
      </c>
      <c r="H12" s="6" t="s">
        <v>21</v>
      </c>
      <c r="I12" s="6" t="s">
        <v>23</v>
      </c>
      <c r="J12" s="6" t="s">
        <v>9</v>
      </c>
      <c r="K12" s="6" t="s">
        <v>13</v>
      </c>
      <c r="L12" s="6" t="s">
        <v>14</v>
      </c>
    </row>
    <row r="13" spans="1:12" x14ac:dyDescent="0.25">
      <c r="A13" s="12">
        <f>IF(B13&lt;=$C$4,EDATE(C5,1),"")</f>
        <v>42347</v>
      </c>
      <c r="B13" s="7">
        <v>1</v>
      </c>
      <c r="C13" s="8">
        <f>IF(B13&lt;=$C$4,C2,"")</f>
        <v>5000</v>
      </c>
      <c r="D13" s="9">
        <f>IF(B13&lt;=$C$4,C13*((1+$C$9)^K13-1),"")</f>
        <v>98.616716407327061</v>
      </c>
      <c r="E13" s="8">
        <f>IF(B13&lt;=$C$4,F13-D13,"")</f>
        <v>165.77779245401504</v>
      </c>
      <c r="F13" s="8">
        <f t="shared" ref="F13:F36" si="2">IF(B13&lt;=$C$4,$C$10,"")</f>
        <v>264.3945088613421</v>
      </c>
      <c r="G13" s="8">
        <f>+IF(B13&lt;=$C$4,$C$6,"")</f>
        <v>10</v>
      </c>
      <c r="H13" s="8">
        <f>IF(B13&lt;=$C$4,C13*((1+$C$8)^K13-1),"")</f>
        <v>4.4383288129590248</v>
      </c>
      <c r="I13" s="8">
        <f>F13+G13+H13</f>
        <v>278.83283767430112</v>
      </c>
      <c r="J13" s="8">
        <f>IF(B13&lt;=$C$4,C13-E13,"")</f>
        <v>4834.2222075459849</v>
      </c>
      <c r="K13" s="8">
        <f>IF(B13&lt;=$C$4,A13-C5,"")</f>
        <v>30</v>
      </c>
      <c r="L13" s="14">
        <f t="shared" ref="L13:L36" si="3">IF(B13&lt;=$C$4,1/(1+$C$9)^K13,"")</f>
        <v>0.98065814280764052</v>
      </c>
    </row>
    <row r="14" spans="1:12" x14ac:dyDescent="0.25">
      <c r="A14" s="12">
        <f>IF(B14&lt;=$C$4,EDATE(A13,1),"")</f>
        <v>42378</v>
      </c>
      <c r="B14" s="7">
        <v>2</v>
      </c>
      <c r="C14" s="8">
        <f>IF(B14&lt;=$C$4,J13,"")</f>
        <v>4834.2222075459849</v>
      </c>
      <c r="D14" s="9">
        <f t="shared" ref="D14:D36" si="4">IF(B14&lt;=$C$4,C14*((1+$C$9)^(K14-K13)-1),"")</f>
        <v>98.557441834052653</v>
      </c>
      <c r="E14" s="8">
        <f t="shared" ref="E14:E36" si="5">IF(B14&lt;=$C$4,F14-D14,"")</f>
        <v>165.83706702728944</v>
      </c>
      <c r="F14" s="8">
        <f t="shared" si="2"/>
        <v>264.3945088613421</v>
      </c>
      <c r="G14" s="8">
        <f t="shared" ref="G14:G36" si="6">+IF(B14&lt;=$C$4,$C$6,"")</f>
        <v>10</v>
      </c>
      <c r="H14" s="8">
        <f>IF(B14&lt;=$C$4,C14*((1+$C$8)^(K14-K13)-1),"")</f>
        <v>4.4342782433701586</v>
      </c>
      <c r="I14" s="8">
        <f t="shared" ref="I14:I36" si="7">F14+G14+H14</f>
        <v>278.82878710471226</v>
      </c>
      <c r="J14" s="8">
        <f t="shared" ref="J14:J36" si="8">IF(B14&lt;=$C$4,C14-E14,"")</f>
        <v>4668.3851405186952</v>
      </c>
      <c r="K14" s="8">
        <f>IF(B14&lt;=$C$4,A14-$C$5,"")</f>
        <v>61</v>
      </c>
      <c r="L14" s="14">
        <f t="shared" si="3"/>
        <v>0.96106449282958006</v>
      </c>
    </row>
    <row r="15" spans="1:12" x14ac:dyDescent="0.25">
      <c r="A15" s="12">
        <f t="shared" ref="A15:A36" si="9">IF(B15&lt;=$C$4,EDATE(A14,1),"")</f>
        <v>42409</v>
      </c>
      <c r="B15" s="7">
        <v>3</v>
      </c>
      <c r="C15" s="8">
        <f t="shared" ref="C15:C36" si="10">IF(B15&lt;=$C$4,J14,"")</f>
        <v>4668.3851405186952</v>
      </c>
      <c r="D15" s="9">
        <f t="shared" si="4"/>
        <v>95.176447666685036</v>
      </c>
      <c r="E15" s="8">
        <f t="shared" si="5"/>
        <v>169.21806119465708</v>
      </c>
      <c r="F15" s="8">
        <f t="shared" si="2"/>
        <v>264.3945088613421</v>
      </c>
      <c r="G15" s="8">
        <f t="shared" si="6"/>
        <v>10</v>
      </c>
      <c r="H15" s="8">
        <f t="shared" ref="H15:H36" si="11">IF(B15&lt;=$C$4,C15*((1+$C$8)^(K15-K14)-1),"")</f>
        <v>4.2821611774405959</v>
      </c>
      <c r="I15" s="8">
        <f t="shared" si="7"/>
        <v>278.67667003878267</v>
      </c>
      <c r="J15" s="8">
        <f t="shared" si="8"/>
        <v>4499.1670793240382</v>
      </c>
      <c r="K15" s="8">
        <f>IF(B15&lt;=$C$4,A15-$C$5,"")</f>
        <v>92</v>
      </c>
      <c r="L15" s="14">
        <f t="shared" si="3"/>
        <v>0.94186232598178055</v>
      </c>
    </row>
    <row r="16" spans="1:12" x14ac:dyDescent="0.25">
      <c r="A16" s="12">
        <f t="shared" si="9"/>
        <v>42438</v>
      </c>
      <c r="B16" s="7">
        <v>4</v>
      </c>
      <c r="C16" s="8">
        <f t="shared" si="10"/>
        <v>4499.1670793240382</v>
      </c>
      <c r="D16" s="9">
        <f t="shared" si="4"/>
        <v>85.752654536970283</v>
      </c>
      <c r="E16" s="8">
        <f t="shared" si="5"/>
        <v>178.64185432437182</v>
      </c>
      <c r="F16" s="8">
        <f t="shared" si="2"/>
        <v>264.3945088613421</v>
      </c>
      <c r="G16" s="8">
        <f t="shared" si="6"/>
        <v>10</v>
      </c>
      <c r="H16" s="8">
        <f t="shared" si="11"/>
        <v>3.8605742588981067</v>
      </c>
      <c r="I16" s="8">
        <f t="shared" si="7"/>
        <v>278.25508312024022</v>
      </c>
      <c r="J16" s="8">
        <f t="shared" si="8"/>
        <v>4320.5252249996665</v>
      </c>
      <c r="K16" s="8">
        <f>IF(B16&lt;=$C$4,A16-$C$5,"")</f>
        <v>121</v>
      </c>
      <c r="L16" s="14">
        <f t="shared" si="3"/>
        <v>0.92424648986041669</v>
      </c>
    </row>
    <row r="17" spans="1:12" x14ac:dyDescent="0.25">
      <c r="A17" s="12">
        <f t="shared" si="9"/>
        <v>42469</v>
      </c>
      <c r="B17" s="7">
        <v>5</v>
      </c>
      <c r="C17" s="8">
        <f t="shared" si="10"/>
        <v>4320.5252249996665</v>
      </c>
      <c r="D17" s="9">
        <f t="shared" si="4"/>
        <v>88.084472594325064</v>
      </c>
      <c r="E17" s="8">
        <f t="shared" si="5"/>
        <v>176.31003626701704</v>
      </c>
      <c r="F17" s="8">
        <f t="shared" si="2"/>
        <v>264.3945088613421</v>
      </c>
      <c r="G17" s="8">
        <f t="shared" si="6"/>
        <v>10</v>
      </c>
      <c r="H17" s="8">
        <f t="shared" si="11"/>
        <v>3.96308034315068</v>
      </c>
      <c r="I17" s="8">
        <f t="shared" si="7"/>
        <v>278.3575892044928</v>
      </c>
      <c r="J17" s="8">
        <f t="shared" si="8"/>
        <v>4144.215188732649</v>
      </c>
      <c r="K17" s="8">
        <f>IF(B17&lt;=$C$4,A17-$C$5,"")</f>
        <v>152</v>
      </c>
      <c r="L17" s="14">
        <f t="shared" si="3"/>
        <v>0.9057799504770504</v>
      </c>
    </row>
    <row r="18" spans="1:12" x14ac:dyDescent="0.25">
      <c r="A18" s="12">
        <f t="shared" si="9"/>
        <v>42499</v>
      </c>
      <c r="B18" s="7">
        <v>6</v>
      </c>
      <c r="C18" s="8">
        <f t="shared" si="10"/>
        <v>4144.215188732649</v>
      </c>
      <c r="D18" s="9">
        <f t="shared" si="4"/>
        <v>81.737778799636999</v>
      </c>
      <c r="E18" s="8">
        <f t="shared" si="5"/>
        <v>182.6567300617051</v>
      </c>
      <c r="F18" s="8">
        <f t="shared" si="2"/>
        <v>264.3945088613421</v>
      </c>
      <c r="G18" s="8">
        <f t="shared" si="6"/>
        <v>10</v>
      </c>
      <c r="H18" s="8">
        <f t="shared" si="11"/>
        <v>3.6786779358509079</v>
      </c>
      <c r="I18" s="8">
        <f t="shared" si="7"/>
        <v>278.07318679719299</v>
      </c>
      <c r="J18" s="8">
        <f t="shared" si="8"/>
        <v>3961.5584586709438</v>
      </c>
      <c r="K18" s="8">
        <f>IF(B18&lt;=$C$4,A18-$C$5,"")</f>
        <v>182</v>
      </c>
      <c r="L18" s="14">
        <f t="shared" si="3"/>
        <v>0.88826048402722069</v>
      </c>
    </row>
    <row r="19" spans="1:12" x14ac:dyDescent="0.25">
      <c r="A19" s="12">
        <f t="shared" si="9"/>
        <v>42530</v>
      </c>
      <c r="B19" s="7">
        <v>7</v>
      </c>
      <c r="C19" s="8">
        <f t="shared" si="10"/>
        <v>3961.5584586709438</v>
      </c>
      <c r="D19" s="9">
        <f t="shared" si="4"/>
        <v>80.766057206307437</v>
      </c>
      <c r="E19" s="8">
        <f t="shared" si="5"/>
        <v>183.62845165503467</v>
      </c>
      <c r="F19" s="8">
        <f t="shared" si="2"/>
        <v>264.3945088613421</v>
      </c>
      <c r="G19" s="8">
        <f t="shared" si="6"/>
        <v>10</v>
      </c>
      <c r="H19" s="8">
        <f t="shared" si="11"/>
        <v>3.633811547947237</v>
      </c>
      <c r="I19" s="8">
        <f t="shared" si="7"/>
        <v>278.02832040928934</v>
      </c>
      <c r="J19" s="8">
        <f t="shared" si="8"/>
        <v>3777.9300070159093</v>
      </c>
      <c r="K19" s="8">
        <f t="shared" ref="K19:K36" si="12">IF(B19&lt;=$C$4,A19-$C$5,"")</f>
        <v>213</v>
      </c>
      <c r="L19" s="14">
        <f t="shared" si="3"/>
        <v>0.8705129487204285</v>
      </c>
    </row>
    <row r="20" spans="1:12" x14ac:dyDescent="0.25">
      <c r="A20" s="12">
        <f t="shared" si="9"/>
        <v>42560</v>
      </c>
      <c r="B20" s="7">
        <v>8</v>
      </c>
      <c r="C20" s="8">
        <f t="shared" si="10"/>
        <v>3777.9300070159093</v>
      </c>
      <c r="D20" s="9">
        <f t="shared" si="4"/>
        <v>74.513410421723805</v>
      </c>
      <c r="E20" s="8">
        <f t="shared" si="5"/>
        <v>189.88109843961831</v>
      </c>
      <c r="F20" s="8">
        <f t="shared" si="2"/>
        <v>264.3945088613421</v>
      </c>
      <c r="G20" s="8">
        <f t="shared" si="6"/>
        <v>10</v>
      </c>
      <c r="H20" s="8">
        <f t="shared" si="11"/>
        <v>3.3535391206962402</v>
      </c>
      <c r="I20" s="8">
        <f t="shared" si="7"/>
        <v>277.74804798203832</v>
      </c>
      <c r="J20" s="8">
        <f t="shared" si="8"/>
        <v>3588.0489085762911</v>
      </c>
      <c r="K20" s="8">
        <f t="shared" si="12"/>
        <v>243</v>
      </c>
      <c r="L20" s="14">
        <f t="shared" si="3"/>
        <v>0.85367561158217842</v>
      </c>
    </row>
    <row r="21" spans="1:12" x14ac:dyDescent="0.25">
      <c r="A21" s="12">
        <f t="shared" si="9"/>
        <v>42591</v>
      </c>
      <c r="B21" s="7">
        <v>9</v>
      </c>
      <c r="C21" s="8">
        <f t="shared" si="10"/>
        <v>3588.0489085762911</v>
      </c>
      <c r="D21" s="9">
        <f t="shared" si="4"/>
        <v>73.151151606714819</v>
      </c>
      <c r="E21" s="8">
        <f t="shared" si="5"/>
        <v>191.24335725462728</v>
      </c>
      <c r="F21" s="8">
        <f t="shared" si="2"/>
        <v>264.3945088613421</v>
      </c>
      <c r="G21" s="8">
        <f t="shared" si="6"/>
        <v>10</v>
      </c>
      <c r="H21" s="8">
        <f t="shared" si="11"/>
        <v>3.2912031198343596</v>
      </c>
      <c r="I21" s="8">
        <f t="shared" si="7"/>
        <v>277.68571198117644</v>
      </c>
      <c r="J21" s="8">
        <f t="shared" si="8"/>
        <v>3396.8055513216636</v>
      </c>
      <c r="K21" s="8">
        <f t="shared" si="12"/>
        <v>274</v>
      </c>
      <c r="L21" s="14">
        <f t="shared" si="3"/>
        <v>0.83661908556358056</v>
      </c>
    </row>
    <row r="22" spans="1:12" x14ac:dyDescent="0.25">
      <c r="A22" s="12">
        <f t="shared" si="9"/>
        <v>42622</v>
      </c>
      <c r="B22" s="7">
        <v>10</v>
      </c>
      <c r="C22" s="8">
        <f t="shared" si="10"/>
        <v>3396.8055513216636</v>
      </c>
      <c r="D22" s="9">
        <f t="shared" si="4"/>
        <v>69.252188081755122</v>
      </c>
      <c r="E22" s="8">
        <f t="shared" si="5"/>
        <v>195.14232077958698</v>
      </c>
      <c r="F22" s="8">
        <f t="shared" si="2"/>
        <v>264.3945088613421</v>
      </c>
      <c r="G22" s="8">
        <f t="shared" si="6"/>
        <v>10</v>
      </c>
      <c r="H22" s="8">
        <f t="shared" si="11"/>
        <v>3.1157816721111802</v>
      </c>
      <c r="I22" s="8">
        <f t="shared" si="7"/>
        <v>277.51029053345326</v>
      </c>
      <c r="J22" s="8">
        <f t="shared" si="8"/>
        <v>3201.6632305420767</v>
      </c>
      <c r="K22" s="8">
        <f t="shared" si="12"/>
        <v>305</v>
      </c>
      <c r="L22" s="14">
        <f t="shared" si="3"/>
        <v>0.81990335067908127</v>
      </c>
    </row>
    <row r="23" spans="1:12" x14ac:dyDescent="0.25">
      <c r="A23" s="12">
        <f t="shared" si="9"/>
        <v>42652</v>
      </c>
      <c r="B23" s="7">
        <v>11</v>
      </c>
      <c r="C23" s="8">
        <f t="shared" si="10"/>
        <v>3201.6632305420767</v>
      </c>
      <c r="D23" s="9">
        <f t="shared" si="4"/>
        <v>63.147502967626913</v>
      </c>
      <c r="E23" s="8">
        <f t="shared" si="5"/>
        <v>201.2470058937152</v>
      </c>
      <c r="F23" s="8">
        <f t="shared" si="2"/>
        <v>264.3945088613421</v>
      </c>
      <c r="G23" s="8">
        <f t="shared" si="6"/>
        <v>10</v>
      </c>
      <c r="H23" s="8">
        <f t="shared" si="11"/>
        <v>2.8420068331012742</v>
      </c>
      <c r="I23" s="8">
        <f t="shared" si="7"/>
        <v>277.23651569444337</v>
      </c>
      <c r="J23" s="8">
        <f t="shared" si="8"/>
        <v>3000.4162246483615</v>
      </c>
      <c r="K23" s="8">
        <f t="shared" si="12"/>
        <v>335</v>
      </c>
      <c r="L23" s="14">
        <f t="shared" si="3"/>
        <v>0.80404489715870953</v>
      </c>
    </row>
    <row r="24" spans="1:12" x14ac:dyDescent="0.25">
      <c r="A24" s="12">
        <f t="shared" si="9"/>
        <v>42683</v>
      </c>
      <c r="B24" s="7">
        <v>12</v>
      </c>
      <c r="C24" s="8">
        <f t="shared" si="10"/>
        <v>3000.4162246483615</v>
      </c>
      <c r="D24" s="9">
        <f t="shared" si="4"/>
        <v>61.170822283910461</v>
      </c>
      <c r="E24" s="8">
        <f t="shared" si="5"/>
        <v>203.22368657743164</v>
      </c>
      <c r="F24" s="8">
        <f t="shared" si="2"/>
        <v>264.3945088613421</v>
      </c>
      <c r="G24" s="8">
        <f t="shared" si="6"/>
        <v>10</v>
      </c>
      <c r="H24" s="8">
        <f t="shared" si="11"/>
        <v>2.7521863528004777</v>
      </c>
      <c r="I24" s="8">
        <f t="shared" si="7"/>
        <v>277.1466952141426</v>
      </c>
      <c r="J24" s="8">
        <f t="shared" si="8"/>
        <v>2797.1925380709299</v>
      </c>
      <c r="K24" s="8">
        <f t="shared" si="12"/>
        <v>366</v>
      </c>
      <c r="L24" s="14">
        <f t="shared" si="3"/>
        <v>0.78797999788966422</v>
      </c>
    </row>
    <row r="25" spans="1:12" x14ac:dyDescent="0.25">
      <c r="A25" s="12">
        <f t="shared" si="9"/>
        <v>42713</v>
      </c>
      <c r="B25" s="7">
        <v>13</v>
      </c>
      <c r="C25" s="8">
        <f t="shared" si="10"/>
        <v>2797.1925380709299</v>
      </c>
      <c r="D25" s="9">
        <f t="shared" si="4"/>
        <v>55.169988652726452</v>
      </c>
      <c r="E25" s="8">
        <f t="shared" si="5"/>
        <v>209.22452020861564</v>
      </c>
      <c r="F25" s="8">
        <f t="shared" si="2"/>
        <v>264.3945088613421</v>
      </c>
      <c r="G25" s="8">
        <f t="shared" si="6"/>
        <v>10</v>
      </c>
      <c r="H25" s="8">
        <f t="shared" si="11"/>
        <v>2.4829720474228383</v>
      </c>
      <c r="I25" s="8">
        <f t="shared" si="7"/>
        <v>276.87748090876494</v>
      </c>
      <c r="J25" s="8">
        <f t="shared" si="8"/>
        <v>2587.9680178623144</v>
      </c>
      <c r="K25" s="8">
        <f t="shared" si="12"/>
        <v>396</v>
      </c>
      <c r="L25" s="14">
        <f t="shared" si="3"/>
        <v>0.77273900130004702</v>
      </c>
    </row>
    <row r="26" spans="1:12" x14ac:dyDescent="0.25">
      <c r="A26" s="12">
        <f t="shared" si="9"/>
        <v>42744</v>
      </c>
      <c r="B26" s="7">
        <v>14</v>
      </c>
      <c r="C26" s="8">
        <f t="shared" si="10"/>
        <v>2587.9680178623144</v>
      </c>
      <c r="D26" s="9">
        <f t="shared" si="4"/>
        <v>52.762056942833929</v>
      </c>
      <c r="E26" s="8">
        <f t="shared" si="5"/>
        <v>211.63245191850817</v>
      </c>
      <c r="F26" s="8">
        <f t="shared" si="2"/>
        <v>264.3945088613421</v>
      </c>
      <c r="G26" s="8">
        <f t="shared" si="6"/>
        <v>10</v>
      </c>
      <c r="H26" s="8">
        <f t="shared" si="11"/>
        <v>2.3738607336318833</v>
      </c>
      <c r="I26" s="8">
        <f t="shared" si="7"/>
        <v>276.76836959497399</v>
      </c>
      <c r="J26" s="8">
        <f t="shared" si="8"/>
        <v>2376.3355659438062</v>
      </c>
      <c r="K26" s="8">
        <f t="shared" si="12"/>
        <v>427</v>
      </c>
      <c r="L26" s="14">
        <f t="shared" si="3"/>
        <v>0.75729959703168404</v>
      </c>
    </row>
    <row r="27" spans="1:12" x14ac:dyDescent="0.25">
      <c r="A27" s="12">
        <f t="shared" si="9"/>
        <v>42775</v>
      </c>
      <c r="B27" s="7">
        <v>15</v>
      </c>
      <c r="C27" s="8">
        <f t="shared" si="10"/>
        <v>2376.3355659438062</v>
      </c>
      <c r="D27" s="9">
        <f t="shared" si="4"/>
        <v>48.447411861439434</v>
      </c>
      <c r="E27" s="8">
        <f t="shared" si="5"/>
        <v>215.94709699990267</v>
      </c>
      <c r="F27" s="8">
        <f t="shared" si="2"/>
        <v>264.3945088613421</v>
      </c>
      <c r="G27" s="8">
        <f t="shared" si="6"/>
        <v>10</v>
      </c>
      <c r="H27" s="8">
        <f t="shared" si="11"/>
        <v>2.1797370179970357</v>
      </c>
      <c r="I27" s="8">
        <f t="shared" si="7"/>
        <v>276.57424587933912</v>
      </c>
      <c r="J27" s="8">
        <f t="shared" si="8"/>
        <v>2160.3884689439037</v>
      </c>
      <c r="K27" s="8">
        <f t="shared" si="12"/>
        <v>458</v>
      </c>
      <c r="L27" s="14">
        <f t="shared" si="3"/>
        <v>0.74216867363947803</v>
      </c>
    </row>
    <row r="28" spans="1:12" x14ac:dyDescent="0.25">
      <c r="A28" s="12">
        <f t="shared" si="9"/>
        <v>42803</v>
      </c>
      <c r="B28" s="7">
        <v>16</v>
      </c>
      <c r="C28" s="8">
        <f t="shared" si="10"/>
        <v>2160.3884689439037</v>
      </c>
      <c r="D28" s="9">
        <f t="shared" si="4"/>
        <v>39.743446486779476</v>
      </c>
      <c r="E28" s="8">
        <f t="shared" si="5"/>
        <v>224.65106237456263</v>
      </c>
      <c r="F28" s="8">
        <f t="shared" si="2"/>
        <v>264.3945088613421</v>
      </c>
      <c r="G28" s="8">
        <f t="shared" si="6"/>
        <v>10</v>
      </c>
      <c r="H28" s="8">
        <f t="shared" si="11"/>
        <v>1.7898030761713091</v>
      </c>
      <c r="I28" s="8">
        <f t="shared" si="7"/>
        <v>276.18431193751343</v>
      </c>
      <c r="J28" s="8">
        <f t="shared" si="8"/>
        <v>1935.7374065693411</v>
      </c>
      <c r="K28" s="8">
        <f t="shared" si="12"/>
        <v>486</v>
      </c>
      <c r="L28" s="14">
        <f t="shared" si="3"/>
        <v>0.72876204981020609</v>
      </c>
    </row>
    <row r="29" spans="1:12" x14ac:dyDescent="0.25">
      <c r="A29" s="12">
        <f t="shared" si="9"/>
        <v>42834</v>
      </c>
      <c r="B29" s="7">
        <v>17</v>
      </c>
      <c r="C29" s="8">
        <f t="shared" si="10"/>
        <v>1935.7374065693411</v>
      </c>
      <c r="D29" s="9">
        <f t="shared" si="4"/>
        <v>39.464740895889612</v>
      </c>
      <c r="E29" s="8">
        <f t="shared" si="5"/>
        <v>224.9297679654525</v>
      </c>
      <c r="F29" s="8">
        <f t="shared" si="2"/>
        <v>264.3945088613421</v>
      </c>
      <c r="G29" s="8">
        <f t="shared" si="6"/>
        <v>10</v>
      </c>
      <c r="H29" s="8">
        <f t="shared" si="11"/>
        <v>1.7755903428331503</v>
      </c>
      <c r="I29" s="8">
        <f t="shared" si="7"/>
        <v>276.17009920417524</v>
      </c>
      <c r="J29" s="8">
        <f t="shared" si="8"/>
        <v>1710.8076386038886</v>
      </c>
      <c r="K29" s="8">
        <f t="shared" si="12"/>
        <v>517</v>
      </c>
      <c r="L29" s="14">
        <f t="shared" si="3"/>
        <v>0.71420130952981253</v>
      </c>
    </row>
    <row r="30" spans="1:12" x14ac:dyDescent="0.25">
      <c r="A30" s="12">
        <f t="shared" si="9"/>
        <v>42864</v>
      </c>
      <c r="B30" s="7">
        <v>18</v>
      </c>
      <c r="C30" s="8">
        <f t="shared" si="10"/>
        <v>1710.8076386038886</v>
      </c>
      <c r="D30" s="9">
        <f t="shared" si="4"/>
        <v>33.742846344737707</v>
      </c>
      <c r="E30" s="8">
        <f t="shared" si="5"/>
        <v>230.6516625166044</v>
      </c>
      <c r="F30" s="8">
        <f t="shared" si="2"/>
        <v>264.3945088613421</v>
      </c>
      <c r="G30" s="8">
        <f t="shared" si="6"/>
        <v>10</v>
      </c>
      <c r="H30" s="8">
        <f t="shared" si="11"/>
        <v>1.5186253671692058</v>
      </c>
      <c r="I30" s="8">
        <f t="shared" si="7"/>
        <v>275.9131342285113</v>
      </c>
      <c r="J30" s="8">
        <f t="shared" si="8"/>
        <v>1480.1559760872842</v>
      </c>
      <c r="K30" s="8">
        <f t="shared" si="12"/>
        <v>547</v>
      </c>
      <c r="L30" s="14">
        <f t="shared" si="3"/>
        <v>0.70038732979429075</v>
      </c>
    </row>
    <row r="31" spans="1:12" x14ac:dyDescent="0.25">
      <c r="A31" s="12">
        <f t="shared" si="9"/>
        <v>42895</v>
      </c>
      <c r="B31" s="7">
        <v>19</v>
      </c>
      <c r="C31" s="8">
        <f t="shared" si="10"/>
        <v>1480.1559760872842</v>
      </c>
      <c r="D31" s="9">
        <f t="shared" si="4"/>
        <v>30.176599307089315</v>
      </c>
      <c r="E31" s="8">
        <f t="shared" si="5"/>
        <v>234.2179095542528</v>
      </c>
      <c r="F31" s="8">
        <f t="shared" si="2"/>
        <v>264.3945088613421</v>
      </c>
      <c r="G31" s="8">
        <f t="shared" si="6"/>
        <v>10</v>
      </c>
      <c r="H31" s="8">
        <f t="shared" si="11"/>
        <v>1.3576999897342288</v>
      </c>
      <c r="I31" s="8">
        <f t="shared" si="7"/>
        <v>275.75220885107632</v>
      </c>
      <c r="J31" s="8">
        <f t="shared" si="8"/>
        <v>1245.9380665330314</v>
      </c>
      <c r="K31" s="8">
        <f t="shared" si="12"/>
        <v>578</v>
      </c>
      <c r="L31" s="14">
        <f t="shared" si="3"/>
        <v>0.68639351932149106</v>
      </c>
    </row>
    <row r="32" spans="1:12" x14ac:dyDescent="0.25">
      <c r="A32" s="12">
        <f t="shared" si="9"/>
        <v>42925</v>
      </c>
      <c r="B32" s="7">
        <v>20</v>
      </c>
      <c r="C32" s="8">
        <f t="shared" si="10"/>
        <v>1245.9380665330314</v>
      </c>
      <c r="D32" s="9">
        <f t="shared" si="4"/>
        <v>24.574064193676268</v>
      </c>
      <c r="E32" s="8">
        <f t="shared" si="5"/>
        <v>239.82044466766584</v>
      </c>
      <c r="F32" s="8">
        <f t="shared" si="2"/>
        <v>264.3945088613421</v>
      </c>
      <c r="G32" s="8">
        <f t="shared" si="6"/>
        <v>10</v>
      </c>
      <c r="H32" s="8">
        <f t="shared" si="11"/>
        <v>1.1059765639712023</v>
      </c>
      <c r="I32" s="8">
        <f t="shared" si="7"/>
        <v>275.50048542531329</v>
      </c>
      <c r="J32" s="8">
        <f t="shared" si="8"/>
        <v>1006.1176218653655</v>
      </c>
      <c r="K32" s="8">
        <f t="shared" si="12"/>
        <v>608</v>
      </c>
      <c r="L32" s="14">
        <f t="shared" si="3"/>
        <v>0.67311739389301384</v>
      </c>
    </row>
    <row r="33" spans="1:12" x14ac:dyDescent="0.25">
      <c r="A33" s="12">
        <f t="shared" si="9"/>
        <v>42956</v>
      </c>
      <c r="B33" s="7">
        <v>21</v>
      </c>
      <c r="C33" s="8">
        <f t="shared" si="10"/>
        <v>1006.1176218653655</v>
      </c>
      <c r="D33" s="9">
        <f t="shared" si="4"/>
        <v>20.51216819128145</v>
      </c>
      <c r="E33" s="8">
        <f t="shared" si="5"/>
        <v>243.88234067006064</v>
      </c>
      <c r="F33" s="8">
        <f t="shared" si="2"/>
        <v>264.3945088613421</v>
      </c>
      <c r="G33" s="8">
        <f t="shared" si="6"/>
        <v>10</v>
      </c>
      <c r="H33" s="8">
        <f t="shared" si="11"/>
        <v>0.92287968764548678</v>
      </c>
      <c r="I33" s="8">
        <f t="shared" si="7"/>
        <v>275.31738854898759</v>
      </c>
      <c r="J33" s="8">
        <f t="shared" si="8"/>
        <v>762.23528119530488</v>
      </c>
      <c r="K33" s="8">
        <f t="shared" si="12"/>
        <v>639</v>
      </c>
      <c r="L33" s="14">
        <f t="shared" si="3"/>
        <v>0.6596684395282193</v>
      </c>
    </row>
    <row r="34" spans="1:12" x14ac:dyDescent="0.25">
      <c r="A34" s="12">
        <f t="shared" si="9"/>
        <v>42987</v>
      </c>
      <c r="B34" s="7">
        <v>22</v>
      </c>
      <c r="C34" s="8">
        <f t="shared" si="10"/>
        <v>762.23528119530488</v>
      </c>
      <c r="D34" s="9">
        <f t="shared" si="4"/>
        <v>15.540030260297964</v>
      </c>
      <c r="E34" s="8">
        <f t="shared" si="5"/>
        <v>248.85447860104415</v>
      </c>
      <c r="F34" s="8">
        <f t="shared" si="2"/>
        <v>264.3945088613421</v>
      </c>
      <c r="G34" s="8">
        <f t="shared" si="6"/>
        <v>10</v>
      </c>
      <c r="H34" s="8">
        <f t="shared" si="11"/>
        <v>0.69917417500120649</v>
      </c>
      <c r="I34" s="8">
        <f t="shared" si="7"/>
        <v>275.09368303634329</v>
      </c>
      <c r="J34" s="8">
        <f t="shared" si="8"/>
        <v>513.38080259426079</v>
      </c>
      <c r="K34" s="8">
        <f t="shared" si="12"/>
        <v>670</v>
      </c>
      <c r="L34" s="14">
        <f t="shared" si="3"/>
        <v>0.64648819664695978</v>
      </c>
    </row>
    <row r="35" spans="1:12" x14ac:dyDescent="0.25">
      <c r="A35" s="12">
        <f t="shared" si="9"/>
        <v>43017</v>
      </c>
      <c r="B35" s="7">
        <v>23</v>
      </c>
      <c r="C35" s="8">
        <f t="shared" si="10"/>
        <v>513.38080259426079</v>
      </c>
      <c r="D35" s="9">
        <f t="shared" si="4"/>
        <v>10.125585803680833</v>
      </c>
      <c r="E35" s="8">
        <f t="shared" si="5"/>
        <v>254.26892305766128</v>
      </c>
      <c r="F35" s="8">
        <f t="shared" si="2"/>
        <v>264.3945088613421</v>
      </c>
      <c r="G35" s="8">
        <f t="shared" si="6"/>
        <v>10</v>
      </c>
      <c r="H35" s="8">
        <f t="shared" si="11"/>
        <v>0.45571056163482737</v>
      </c>
      <c r="I35" s="8">
        <f t="shared" si="7"/>
        <v>274.85021942297692</v>
      </c>
      <c r="J35" s="8">
        <f t="shared" si="8"/>
        <v>259.11187953659953</v>
      </c>
      <c r="K35" s="8">
        <f t="shared" si="12"/>
        <v>700</v>
      </c>
      <c r="L35" s="14">
        <f t="shared" si="3"/>
        <v>0.63398391427086853</v>
      </c>
    </row>
    <row r="36" spans="1:12" x14ac:dyDescent="0.25">
      <c r="A36" s="12">
        <f t="shared" si="9"/>
        <v>43048</v>
      </c>
      <c r="B36" s="7">
        <v>24</v>
      </c>
      <c r="C36" s="8">
        <f t="shared" si="10"/>
        <v>259.11187953659953</v>
      </c>
      <c r="D36" s="9">
        <f t="shared" si="4"/>
        <v>5.2826293247500757</v>
      </c>
      <c r="E36" s="8">
        <f t="shared" si="5"/>
        <v>259.11187953659203</v>
      </c>
      <c r="F36" s="8">
        <f t="shared" si="2"/>
        <v>264.3945088613421</v>
      </c>
      <c r="G36" s="8">
        <f t="shared" si="6"/>
        <v>10</v>
      </c>
      <c r="H36" s="8">
        <f t="shared" si="11"/>
        <v>0.23767508416026059</v>
      </c>
      <c r="I36" s="8">
        <f t="shared" si="7"/>
        <v>274.63218394550239</v>
      </c>
      <c r="J36" s="8">
        <f t="shared" si="8"/>
        <v>7.503331289626658E-12</v>
      </c>
      <c r="K36" s="8">
        <f t="shared" si="12"/>
        <v>731</v>
      </c>
      <c r="L36" s="14">
        <f t="shared" si="3"/>
        <v>0.62131685083082033</v>
      </c>
    </row>
  </sheetData>
  <dataValidations count="1">
    <dataValidation type="whole" allowBlank="1" showInputMessage="1" showErrorMessage="1" error="Corregir" prompt="Sólo se admite valores entre 1 a 24" sqref="C4">
      <formula1>1</formula1>
      <formula2>24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200" zoomScaleNormal="200" workbookViewId="0">
      <selection sqref="A1:XFD1048576"/>
    </sheetView>
  </sheetViews>
  <sheetFormatPr baseColWidth="10" defaultRowHeight="15" x14ac:dyDescent="0.25"/>
  <cols>
    <col min="2" max="2" width="15.42578125" customWidth="1"/>
    <col min="3" max="6" width="13" bestFit="1" customWidth="1"/>
    <col min="7" max="8" width="13" customWidth="1"/>
    <col min="9" max="10" width="12" bestFit="1" customWidth="1"/>
    <col min="11" max="11" width="12" customWidth="1"/>
    <col min="12" max="12" width="12" bestFit="1" customWidth="1"/>
  </cols>
  <sheetData>
    <row r="1" spans="1:12" x14ac:dyDescent="0.25">
      <c r="B1" t="s">
        <v>0</v>
      </c>
    </row>
    <row r="2" spans="1:12" x14ac:dyDescent="0.25">
      <c r="B2" t="s">
        <v>1</v>
      </c>
      <c r="C2" s="1">
        <v>5000</v>
      </c>
    </row>
    <row r="3" spans="1:12" x14ac:dyDescent="0.25">
      <c r="B3" t="s">
        <v>16</v>
      </c>
      <c r="C3" s="13">
        <v>0.02</v>
      </c>
    </row>
    <row r="4" spans="1:12" x14ac:dyDescent="0.25">
      <c r="B4" t="s">
        <v>3</v>
      </c>
      <c r="C4" s="3">
        <v>24</v>
      </c>
    </row>
    <row r="5" spans="1:12" x14ac:dyDescent="0.25">
      <c r="A5" t="s">
        <v>11</v>
      </c>
      <c r="C5" s="11">
        <v>42317</v>
      </c>
    </row>
    <row r="6" spans="1:12" x14ac:dyDescent="0.25">
      <c r="B6" t="s">
        <v>18</v>
      </c>
      <c r="C6" s="3">
        <v>10</v>
      </c>
    </row>
    <row r="7" spans="1:12" x14ac:dyDescent="0.25">
      <c r="B7" t="s">
        <v>25</v>
      </c>
      <c r="C7" s="3">
        <v>1</v>
      </c>
    </row>
    <row r="8" spans="1:12" x14ac:dyDescent="0.25">
      <c r="B8" t="s">
        <v>24</v>
      </c>
      <c r="C8" s="16">
        <f>(1+C3)^(1/(365/12))-1</f>
        <v>6.5125725694881176E-4</v>
      </c>
    </row>
    <row r="9" spans="1:12" x14ac:dyDescent="0.25">
      <c r="B9" t="s">
        <v>27</v>
      </c>
      <c r="C9" s="4">
        <f>C2/L10</f>
        <v>225.31327803226765</v>
      </c>
    </row>
    <row r="10" spans="1:12" x14ac:dyDescent="0.25">
      <c r="C10" s="10" t="s">
        <v>10</v>
      </c>
      <c r="D10" s="10">
        <f>SUM(D12:D35)</f>
        <v>1308.7717849035009</v>
      </c>
      <c r="E10" s="10">
        <f t="shared" ref="E10:H10" si="0">SUM(E12:E35)</f>
        <v>4999.9999999999927</v>
      </c>
      <c r="F10" s="10">
        <f t="shared" si="0"/>
        <v>6308.7717849034934</v>
      </c>
      <c r="G10" s="10">
        <f t="shared" si="0"/>
        <v>240</v>
      </c>
      <c r="H10" s="10">
        <f t="shared" si="0"/>
        <v>6548.7717849034934</v>
      </c>
      <c r="L10" s="15">
        <f t="shared" ref="L10" si="1">SUM(L12:L35)</f>
        <v>22.191324202757098</v>
      </c>
    </row>
    <row r="11" spans="1:12" ht="30" x14ac:dyDescent="0.25">
      <c r="A11" s="5" t="s">
        <v>12</v>
      </c>
      <c r="B11" s="5" t="s">
        <v>5</v>
      </c>
      <c r="C11" s="5" t="s">
        <v>6</v>
      </c>
      <c r="D11" s="5" t="s">
        <v>7</v>
      </c>
      <c r="E11" s="5" t="s">
        <v>8</v>
      </c>
      <c r="F11" s="5" t="s">
        <v>4</v>
      </c>
      <c r="G11" s="5" t="s">
        <v>18</v>
      </c>
      <c r="H11" s="6" t="s">
        <v>23</v>
      </c>
      <c r="I11" s="6" t="s">
        <v>9</v>
      </c>
      <c r="J11" s="6" t="s">
        <v>13</v>
      </c>
      <c r="K11" s="6" t="s">
        <v>26</v>
      </c>
      <c r="L11" s="6" t="s">
        <v>14</v>
      </c>
    </row>
    <row r="12" spans="1:12" x14ac:dyDescent="0.25">
      <c r="A12" s="12">
        <f>IF(B12&lt;=$C$4,EDATE(C5,1),"")</f>
        <v>42347</v>
      </c>
      <c r="B12" s="7">
        <v>1</v>
      </c>
      <c r="C12" s="8">
        <f>IF(B12&lt;=$C$4,C2,"")</f>
        <v>5000</v>
      </c>
      <c r="D12" s="9">
        <f>IF(B12&lt;=$C$4,C12*((1+$C$8)^J12-1),"")</f>
        <v>98.616716407327061</v>
      </c>
      <c r="E12" s="8">
        <f>IF(B12&lt;=$C$4,F12-D12,"")</f>
        <v>352.0098396572082</v>
      </c>
      <c r="F12" s="8">
        <f>IF(B12&lt;=$C$4,$C$9*K12,"")</f>
        <v>450.62655606453529</v>
      </c>
      <c r="G12" s="8">
        <f>+IF(B12&lt;=$C$4,$C$6,"")</f>
        <v>10</v>
      </c>
      <c r="H12" s="8">
        <f>IF(B12&lt;=$C$4,F12+G12,"")</f>
        <v>460.62655606453529</v>
      </c>
      <c r="I12" s="8">
        <f t="shared" ref="I12:I35" si="2">IF(B12&lt;=$C$4,C12-E12,"")</f>
        <v>4647.9901603427916</v>
      </c>
      <c r="J12" s="8">
        <f>IF(B12&lt;=$C$4,A12-C5,"")</f>
        <v>30</v>
      </c>
      <c r="K12" s="21">
        <f>+IF(B12&lt;=$C$4,IF($C$7=1,IF(  OR(   MONTH(A12)=7,MONTH(A12)=12  ),2,1),1),"")</f>
        <v>2</v>
      </c>
      <c r="L12" s="14">
        <f>IF(B12&lt;=$C$4,1/(1+$C$8)^J12*K12,"")</f>
        <v>1.961316285615281</v>
      </c>
    </row>
    <row r="13" spans="1:12" x14ac:dyDescent="0.25">
      <c r="A13" s="12">
        <f>IF(B13&lt;=$C$4,EDATE(A12,1),"")</f>
        <v>42378</v>
      </c>
      <c r="B13" s="7">
        <v>2</v>
      </c>
      <c r="C13" s="8">
        <f t="shared" ref="C13:C35" si="3">IF(B13&lt;=$C$4,I12,"")</f>
        <v>4647.9901603427916</v>
      </c>
      <c r="D13" s="9">
        <f t="shared" ref="D13:D35" si="4">IF(B13&lt;=$C$4,C13*((1+$C$8)^(J13-J12)-1),"")</f>
        <v>94.76064611969457</v>
      </c>
      <c r="E13" s="8">
        <f t="shared" ref="E13:E35" si="5">IF(B13&lt;=$C$4,F13-D13,"")</f>
        <v>130.55263191257308</v>
      </c>
      <c r="F13" s="8">
        <f t="shared" ref="F13:F35" si="6">IF(B13&lt;=$C$4,$C$9*K13,"")</f>
        <v>225.31327803226765</v>
      </c>
      <c r="G13" s="8">
        <f t="shared" ref="G13:G35" si="7">+IF(B13&lt;=$C$4,$C$6,"")</f>
        <v>10</v>
      </c>
      <c r="H13" s="8">
        <f t="shared" ref="H13:H35" si="8">IF(B13&lt;=$C$4,F13+G13,"")</f>
        <v>235.31327803226765</v>
      </c>
      <c r="I13" s="8">
        <f t="shared" si="2"/>
        <v>4517.4375284302187</v>
      </c>
      <c r="J13" s="8">
        <f t="shared" ref="J13:J35" si="9">IF(B13&lt;=$C$4,A13-$C$5,"")</f>
        <v>61</v>
      </c>
      <c r="K13" s="21">
        <f t="shared" ref="K13:K35" si="10">+IF(B13&lt;=$C$4,IF($C$7=1,IF(  OR(   MONTH(A13)=7,MONTH(A13)=12  ),2,1),1),"")</f>
        <v>1</v>
      </c>
      <c r="L13" s="14">
        <f t="shared" ref="L13:L35" si="11">IF(B13&lt;=$C$4,1/(1+$C$8)^J13*K13,"")</f>
        <v>0.96106449282958006</v>
      </c>
    </row>
    <row r="14" spans="1:12" x14ac:dyDescent="0.25">
      <c r="A14" s="12">
        <f t="shared" ref="A14:A35" si="12">IF(B14&lt;=$C$4,EDATE(A13,1),"")</f>
        <v>42409</v>
      </c>
      <c r="B14" s="7">
        <v>3</v>
      </c>
      <c r="C14" s="8">
        <f t="shared" si="3"/>
        <v>4517.4375284302187</v>
      </c>
      <c r="D14" s="9">
        <f t="shared" si="4"/>
        <v>92.099011450539052</v>
      </c>
      <c r="E14" s="8">
        <f t="shared" si="5"/>
        <v>133.21426658172859</v>
      </c>
      <c r="F14" s="8">
        <f t="shared" si="6"/>
        <v>225.31327803226765</v>
      </c>
      <c r="G14" s="8">
        <f t="shared" si="7"/>
        <v>10</v>
      </c>
      <c r="H14" s="8">
        <f t="shared" si="8"/>
        <v>235.31327803226765</v>
      </c>
      <c r="I14" s="8">
        <f t="shared" si="2"/>
        <v>4384.2232618484904</v>
      </c>
      <c r="J14" s="8">
        <f t="shared" si="9"/>
        <v>92</v>
      </c>
      <c r="K14" s="21">
        <f t="shared" si="10"/>
        <v>1</v>
      </c>
      <c r="L14" s="14">
        <f t="shared" si="11"/>
        <v>0.94186232598178055</v>
      </c>
    </row>
    <row r="15" spans="1:12" x14ac:dyDescent="0.25">
      <c r="A15" s="12">
        <f t="shared" si="12"/>
        <v>42438</v>
      </c>
      <c r="B15" s="7">
        <v>4</v>
      </c>
      <c r="C15" s="8">
        <f t="shared" si="3"/>
        <v>4384.2232618484904</v>
      </c>
      <c r="D15" s="9">
        <f t="shared" si="4"/>
        <v>83.561862931022176</v>
      </c>
      <c r="E15" s="8">
        <f t="shared" si="5"/>
        <v>141.75141510124547</v>
      </c>
      <c r="F15" s="8">
        <f t="shared" si="6"/>
        <v>225.31327803226765</v>
      </c>
      <c r="G15" s="8">
        <f t="shared" si="7"/>
        <v>10</v>
      </c>
      <c r="H15" s="8">
        <f t="shared" si="8"/>
        <v>235.31327803226765</v>
      </c>
      <c r="I15" s="8">
        <f t="shared" si="2"/>
        <v>4242.4718467472449</v>
      </c>
      <c r="J15" s="8">
        <f t="shared" si="9"/>
        <v>121</v>
      </c>
      <c r="K15" s="21">
        <f t="shared" si="10"/>
        <v>1</v>
      </c>
      <c r="L15" s="14">
        <f t="shared" si="11"/>
        <v>0.92424648986041669</v>
      </c>
    </row>
    <row r="16" spans="1:12" x14ac:dyDescent="0.25">
      <c r="A16" s="12">
        <f t="shared" si="12"/>
        <v>42469</v>
      </c>
      <c r="B16" s="7">
        <v>5</v>
      </c>
      <c r="C16" s="8">
        <f t="shared" si="3"/>
        <v>4242.4718467472449</v>
      </c>
      <c r="D16" s="9">
        <f t="shared" si="4"/>
        <v>86.493163598421575</v>
      </c>
      <c r="E16" s="8">
        <f t="shared" si="5"/>
        <v>138.82011443384607</v>
      </c>
      <c r="F16" s="8">
        <f t="shared" si="6"/>
        <v>225.31327803226765</v>
      </c>
      <c r="G16" s="8">
        <f t="shared" si="7"/>
        <v>10</v>
      </c>
      <c r="H16" s="8">
        <f t="shared" si="8"/>
        <v>235.31327803226765</v>
      </c>
      <c r="I16" s="8">
        <f t="shared" si="2"/>
        <v>4103.6517323133985</v>
      </c>
      <c r="J16" s="8">
        <f t="shared" si="9"/>
        <v>152</v>
      </c>
      <c r="K16" s="21">
        <f t="shared" si="10"/>
        <v>1</v>
      </c>
      <c r="L16" s="14">
        <f t="shared" si="11"/>
        <v>0.9057799504770504</v>
      </c>
    </row>
    <row r="17" spans="1:12" x14ac:dyDescent="0.25">
      <c r="A17" s="12">
        <f t="shared" si="12"/>
        <v>42499</v>
      </c>
      <c r="B17" s="7">
        <v>6</v>
      </c>
      <c r="C17" s="8">
        <f t="shared" si="3"/>
        <v>4103.6517323133985</v>
      </c>
      <c r="D17" s="9">
        <f t="shared" si="4"/>
        <v>80.937731823997368</v>
      </c>
      <c r="E17" s="8">
        <f t="shared" si="5"/>
        <v>144.37554620827029</v>
      </c>
      <c r="F17" s="8">
        <f t="shared" si="6"/>
        <v>225.31327803226765</v>
      </c>
      <c r="G17" s="8">
        <f t="shared" si="7"/>
        <v>10</v>
      </c>
      <c r="H17" s="8">
        <f t="shared" si="8"/>
        <v>235.31327803226765</v>
      </c>
      <c r="I17" s="8">
        <f t="shared" si="2"/>
        <v>3959.2761861051281</v>
      </c>
      <c r="J17" s="8">
        <f t="shared" si="9"/>
        <v>182</v>
      </c>
      <c r="K17" s="21">
        <f t="shared" si="10"/>
        <v>1</v>
      </c>
      <c r="L17" s="14">
        <f t="shared" si="11"/>
        <v>0.88826048402722069</v>
      </c>
    </row>
    <row r="18" spans="1:12" x14ac:dyDescent="0.25">
      <c r="A18" s="12">
        <f t="shared" si="12"/>
        <v>42530</v>
      </c>
      <c r="B18" s="7">
        <v>7</v>
      </c>
      <c r="C18" s="8">
        <f t="shared" si="3"/>
        <v>3959.2761861051281</v>
      </c>
      <c r="D18" s="9">
        <f t="shared" si="4"/>
        <v>80.719527498735502</v>
      </c>
      <c r="E18" s="8">
        <f t="shared" si="5"/>
        <v>144.59375053353216</v>
      </c>
      <c r="F18" s="8">
        <f t="shared" si="6"/>
        <v>225.31327803226765</v>
      </c>
      <c r="G18" s="8">
        <f t="shared" si="7"/>
        <v>10</v>
      </c>
      <c r="H18" s="8">
        <f t="shared" si="8"/>
        <v>235.31327803226765</v>
      </c>
      <c r="I18" s="8">
        <f t="shared" si="2"/>
        <v>3814.6824355715958</v>
      </c>
      <c r="J18" s="8">
        <f t="shared" si="9"/>
        <v>213</v>
      </c>
      <c r="K18" s="21">
        <f t="shared" si="10"/>
        <v>1</v>
      </c>
      <c r="L18" s="14">
        <f t="shared" si="11"/>
        <v>0.8705129487204285</v>
      </c>
    </row>
    <row r="19" spans="1:12" x14ac:dyDescent="0.25">
      <c r="A19" s="12">
        <f t="shared" si="12"/>
        <v>42560</v>
      </c>
      <c r="B19" s="7">
        <v>8</v>
      </c>
      <c r="C19" s="8">
        <f t="shared" si="3"/>
        <v>3814.6824355715958</v>
      </c>
      <c r="D19" s="9">
        <f t="shared" si="4"/>
        <v>75.238291186555145</v>
      </c>
      <c r="E19" s="8">
        <f t="shared" si="5"/>
        <v>375.38826487798013</v>
      </c>
      <c r="F19" s="8">
        <f t="shared" si="6"/>
        <v>450.62655606453529</v>
      </c>
      <c r="G19" s="8">
        <f t="shared" si="7"/>
        <v>10</v>
      </c>
      <c r="H19" s="8">
        <f t="shared" si="8"/>
        <v>460.62655606453529</v>
      </c>
      <c r="I19" s="8">
        <f t="shared" si="2"/>
        <v>3439.2941706936158</v>
      </c>
      <c r="J19" s="8">
        <f t="shared" si="9"/>
        <v>243</v>
      </c>
      <c r="K19" s="21">
        <f t="shared" si="10"/>
        <v>2</v>
      </c>
      <c r="L19" s="14">
        <f t="shared" si="11"/>
        <v>1.7073512231643568</v>
      </c>
    </row>
    <row r="20" spans="1:12" x14ac:dyDescent="0.25">
      <c r="A20" s="12">
        <f t="shared" si="12"/>
        <v>42591</v>
      </c>
      <c r="B20" s="7">
        <v>9</v>
      </c>
      <c r="C20" s="8">
        <f t="shared" si="3"/>
        <v>3439.2941706936158</v>
      </c>
      <c r="D20" s="9">
        <f t="shared" si="4"/>
        <v>70.118422493947392</v>
      </c>
      <c r="E20" s="8">
        <f t="shared" si="5"/>
        <v>155.19485553832027</v>
      </c>
      <c r="F20" s="8">
        <f t="shared" si="6"/>
        <v>225.31327803226765</v>
      </c>
      <c r="G20" s="8">
        <f t="shared" si="7"/>
        <v>10</v>
      </c>
      <c r="H20" s="8">
        <f t="shared" si="8"/>
        <v>235.31327803226765</v>
      </c>
      <c r="I20" s="8">
        <f t="shared" si="2"/>
        <v>3284.0993151552957</v>
      </c>
      <c r="J20" s="8">
        <f t="shared" si="9"/>
        <v>274</v>
      </c>
      <c r="K20" s="21">
        <f t="shared" si="10"/>
        <v>1</v>
      </c>
      <c r="L20" s="14">
        <f t="shared" si="11"/>
        <v>0.83661908556358056</v>
      </c>
    </row>
    <row r="21" spans="1:12" x14ac:dyDescent="0.25">
      <c r="A21" s="12">
        <f t="shared" si="12"/>
        <v>42622</v>
      </c>
      <c r="B21" s="7">
        <v>10</v>
      </c>
      <c r="C21" s="8">
        <f t="shared" si="3"/>
        <v>3284.0993151552957</v>
      </c>
      <c r="D21" s="9">
        <f t="shared" si="4"/>
        <v>66.954395833404874</v>
      </c>
      <c r="E21" s="8">
        <f t="shared" si="5"/>
        <v>158.35888219886277</v>
      </c>
      <c r="F21" s="8">
        <f t="shared" si="6"/>
        <v>225.31327803226765</v>
      </c>
      <c r="G21" s="8">
        <f t="shared" si="7"/>
        <v>10</v>
      </c>
      <c r="H21" s="8">
        <f t="shared" si="8"/>
        <v>235.31327803226765</v>
      </c>
      <c r="I21" s="8">
        <f t="shared" si="2"/>
        <v>3125.7404329564329</v>
      </c>
      <c r="J21" s="8">
        <f t="shared" si="9"/>
        <v>305</v>
      </c>
      <c r="K21" s="21">
        <f t="shared" si="10"/>
        <v>1</v>
      </c>
      <c r="L21" s="14">
        <f t="shared" si="11"/>
        <v>0.81990335067908127</v>
      </c>
    </row>
    <row r="22" spans="1:12" x14ac:dyDescent="0.25">
      <c r="A22" s="12">
        <f t="shared" si="12"/>
        <v>42652</v>
      </c>
      <c r="B22" s="7">
        <v>11</v>
      </c>
      <c r="C22" s="8">
        <f t="shared" si="3"/>
        <v>3125.7404329564329</v>
      </c>
      <c r="D22" s="9">
        <f t="shared" si="4"/>
        <v>61.650051567956048</v>
      </c>
      <c r="E22" s="8">
        <f t="shared" si="5"/>
        <v>163.66322646431161</v>
      </c>
      <c r="F22" s="8">
        <f t="shared" si="6"/>
        <v>225.31327803226765</v>
      </c>
      <c r="G22" s="8">
        <f t="shared" si="7"/>
        <v>10</v>
      </c>
      <c r="H22" s="8">
        <f t="shared" si="8"/>
        <v>235.31327803226765</v>
      </c>
      <c r="I22" s="8">
        <f t="shared" si="2"/>
        <v>2962.0772064921211</v>
      </c>
      <c r="J22" s="8">
        <f t="shared" si="9"/>
        <v>335</v>
      </c>
      <c r="K22" s="21">
        <f t="shared" si="10"/>
        <v>1</v>
      </c>
      <c r="L22" s="14">
        <f t="shared" si="11"/>
        <v>0.80404489715870953</v>
      </c>
    </row>
    <row r="23" spans="1:12" x14ac:dyDescent="0.25">
      <c r="A23" s="12">
        <f t="shared" si="12"/>
        <v>42683</v>
      </c>
      <c r="B23" s="7">
        <v>12</v>
      </c>
      <c r="C23" s="8">
        <f t="shared" si="3"/>
        <v>2962.0772064921211</v>
      </c>
      <c r="D23" s="9">
        <f t="shared" si="4"/>
        <v>60.389187640387014</v>
      </c>
      <c r="E23" s="8">
        <f t="shared" si="5"/>
        <v>164.92409039188064</v>
      </c>
      <c r="F23" s="8">
        <f t="shared" si="6"/>
        <v>225.31327803226765</v>
      </c>
      <c r="G23" s="8">
        <f t="shared" si="7"/>
        <v>10</v>
      </c>
      <c r="H23" s="8">
        <f t="shared" si="8"/>
        <v>235.31327803226765</v>
      </c>
      <c r="I23" s="8">
        <f t="shared" si="2"/>
        <v>2797.1531161002404</v>
      </c>
      <c r="J23" s="8">
        <f t="shared" si="9"/>
        <v>366</v>
      </c>
      <c r="K23" s="21">
        <f t="shared" si="10"/>
        <v>1</v>
      </c>
      <c r="L23" s="14">
        <f t="shared" si="11"/>
        <v>0.78797999788966422</v>
      </c>
    </row>
    <row r="24" spans="1:12" x14ac:dyDescent="0.25">
      <c r="A24" s="12">
        <f t="shared" si="12"/>
        <v>42713</v>
      </c>
      <c r="B24" s="7">
        <v>13</v>
      </c>
      <c r="C24" s="8">
        <f t="shared" si="3"/>
        <v>2797.1531161002404</v>
      </c>
      <c r="D24" s="9">
        <f t="shared" si="4"/>
        <v>55.169211119665711</v>
      </c>
      <c r="E24" s="8">
        <f t="shared" si="5"/>
        <v>395.45734494486959</v>
      </c>
      <c r="F24" s="8">
        <f t="shared" si="6"/>
        <v>450.62655606453529</v>
      </c>
      <c r="G24" s="8">
        <f t="shared" si="7"/>
        <v>10</v>
      </c>
      <c r="H24" s="8">
        <f t="shared" si="8"/>
        <v>460.62655606453529</v>
      </c>
      <c r="I24" s="8">
        <f t="shared" si="2"/>
        <v>2401.6957711553709</v>
      </c>
      <c r="J24" s="8">
        <f t="shared" si="9"/>
        <v>396</v>
      </c>
      <c r="K24" s="21">
        <f t="shared" si="10"/>
        <v>2</v>
      </c>
      <c r="L24" s="14">
        <f t="shared" si="11"/>
        <v>1.545478002600094</v>
      </c>
    </row>
    <row r="25" spans="1:12" x14ac:dyDescent="0.25">
      <c r="A25" s="12">
        <f t="shared" si="12"/>
        <v>42744</v>
      </c>
      <c r="B25" s="7">
        <v>14</v>
      </c>
      <c r="C25" s="8">
        <f t="shared" si="3"/>
        <v>2401.6957711553709</v>
      </c>
      <c r="D25" s="9">
        <f t="shared" si="4"/>
        <v>48.964441663283658</v>
      </c>
      <c r="E25" s="8">
        <f t="shared" si="5"/>
        <v>176.348836368984</v>
      </c>
      <c r="F25" s="8">
        <f t="shared" si="6"/>
        <v>225.31327803226765</v>
      </c>
      <c r="G25" s="8">
        <f t="shared" si="7"/>
        <v>10</v>
      </c>
      <c r="H25" s="8">
        <f t="shared" si="8"/>
        <v>235.31327803226765</v>
      </c>
      <c r="I25" s="8">
        <f t="shared" si="2"/>
        <v>2225.346934786387</v>
      </c>
      <c r="J25" s="8">
        <f t="shared" si="9"/>
        <v>427</v>
      </c>
      <c r="K25" s="21">
        <f t="shared" si="10"/>
        <v>1</v>
      </c>
      <c r="L25" s="14">
        <f t="shared" si="11"/>
        <v>0.75729959703168404</v>
      </c>
    </row>
    <row r="26" spans="1:12" x14ac:dyDescent="0.25">
      <c r="A26" s="12">
        <f t="shared" si="12"/>
        <v>42775</v>
      </c>
      <c r="B26" s="7">
        <v>15</v>
      </c>
      <c r="C26" s="8">
        <f t="shared" si="3"/>
        <v>2225.346934786387</v>
      </c>
      <c r="D26" s="9">
        <f t="shared" si="4"/>
        <v>45.369139371260566</v>
      </c>
      <c r="E26" s="8">
        <f t="shared" si="5"/>
        <v>179.94413866100709</v>
      </c>
      <c r="F26" s="8">
        <f t="shared" si="6"/>
        <v>225.31327803226765</v>
      </c>
      <c r="G26" s="8">
        <f t="shared" si="7"/>
        <v>10</v>
      </c>
      <c r="H26" s="8">
        <f t="shared" si="8"/>
        <v>235.31327803226765</v>
      </c>
      <c r="I26" s="8">
        <f t="shared" si="2"/>
        <v>2045.4027961253798</v>
      </c>
      <c r="J26" s="8">
        <f t="shared" si="9"/>
        <v>458</v>
      </c>
      <c r="K26" s="21">
        <f t="shared" si="10"/>
        <v>1</v>
      </c>
      <c r="L26" s="14">
        <f t="shared" si="11"/>
        <v>0.74216867363947803</v>
      </c>
    </row>
    <row r="27" spans="1:12" x14ac:dyDescent="0.25">
      <c r="A27" s="12">
        <f t="shared" si="12"/>
        <v>42803</v>
      </c>
      <c r="B27" s="7">
        <v>16</v>
      </c>
      <c r="C27" s="8">
        <f t="shared" si="3"/>
        <v>2045.4027961253798</v>
      </c>
      <c r="D27" s="9">
        <f t="shared" si="4"/>
        <v>37.628120007258261</v>
      </c>
      <c r="E27" s="8">
        <f t="shared" si="5"/>
        <v>187.6851580250094</v>
      </c>
      <c r="F27" s="8">
        <f t="shared" si="6"/>
        <v>225.31327803226765</v>
      </c>
      <c r="G27" s="8">
        <f t="shared" si="7"/>
        <v>10</v>
      </c>
      <c r="H27" s="8">
        <f t="shared" si="8"/>
        <v>235.31327803226765</v>
      </c>
      <c r="I27" s="8">
        <f t="shared" si="2"/>
        <v>1857.7176381003706</v>
      </c>
      <c r="J27" s="8">
        <f t="shared" si="9"/>
        <v>486</v>
      </c>
      <c r="K27" s="21">
        <f t="shared" si="10"/>
        <v>1</v>
      </c>
      <c r="L27" s="14">
        <f t="shared" si="11"/>
        <v>0.72876204981020609</v>
      </c>
    </row>
    <row r="28" spans="1:12" x14ac:dyDescent="0.25">
      <c r="A28" s="12">
        <f t="shared" si="12"/>
        <v>42834</v>
      </c>
      <c r="B28" s="7">
        <v>17</v>
      </c>
      <c r="C28" s="8">
        <f t="shared" si="3"/>
        <v>1857.7176381003706</v>
      </c>
      <c r="D28" s="9">
        <f t="shared" si="4"/>
        <v>37.874117117614794</v>
      </c>
      <c r="E28" s="8">
        <f t="shared" si="5"/>
        <v>187.43916091465286</v>
      </c>
      <c r="F28" s="8">
        <f t="shared" si="6"/>
        <v>225.31327803226765</v>
      </c>
      <c r="G28" s="8">
        <f t="shared" si="7"/>
        <v>10</v>
      </c>
      <c r="H28" s="8">
        <f t="shared" si="8"/>
        <v>235.31327803226765</v>
      </c>
      <c r="I28" s="8">
        <f t="shared" si="2"/>
        <v>1670.2784771857177</v>
      </c>
      <c r="J28" s="8">
        <f t="shared" si="9"/>
        <v>517</v>
      </c>
      <c r="K28" s="21">
        <f t="shared" si="10"/>
        <v>1</v>
      </c>
      <c r="L28" s="14">
        <f t="shared" si="11"/>
        <v>0.71420130952981253</v>
      </c>
    </row>
    <row r="29" spans="1:12" x14ac:dyDescent="0.25">
      <c r="A29" s="12">
        <f t="shared" si="12"/>
        <v>42864</v>
      </c>
      <c r="B29" s="7">
        <v>18</v>
      </c>
      <c r="C29" s="8">
        <f t="shared" si="3"/>
        <v>1670.2784771857177</v>
      </c>
      <c r="D29" s="9">
        <f t="shared" si="4"/>
        <v>32.943475781177206</v>
      </c>
      <c r="E29" s="8">
        <f t="shared" si="5"/>
        <v>192.36980225109045</v>
      </c>
      <c r="F29" s="8">
        <f t="shared" si="6"/>
        <v>225.31327803226765</v>
      </c>
      <c r="G29" s="8">
        <f t="shared" si="7"/>
        <v>10</v>
      </c>
      <c r="H29" s="8">
        <f t="shared" si="8"/>
        <v>235.31327803226765</v>
      </c>
      <c r="I29" s="8">
        <f t="shared" si="2"/>
        <v>1477.9086749346272</v>
      </c>
      <c r="J29" s="8">
        <f t="shared" si="9"/>
        <v>547</v>
      </c>
      <c r="K29" s="21">
        <f t="shared" si="10"/>
        <v>1</v>
      </c>
      <c r="L29" s="14">
        <f t="shared" si="11"/>
        <v>0.70038732979429075</v>
      </c>
    </row>
    <row r="30" spans="1:12" x14ac:dyDescent="0.25">
      <c r="A30" s="12">
        <f t="shared" si="12"/>
        <v>42895</v>
      </c>
      <c r="B30" s="7">
        <v>19</v>
      </c>
      <c r="C30" s="8">
        <f t="shared" si="3"/>
        <v>1477.9086749346272</v>
      </c>
      <c r="D30" s="9">
        <f t="shared" si="4"/>
        <v>30.130782577297527</v>
      </c>
      <c r="E30" s="8">
        <f t="shared" si="5"/>
        <v>195.18249545497011</v>
      </c>
      <c r="F30" s="8">
        <f t="shared" si="6"/>
        <v>225.31327803226765</v>
      </c>
      <c r="G30" s="8">
        <f t="shared" si="7"/>
        <v>10</v>
      </c>
      <c r="H30" s="8">
        <f t="shared" si="8"/>
        <v>235.31327803226765</v>
      </c>
      <c r="I30" s="8">
        <f t="shared" si="2"/>
        <v>1282.726179479657</v>
      </c>
      <c r="J30" s="8">
        <f t="shared" si="9"/>
        <v>578</v>
      </c>
      <c r="K30" s="21">
        <f t="shared" si="10"/>
        <v>1</v>
      </c>
      <c r="L30" s="14">
        <f t="shared" si="11"/>
        <v>0.68639351932149106</v>
      </c>
    </row>
    <row r="31" spans="1:12" x14ac:dyDescent="0.25">
      <c r="A31" s="12">
        <f t="shared" si="12"/>
        <v>42925</v>
      </c>
      <c r="B31" s="7">
        <v>20</v>
      </c>
      <c r="C31" s="8">
        <f t="shared" si="3"/>
        <v>1282.726179479657</v>
      </c>
      <c r="D31" s="9">
        <f t="shared" si="4"/>
        <v>25.299648773999888</v>
      </c>
      <c r="E31" s="8">
        <f t="shared" si="5"/>
        <v>425.32690729053542</v>
      </c>
      <c r="F31" s="8">
        <f t="shared" si="6"/>
        <v>450.62655606453529</v>
      </c>
      <c r="G31" s="8">
        <f t="shared" si="7"/>
        <v>10</v>
      </c>
      <c r="H31" s="8">
        <f t="shared" si="8"/>
        <v>460.62655606453529</v>
      </c>
      <c r="I31" s="8">
        <f t="shared" si="2"/>
        <v>857.39927218912158</v>
      </c>
      <c r="J31" s="8">
        <f t="shared" si="9"/>
        <v>608</v>
      </c>
      <c r="K31" s="21">
        <f t="shared" si="10"/>
        <v>2</v>
      </c>
      <c r="L31" s="14">
        <f t="shared" si="11"/>
        <v>1.3462347877860277</v>
      </c>
    </row>
    <row r="32" spans="1:12" x14ac:dyDescent="0.25">
      <c r="A32" s="12">
        <f t="shared" si="12"/>
        <v>42956</v>
      </c>
      <c r="B32" s="7">
        <v>21</v>
      </c>
      <c r="C32" s="8">
        <f t="shared" si="3"/>
        <v>857.39927218912158</v>
      </c>
      <c r="D32" s="9">
        <f t="shared" si="4"/>
        <v>17.480180941089809</v>
      </c>
      <c r="E32" s="8">
        <f t="shared" si="5"/>
        <v>207.83309709117785</v>
      </c>
      <c r="F32" s="8">
        <f t="shared" si="6"/>
        <v>225.31327803226765</v>
      </c>
      <c r="G32" s="8">
        <f t="shared" si="7"/>
        <v>10</v>
      </c>
      <c r="H32" s="8">
        <f t="shared" si="8"/>
        <v>235.31327803226765</v>
      </c>
      <c r="I32" s="8">
        <f t="shared" si="2"/>
        <v>649.56617509794376</v>
      </c>
      <c r="J32" s="8">
        <f t="shared" si="9"/>
        <v>639</v>
      </c>
      <c r="K32" s="21">
        <f t="shared" si="10"/>
        <v>1</v>
      </c>
      <c r="L32" s="14">
        <f t="shared" si="11"/>
        <v>0.6596684395282193</v>
      </c>
    </row>
    <row r="33" spans="1:12" x14ac:dyDescent="0.25">
      <c r="A33" s="12">
        <f t="shared" si="12"/>
        <v>42987</v>
      </c>
      <c r="B33" s="7">
        <v>22</v>
      </c>
      <c r="C33" s="8">
        <f t="shared" si="3"/>
        <v>649.56617509794376</v>
      </c>
      <c r="D33" s="9">
        <f t="shared" si="4"/>
        <v>13.242994999206328</v>
      </c>
      <c r="E33" s="8">
        <f t="shared" si="5"/>
        <v>212.07028303306132</v>
      </c>
      <c r="F33" s="8">
        <f t="shared" si="6"/>
        <v>225.31327803226765</v>
      </c>
      <c r="G33" s="8">
        <f t="shared" si="7"/>
        <v>10</v>
      </c>
      <c r="H33" s="8">
        <f t="shared" si="8"/>
        <v>235.31327803226765</v>
      </c>
      <c r="I33" s="8">
        <f t="shared" si="2"/>
        <v>437.49589206488247</v>
      </c>
      <c r="J33" s="8">
        <f t="shared" si="9"/>
        <v>670</v>
      </c>
      <c r="K33" s="21">
        <f t="shared" si="10"/>
        <v>1</v>
      </c>
      <c r="L33" s="14">
        <f t="shared" si="11"/>
        <v>0.64648819664695978</v>
      </c>
    </row>
    <row r="34" spans="1:12" x14ac:dyDescent="0.25">
      <c r="A34" s="12">
        <f t="shared" si="12"/>
        <v>43017</v>
      </c>
      <c r="B34" s="7">
        <v>23</v>
      </c>
      <c r="C34" s="8">
        <f t="shared" si="3"/>
        <v>437.49589206488247</v>
      </c>
      <c r="D34" s="9">
        <f t="shared" si="4"/>
        <v>8.6288816634266166</v>
      </c>
      <c r="E34" s="8">
        <f t="shared" si="5"/>
        <v>216.68439636884102</v>
      </c>
      <c r="F34" s="8">
        <f t="shared" si="6"/>
        <v>225.31327803226765</v>
      </c>
      <c r="G34" s="8">
        <f t="shared" si="7"/>
        <v>10</v>
      </c>
      <c r="H34" s="8">
        <f t="shared" si="8"/>
        <v>235.31327803226765</v>
      </c>
      <c r="I34" s="8">
        <f t="shared" si="2"/>
        <v>220.81149569604145</v>
      </c>
      <c r="J34" s="8">
        <f t="shared" si="9"/>
        <v>700</v>
      </c>
      <c r="K34" s="21">
        <f t="shared" si="10"/>
        <v>1</v>
      </c>
      <c r="L34" s="14">
        <f t="shared" si="11"/>
        <v>0.63398391427086853</v>
      </c>
    </row>
    <row r="35" spans="1:12" x14ac:dyDescent="0.25">
      <c r="A35" s="12">
        <f t="shared" si="12"/>
        <v>43048</v>
      </c>
      <c r="B35" s="7">
        <v>24</v>
      </c>
      <c r="C35" s="8">
        <f t="shared" si="3"/>
        <v>220.81149569604145</v>
      </c>
      <c r="D35" s="9">
        <f t="shared" si="4"/>
        <v>4.5017823362323712</v>
      </c>
      <c r="E35" s="8">
        <f t="shared" si="5"/>
        <v>220.81149569603528</v>
      </c>
      <c r="F35" s="8">
        <f t="shared" si="6"/>
        <v>225.31327803226765</v>
      </c>
      <c r="G35" s="8">
        <f t="shared" si="7"/>
        <v>10</v>
      </c>
      <c r="H35" s="8">
        <f t="shared" si="8"/>
        <v>235.31327803226765</v>
      </c>
      <c r="I35" s="8">
        <f t="shared" si="2"/>
        <v>6.1675109463976696E-12</v>
      </c>
      <c r="J35" s="8">
        <f t="shared" si="9"/>
        <v>731</v>
      </c>
      <c r="K35" s="21">
        <f t="shared" si="10"/>
        <v>1</v>
      </c>
      <c r="L35" s="14">
        <f t="shared" si="11"/>
        <v>0.62131685083082033</v>
      </c>
    </row>
  </sheetData>
  <dataValidations count="2">
    <dataValidation type="whole" allowBlank="1" showInputMessage="1" showErrorMessage="1" error="Corregir" prompt="Sólo se admite valores entre 1 a 24" sqref="C4">
      <formula1>1</formula1>
      <formula2>24</formula2>
    </dataValidation>
    <dataValidation type="whole" allowBlank="1" showInputMessage="1" showErrorMessage="1" error="0 no hay pago doble_x000a_1 pago doble en Julio y Diciembre" prompt="1 si paga doble en Julio y Diciembre_x000a_" sqref="C7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150" zoomScaleNormal="150" workbookViewId="0">
      <selection activeCell="D13" sqref="D13"/>
    </sheetView>
  </sheetViews>
  <sheetFormatPr baseColWidth="10" defaultRowHeight="15" x14ac:dyDescent="0.25"/>
  <cols>
    <col min="2" max="2" width="15.42578125" customWidth="1"/>
    <col min="3" max="6" width="13" bestFit="1" customWidth="1"/>
    <col min="7" max="8" width="13" customWidth="1"/>
    <col min="9" max="10" width="12" bestFit="1" customWidth="1"/>
    <col min="11" max="11" width="12" customWidth="1"/>
    <col min="12" max="12" width="12" bestFit="1" customWidth="1"/>
  </cols>
  <sheetData>
    <row r="1" spans="1:12" x14ac:dyDescent="0.25">
      <c r="B1" t="s">
        <v>0</v>
      </c>
    </row>
    <row r="2" spans="1:12" x14ac:dyDescent="0.25">
      <c r="B2" t="s">
        <v>1</v>
      </c>
      <c r="C2" s="1">
        <v>5000</v>
      </c>
    </row>
    <row r="3" spans="1:12" x14ac:dyDescent="0.25">
      <c r="B3" t="s">
        <v>16</v>
      </c>
      <c r="C3" s="13">
        <v>0.02</v>
      </c>
    </row>
    <row r="4" spans="1:12" x14ac:dyDescent="0.25">
      <c r="B4" t="s">
        <v>3</v>
      </c>
      <c r="C4" s="3">
        <v>24</v>
      </c>
    </row>
    <row r="5" spans="1:12" x14ac:dyDescent="0.25">
      <c r="A5" t="s">
        <v>11</v>
      </c>
      <c r="C5" s="11">
        <v>42317</v>
      </c>
    </row>
    <row r="6" spans="1:12" x14ac:dyDescent="0.25">
      <c r="B6" t="s">
        <v>28</v>
      </c>
      <c r="C6" s="3">
        <v>15</v>
      </c>
    </row>
    <row r="7" spans="1:12" x14ac:dyDescent="0.25">
      <c r="B7" t="s">
        <v>18</v>
      </c>
      <c r="C7" s="3">
        <v>10</v>
      </c>
    </row>
    <row r="8" spans="1:12" x14ac:dyDescent="0.25">
      <c r="B8" t="s">
        <v>25</v>
      </c>
      <c r="C8" s="3">
        <v>1</v>
      </c>
    </row>
    <row r="9" spans="1:12" x14ac:dyDescent="0.25">
      <c r="B9" t="s">
        <v>24</v>
      </c>
      <c r="C9" s="16">
        <f>(1+C3)^(1/(365/12))-1</f>
        <v>6.5125725694881176E-4</v>
      </c>
    </row>
    <row r="10" spans="1:12" x14ac:dyDescent="0.25">
      <c r="B10" t="s">
        <v>27</v>
      </c>
      <c r="C10" s="4">
        <f>C2/L11</f>
        <v>225.31327803226765</v>
      </c>
    </row>
    <row r="11" spans="1:12" x14ac:dyDescent="0.25">
      <c r="C11" s="10" t="s">
        <v>10</v>
      </c>
      <c r="D11" s="10">
        <f>SUM(D13:D36)</f>
        <v>1308.7717849035009</v>
      </c>
      <c r="E11" s="10">
        <f t="shared" ref="E11:H11" si="0">SUM(E13:E36)</f>
        <v>4999.9999999999927</v>
      </c>
      <c r="F11" s="10">
        <f t="shared" si="0"/>
        <v>6308.7717849034934</v>
      </c>
      <c r="G11" s="10">
        <f t="shared" si="0"/>
        <v>240</v>
      </c>
      <c r="H11" s="10">
        <f t="shared" si="0"/>
        <v>6548.7717849034934</v>
      </c>
      <c r="L11" s="15">
        <f t="shared" ref="L11" si="1">SUM(L13:L36)</f>
        <v>22.191324202757098</v>
      </c>
    </row>
    <row r="12" spans="1:12" ht="30" x14ac:dyDescent="0.25">
      <c r="A12" s="5" t="s">
        <v>12</v>
      </c>
      <c r="B12" s="5" t="s">
        <v>5</v>
      </c>
      <c r="C12" s="5" t="s">
        <v>6</v>
      </c>
      <c r="D12" s="5" t="s">
        <v>7</v>
      </c>
      <c r="E12" s="5" t="s">
        <v>8</v>
      </c>
      <c r="F12" s="5" t="s">
        <v>4</v>
      </c>
      <c r="G12" s="5" t="s">
        <v>18</v>
      </c>
      <c r="H12" s="6" t="s">
        <v>23</v>
      </c>
      <c r="I12" s="6" t="s">
        <v>9</v>
      </c>
      <c r="J12" s="6" t="s">
        <v>13</v>
      </c>
      <c r="K12" s="6" t="s">
        <v>26</v>
      </c>
      <c r="L12" s="6" t="s">
        <v>14</v>
      </c>
    </row>
    <row r="13" spans="1:12" x14ac:dyDescent="0.25">
      <c r="A13" s="12">
        <f>IF(B13&lt;=$C$4,EDATE(C5,1),"")</f>
        <v>42347</v>
      </c>
      <c r="B13" s="7">
        <v>1</v>
      </c>
      <c r="C13" s="8">
        <f>IF(B13&lt;=$C$4,C2,"")</f>
        <v>5000</v>
      </c>
      <c r="D13" s="9">
        <f>IF(B13&lt;=$C$4,C13*((1+$C$9)^J13-1),"")</f>
        <v>98.616716407327061</v>
      </c>
      <c r="E13" s="8">
        <f>IF(B13&lt;=$C$4,F13-D13,"")</f>
        <v>352.0098396572082</v>
      </c>
      <c r="F13" s="8">
        <f t="shared" ref="F13:F36" si="2">IF(B13&lt;=$C$4,$C$10*K13,"")</f>
        <v>450.62655606453529</v>
      </c>
      <c r="G13" s="8">
        <f t="shared" ref="G13:G36" si="3">+IF(B13&lt;=$C$4,$C$7,"")</f>
        <v>10</v>
      </c>
      <c r="H13" s="8">
        <f>IF(B13&lt;=$C$4,F13+G13,"")</f>
        <v>460.62655606453529</v>
      </c>
      <c r="I13" s="8">
        <f t="shared" ref="I13:I36" si="4">IF(B13&lt;=$C$4,C13-E13,"")</f>
        <v>4647.9901603427916</v>
      </c>
      <c r="J13" s="8">
        <f>IF(B13&lt;=$C$4,A13-C5,"")</f>
        <v>30</v>
      </c>
      <c r="K13" s="21">
        <f t="shared" ref="K13:K36" si="5">+IF(B13&lt;=$C$4,IF($C$8=1,IF(  OR(   MONTH(A13)=7,MONTH(A13)=12  ),2,1),1),"")</f>
        <v>2</v>
      </c>
      <c r="L13" s="14">
        <f t="shared" ref="L13:L36" si="6">IF(B13&lt;=$C$4,1/(1+$C$9)^J13*K13,"")</f>
        <v>1.961316285615281</v>
      </c>
    </row>
    <row r="14" spans="1:12" x14ac:dyDescent="0.25">
      <c r="A14" s="12">
        <f>IF(B14&lt;=$C$4,EDATE(A13,1),"")</f>
        <v>42378</v>
      </c>
      <c r="B14" s="7">
        <v>2</v>
      </c>
      <c r="C14" s="8">
        <f t="shared" ref="C14:C36" si="7">IF(B14&lt;=$C$4,I13,"")</f>
        <v>4647.9901603427916</v>
      </c>
      <c r="D14" s="9">
        <f t="shared" ref="D14:D36" si="8">IF(B14&lt;=$C$4,C14*((1+$C$9)^(J14-J13)-1),"")</f>
        <v>94.76064611969457</v>
      </c>
      <c r="E14" s="8">
        <f t="shared" ref="E14:E36" si="9">IF(B14&lt;=$C$4,F14-D14,"")</f>
        <v>130.55263191257308</v>
      </c>
      <c r="F14" s="8">
        <f t="shared" si="2"/>
        <v>225.31327803226765</v>
      </c>
      <c r="G14" s="8">
        <f t="shared" si="3"/>
        <v>10</v>
      </c>
      <c r="H14" s="8">
        <f t="shared" ref="H14:H36" si="10">IF(B14&lt;=$C$4,F14+G14,"")</f>
        <v>235.31327803226765</v>
      </c>
      <c r="I14" s="8">
        <f t="shared" si="4"/>
        <v>4517.4375284302187</v>
      </c>
      <c r="J14" s="8">
        <f t="shared" ref="J14:J36" si="11">IF(B14&lt;=$C$4,A14-$C$5,"")</f>
        <v>61</v>
      </c>
      <c r="K14" s="21">
        <f t="shared" si="5"/>
        <v>1</v>
      </c>
      <c r="L14" s="14">
        <f t="shared" si="6"/>
        <v>0.96106449282958006</v>
      </c>
    </row>
    <row r="15" spans="1:12" x14ac:dyDescent="0.25">
      <c r="A15" s="12">
        <f t="shared" ref="A15:A36" si="12">IF(B15&lt;=$C$4,EDATE(A14,1),"")</f>
        <v>42409</v>
      </c>
      <c r="B15" s="7">
        <v>3</v>
      </c>
      <c r="C15" s="8">
        <f t="shared" si="7"/>
        <v>4517.4375284302187</v>
      </c>
      <c r="D15" s="9">
        <f t="shared" si="8"/>
        <v>92.099011450539052</v>
      </c>
      <c r="E15" s="8">
        <f t="shared" si="9"/>
        <v>133.21426658172859</v>
      </c>
      <c r="F15" s="8">
        <f t="shared" si="2"/>
        <v>225.31327803226765</v>
      </c>
      <c r="G15" s="8">
        <f t="shared" si="3"/>
        <v>10</v>
      </c>
      <c r="H15" s="8">
        <f t="shared" si="10"/>
        <v>235.31327803226765</v>
      </c>
      <c r="I15" s="8">
        <f t="shared" si="4"/>
        <v>4384.2232618484904</v>
      </c>
      <c r="J15" s="8">
        <f t="shared" si="11"/>
        <v>92</v>
      </c>
      <c r="K15" s="21">
        <f t="shared" si="5"/>
        <v>1</v>
      </c>
      <c r="L15" s="14">
        <f t="shared" si="6"/>
        <v>0.94186232598178055</v>
      </c>
    </row>
    <row r="16" spans="1:12" x14ac:dyDescent="0.25">
      <c r="A16" s="12">
        <f t="shared" si="12"/>
        <v>42438</v>
      </c>
      <c r="B16" s="7">
        <v>4</v>
      </c>
      <c r="C16" s="8">
        <f t="shared" si="7"/>
        <v>4384.2232618484904</v>
      </c>
      <c r="D16" s="9">
        <f t="shared" si="8"/>
        <v>83.561862931022176</v>
      </c>
      <c r="E16" s="8">
        <f t="shared" si="9"/>
        <v>141.75141510124547</v>
      </c>
      <c r="F16" s="8">
        <f t="shared" si="2"/>
        <v>225.31327803226765</v>
      </c>
      <c r="G16" s="8">
        <f t="shared" si="3"/>
        <v>10</v>
      </c>
      <c r="H16" s="8">
        <f t="shared" si="10"/>
        <v>235.31327803226765</v>
      </c>
      <c r="I16" s="8">
        <f t="shared" si="4"/>
        <v>4242.4718467472449</v>
      </c>
      <c r="J16" s="8">
        <f t="shared" si="11"/>
        <v>121</v>
      </c>
      <c r="K16" s="21">
        <f t="shared" si="5"/>
        <v>1</v>
      </c>
      <c r="L16" s="14">
        <f t="shared" si="6"/>
        <v>0.92424648986041669</v>
      </c>
    </row>
    <row r="17" spans="1:12" x14ac:dyDescent="0.25">
      <c r="A17" s="12">
        <f t="shared" si="12"/>
        <v>42469</v>
      </c>
      <c r="B17" s="7">
        <v>5</v>
      </c>
      <c r="C17" s="8">
        <f t="shared" si="7"/>
        <v>4242.4718467472449</v>
      </c>
      <c r="D17" s="9">
        <f t="shared" si="8"/>
        <v>86.493163598421575</v>
      </c>
      <c r="E17" s="8">
        <f t="shared" si="9"/>
        <v>138.82011443384607</v>
      </c>
      <c r="F17" s="8">
        <f t="shared" si="2"/>
        <v>225.31327803226765</v>
      </c>
      <c r="G17" s="8">
        <f t="shared" si="3"/>
        <v>10</v>
      </c>
      <c r="H17" s="8">
        <f t="shared" si="10"/>
        <v>235.31327803226765</v>
      </c>
      <c r="I17" s="8">
        <f t="shared" si="4"/>
        <v>4103.6517323133985</v>
      </c>
      <c r="J17" s="8">
        <f t="shared" si="11"/>
        <v>152</v>
      </c>
      <c r="K17" s="21">
        <f t="shared" si="5"/>
        <v>1</v>
      </c>
      <c r="L17" s="14">
        <f t="shared" si="6"/>
        <v>0.9057799504770504</v>
      </c>
    </row>
    <row r="18" spans="1:12" x14ac:dyDescent="0.25">
      <c r="A18" s="12">
        <f t="shared" si="12"/>
        <v>42499</v>
      </c>
      <c r="B18" s="7">
        <v>6</v>
      </c>
      <c r="C18" s="8">
        <f t="shared" si="7"/>
        <v>4103.6517323133985</v>
      </c>
      <c r="D18" s="9">
        <f t="shared" si="8"/>
        <v>80.937731823997368</v>
      </c>
      <c r="E18" s="8">
        <f t="shared" si="9"/>
        <v>144.37554620827029</v>
      </c>
      <c r="F18" s="8">
        <f t="shared" si="2"/>
        <v>225.31327803226765</v>
      </c>
      <c r="G18" s="8">
        <f t="shared" si="3"/>
        <v>10</v>
      </c>
      <c r="H18" s="8">
        <f t="shared" si="10"/>
        <v>235.31327803226765</v>
      </c>
      <c r="I18" s="8">
        <f t="shared" si="4"/>
        <v>3959.2761861051281</v>
      </c>
      <c r="J18" s="8">
        <f t="shared" si="11"/>
        <v>182</v>
      </c>
      <c r="K18" s="21">
        <f t="shared" si="5"/>
        <v>1</v>
      </c>
      <c r="L18" s="14">
        <f t="shared" si="6"/>
        <v>0.88826048402722069</v>
      </c>
    </row>
    <row r="19" spans="1:12" x14ac:dyDescent="0.25">
      <c r="A19" s="12">
        <f t="shared" si="12"/>
        <v>42530</v>
      </c>
      <c r="B19" s="7">
        <v>7</v>
      </c>
      <c r="C19" s="8">
        <f t="shared" si="7"/>
        <v>3959.2761861051281</v>
      </c>
      <c r="D19" s="9">
        <f t="shared" si="8"/>
        <v>80.719527498735502</v>
      </c>
      <c r="E19" s="8">
        <f t="shared" si="9"/>
        <v>144.59375053353216</v>
      </c>
      <c r="F19" s="8">
        <f t="shared" si="2"/>
        <v>225.31327803226765</v>
      </c>
      <c r="G19" s="8">
        <f t="shared" si="3"/>
        <v>10</v>
      </c>
      <c r="H19" s="8">
        <f t="shared" si="10"/>
        <v>235.31327803226765</v>
      </c>
      <c r="I19" s="8">
        <f t="shared" si="4"/>
        <v>3814.6824355715958</v>
      </c>
      <c r="J19" s="8">
        <f t="shared" si="11"/>
        <v>213</v>
      </c>
      <c r="K19" s="21">
        <f t="shared" si="5"/>
        <v>1</v>
      </c>
      <c r="L19" s="14">
        <f t="shared" si="6"/>
        <v>0.8705129487204285</v>
      </c>
    </row>
    <row r="20" spans="1:12" x14ac:dyDescent="0.25">
      <c r="A20" s="12">
        <f t="shared" si="12"/>
        <v>42560</v>
      </c>
      <c r="B20" s="7">
        <v>8</v>
      </c>
      <c r="C20" s="8">
        <f t="shared" si="7"/>
        <v>3814.6824355715958</v>
      </c>
      <c r="D20" s="9">
        <f t="shared" si="8"/>
        <v>75.238291186555145</v>
      </c>
      <c r="E20" s="8">
        <f t="shared" si="9"/>
        <v>375.38826487798013</v>
      </c>
      <c r="F20" s="8">
        <f t="shared" si="2"/>
        <v>450.62655606453529</v>
      </c>
      <c r="G20" s="8">
        <f t="shared" si="3"/>
        <v>10</v>
      </c>
      <c r="H20" s="8">
        <f t="shared" si="10"/>
        <v>460.62655606453529</v>
      </c>
      <c r="I20" s="8">
        <f t="shared" si="4"/>
        <v>3439.2941706936158</v>
      </c>
      <c r="J20" s="8">
        <f t="shared" si="11"/>
        <v>243</v>
      </c>
      <c r="K20" s="21">
        <f t="shared" si="5"/>
        <v>2</v>
      </c>
      <c r="L20" s="14">
        <f t="shared" si="6"/>
        <v>1.7073512231643568</v>
      </c>
    </row>
    <row r="21" spans="1:12" x14ac:dyDescent="0.25">
      <c r="A21" s="12">
        <f t="shared" si="12"/>
        <v>42591</v>
      </c>
      <c r="B21" s="7">
        <v>9</v>
      </c>
      <c r="C21" s="8">
        <f t="shared" si="7"/>
        <v>3439.2941706936158</v>
      </c>
      <c r="D21" s="9">
        <f t="shared" si="8"/>
        <v>70.118422493947392</v>
      </c>
      <c r="E21" s="8">
        <f t="shared" si="9"/>
        <v>155.19485553832027</v>
      </c>
      <c r="F21" s="8">
        <f t="shared" si="2"/>
        <v>225.31327803226765</v>
      </c>
      <c r="G21" s="8">
        <f t="shared" si="3"/>
        <v>10</v>
      </c>
      <c r="H21" s="8">
        <f t="shared" si="10"/>
        <v>235.31327803226765</v>
      </c>
      <c r="I21" s="8">
        <f t="shared" si="4"/>
        <v>3284.0993151552957</v>
      </c>
      <c r="J21" s="8">
        <f t="shared" si="11"/>
        <v>274</v>
      </c>
      <c r="K21" s="21">
        <f t="shared" si="5"/>
        <v>1</v>
      </c>
      <c r="L21" s="14">
        <f t="shared" si="6"/>
        <v>0.83661908556358056</v>
      </c>
    </row>
    <row r="22" spans="1:12" x14ac:dyDescent="0.25">
      <c r="A22" s="12">
        <f t="shared" si="12"/>
        <v>42622</v>
      </c>
      <c r="B22" s="7">
        <v>10</v>
      </c>
      <c r="C22" s="8">
        <f t="shared" si="7"/>
        <v>3284.0993151552957</v>
      </c>
      <c r="D22" s="9">
        <f t="shared" si="8"/>
        <v>66.954395833404874</v>
      </c>
      <c r="E22" s="8">
        <f t="shared" si="9"/>
        <v>158.35888219886277</v>
      </c>
      <c r="F22" s="8">
        <f t="shared" si="2"/>
        <v>225.31327803226765</v>
      </c>
      <c r="G22" s="8">
        <f t="shared" si="3"/>
        <v>10</v>
      </c>
      <c r="H22" s="8">
        <f t="shared" si="10"/>
        <v>235.31327803226765</v>
      </c>
      <c r="I22" s="8">
        <f t="shared" si="4"/>
        <v>3125.7404329564329</v>
      </c>
      <c r="J22" s="8">
        <f t="shared" si="11"/>
        <v>305</v>
      </c>
      <c r="K22" s="21">
        <f t="shared" si="5"/>
        <v>1</v>
      </c>
      <c r="L22" s="14">
        <f t="shared" si="6"/>
        <v>0.81990335067908127</v>
      </c>
    </row>
    <row r="23" spans="1:12" x14ac:dyDescent="0.25">
      <c r="A23" s="12">
        <f t="shared" si="12"/>
        <v>42652</v>
      </c>
      <c r="B23" s="7">
        <v>11</v>
      </c>
      <c r="C23" s="8">
        <f t="shared" si="7"/>
        <v>3125.7404329564329</v>
      </c>
      <c r="D23" s="9">
        <f t="shared" si="8"/>
        <v>61.650051567956048</v>
      </c>
      <c r="E23" s="8">
        <f t="shared" si="9"/>
        <v>163.66322646431161</v>
      </c>
      <c r="F23" s="8">
        <f t="shared" si="2"/>
        <v>225.31327803226765</v>
      </c>
      <c r="G23" s="8">
        <f t="shared" si="3"/>
        <v>10</v>
      </c>
      <c r="H23" s="8">
        <f t="shared" si="10"/>
        <v>235.31327803226765</v>
      </c>
      <c r="I23" s="8">
        <f t="shared" si="4"/>
        <v>2962.0772064921211</v>
      </c>
      <c r="J23" s="8">
        <f t="shared" si="11"/>
        <v>335</v>
      </c>
      <c r="K23" s="21">
        <f t="shared" si="5"/>
        <v>1</v>
      </c>
      <c r="L23" s="14">
        <f t="shared" si="6"/>
        <v>0.80404489715870953</v>
      </c>
    </row>
    <row r="24" spans="1:12" x14ac:dyDescent="0.25">
      <c r="A24" s="12">
        <f t="shared" si="12"/>
        <v>42683</v>
      </c>
      <c r="B24" s="7">
        <v>12</v>
      </c>
      <c r="C24" s="8">
        <f t="shared" si="7"/>
        <v>2962.0772064921211</v>
      </c>
      <c r="D24" s="9">
        <f t="shared" si="8"/>
        <v>60.389187640387014</v>
      </c>
      <c r="E24" s="8">
        <f t="shared" si="9"/>
        <v>164.92409039188064</v>
      </c>
      <c r="F24" s="8">
        <f t="shared" si="2"/>
        <v>225.31327803226765</v>
      </c>
      <c r="G24" s="8">
        <f t="shared" si="3"/>
        <v>10</v>
      </c>
      <c r="H24" s="8">
        <f t="shared" si="10"/>
        <v>235.31327803226765</v>
      </c>
      <c r="I24" s="8">
        <f t="shared" si="4"/>
        <v>2797.1531161002404</v>
      </c>
      <c r="J24" s="8">
        <f t="shared" si="11"/>
        <v>366</v>
      </c>
      <c r="K24" s="21">
        <f t="shared" si="5"/>
        <v>1</v>
      </c>
      <c r="L24" s="14">
        <f t="shared" si="6"/>
        <v>0.78797999788966422</v>
      </c>
    </row>
    <row r="25" spans="1:12" x14ac:dyDescent="0.25">
      <c r="A25" s="12">
        <f t="shared" si="12"/>
        <v>42713</v>
      </c>
      <c r="B25" s="7">
        <v>13</v>
      </c>
      <c r="C25" s="8">
        <f t="shared" si="7"/>
        <v>2797.1531161002404</v>
      </c>
      <c r="D25" s="9">
        <f t="shared" si="8"/>
        <v>55.169211119665711</v>
      </c>
      <c r="E25" s="8">
        <f t="shared" si="9"/>
        <v>395.45734494486959</v>
      </c>
      <c r="F25" s="8">
        <f t="shared" si="2"/>
        <v>450.62655606453529</v>
      </c>
      <c r="G25" s="8">
        <f t="shared" si="3"/>
        <v>10</v>
      </c>
      <c r="H25" s="8">
        <f t="shared" si="10"/>
        <v>460.62655606453529</v>
      </c>
      <c r="I25" s="8">
        <f t="shared" si="4"/>
        <v>2401.6957711553709</v>
      </c>
      <c r="J25" s="8">
        <f t="shared" si="11"/>
        <v>396</v>
      </c>
      <c r="K25" s="21">
        <f t="shared" si="5"/>
        <v>2</v>
      </c>
      <c r="L25" s="14">
        <f t="shared" si="6"/>
        <v>1.545478002600094</v>
      </c>
    </row>
    <row r="26" spans="1:12" x14ac:dyDescent="0.25">
      <c r="A26" s="12">
        <f t="shared" si="12"/>
        <v>42744</v>
      </c>
      <c r="B26" s="7">
        <v>14</v>
      </c>
      <c r="C26" s="8">
        <f t="shared" si="7"/>
        <v>2401.6957711553709</v>
      </c>
      <c r="D26" s="9">
        <f t="shared" si="8"/>
        <v>48.964441663283658</v>
      </c>
      <c r="E26" s="8">
        <f t="shared" si="9"/>
        <v>176.348836368984</v>
      </c>
      <c r="F26" s="8">
        <f t="shared" si="2"/>
        <v>225.31327803226765</v>
      </c>
      <c r="G26" s="8">
        <f t="shared" si="3"/>
        <v>10</v>
      </c>
      <c r="H26" s="8">
        <f t="shared" si="10"/>
        <v>235.31327803226765</v>
      </c>
      <c r="I26" s="8">
        <f t="shared" si="4"/>
        <v>2225.346934786387</v>
      </c>
      <c r="J26" s="8">
        <f t="shared" si="11"/>
        <v>427</v>
      </c>
      <c r="K26" s="21">
        <f t="shared" si="5"/>
        <v>1</v>
      </c>
      <c r="L26" s="14">
        <f t="shared" si="6"/>
        <v>0.75729959703168404</v>
      </c>
    </row>
    <row r="27" spans="1:12" x14ac:dyDescent="0.25">
      <c r="A27" s="12">
        <f t="shared" si="12"/>
        <v>42775</v>
      </c>
      <c r="B27" s="7">
        <v>15</v>
      </c>
      <c r="C27" s="8">
        <f t="shared" si="7"/>
        <v>2225.346934786387</v>
      </c>
      <c r="D27" s="9">
        <f t="shared" si="8"/>
        <v>45.369139371260566</v>
      </c>
      <c r="E27" s="8">
        <f t="shared" si="9"/>
        <v>179.94413866100709</v>
      </c>
      <c r="F27" s="8">
        <f t="shared" si="2"/>
        <v>225.31327803226765</v>
      </c>
      <c r="G27" s="8">
        <f t="shared" si="3"/>
        <v>10</v>
      </c>
      <c r="H27" s="8">
        <f t="shared" si="10"/>
        <v>235.31327803226765</v>
      </c>
      <c r="I27" s="8">
        <f t="shared" si="4"/>
        <v>2045.4027961253798</v>
      </c>
      <c r="J27" s="8">
        <f t="shared" si="11"/>
        <v>458</v>
      </c>
      <c r="K27" s="21">
        <f t="shared" si="5"/>
        <v>1</v>
      </c>
      <c r="L27" s="14">
        <f t="shared" si="6"/>
        <v>0.74216867363947803</v>
      </c>
    </row>
    <row r="28" spans="1:12" x14ac:dyDescent="0.25">
      <c r="A28" s="12">
        <f t="shared" si="12"/>
        <v>42803</v>
      </c>
      <c r="B28" s="7">
        <v>16</v>
      </c>
      <c r="C28" s="8">
        <f t="shared" si="7"/>
        <v>2045.4027961253798</v>
      </c>
      <c r="D28" s="9">
        <f t="shared" si="8"/>
        <v>37.628120007258261</v>
      </c>
      <c r="E28" s="8">
        <f t="shared" si="9"/>
        <v>187.6851580250094</v>
      </c>
      <c r="F28" s="8">
        <f t="shared" si="2"/>
        <v>225.31327803226765</v>
      </c>
      <c r="G28" s="8">
        <f t="shared" si="3"/>
        <v>10</v>
      </c>
      <c r="H28" s="8">
        <f t="shared" si="10"/>
        <v>235.31327803226765</v>
      </c>
      <c r="I28" s="8">
        <f t="shared" si="4"/>
        <v>1857.7176381003706</v>
      </c>
      <c r="J28" s="8">
        <f t="shared" si="11"/>
        <v>486</v>
      </c>
      <c r="K28" s="21">
        <f t="shared" si="5"/>
        <v>1</v>
      </c>
      <c r="L28" s="14">
        <f t="shared" si="6"/>
        <v>0.72876204981020609</v>
      </c>
    </row>
    <row r="29" spans="1:12" x14ac:dyDescent="0.25">
      <c r="A29" s="12">
        <f t="shared" si="12"/>
        <v>42834</v>
      </c>
      <c r="B29" s="7">
        <v>17</v>
      </c>
      <c r="C29" s="8">
        <f t="shared" si="7"/>
        <v>1857.7176381003706</v>
      </c>
      <c r="D29" s="9">
        <f t="shared" si="8"/>
        <v>37.874117117614794</v>
      </c>
      <c r="E29" s="8">
        <f t="shared" si="9"/>
        <v>187.43916091465286</v>
      </c>
      <c r="F29" s="8">
        <f t="shared" si="2"/>
        <v>225.31327803226765</v>
      </c>
      <c r="G29" s="8">
        <f t="shared" si="3"/>
        <v>10</v>
      </c>
      <c r="H29" s="8">
        <f t="shared" si="10"/>
        <v>235.31327803226765</v>
      </c>
      <c r="I29" s="8">
        <f t="shared" si="4"/>
        <v>1670.2784771857177</v>
      </c>
      <c r="J29" s="8">
        <f t="shared" si="11"/>
        <v>517</v>
      </c>
      <c r="K29" s="21">
        <f t="shared" si="5"/>
        <v>1</v>
      </c>
      <c r="L29" s="14">
        <f t="shared" si="6"/>
        <v>0.71420130952981253</v>
      </c>
    </row>
    <row r="30" spans="1:12" x14ac:dyDescent="0.25">
      <c r="A30" s="12">
        <f t="shared" si="12"/>
        <v>42864</v>
      </c>
      <c r="B30" s="7">
        <v>18</v>
      </c>
      <c r="C30" s="8">
        <f t="shared" si="7"/>
        <v>1670.2784771857177</v>
      </c>
      <c r="D30" s="9">
        <f t="shared" si="8"/>
        <v>32.943475781177206</v>
      </c>
      <c r="E30" s="8">
        <f t="shared" si="9"/>
        <v>192.36980225109045</v>
      </c>
      <c r="F30" s="8">
        <f t="shared" si="2"/>
        <v>225.31327803226765</v>
      </c>
      <c r="G30" s="8">
        <f t="shared" si="3"/>
        <v>10</v>
      </c>
      <c r="H30" s="8">
        <f t="shared" si="10"/>
        <v>235.31327803226765</v>
      </c>
      <c r="I30" s="8">
        <f t="shared" si="4"/>
        <v>1477.9086749346272</v>
      </c>
      <c r="J30" s="8">
        <f t="shared" si="11"/>
        <v>547</v>
      </c>
      <c r="K30" s="21">
        <f t="shared" si="5"/>
        <v>1</v>
      </c>
      <c r="L30" s="14">
        <f t="shared" si="6"/>
        <v>0.70038732979429075</v>
      </c>
    </row>
    <row r="31" spans="1:12" x14ac:dyDescent="0.25">
      <c r="A31" s="12">
        <f t="shared" si="12"/>
        <v>42895</v>
      </c>
      <c r="B31" s="7">
        <v>19</v>
      </c>
      <c r="C31" s="8">
        <f t="shared" si="7"/>
        <v>1477.9086749346272</v>
      </c>
      <c r="D31" s="9">
        <f t="shared" si="8"/>
        <v>30.130782577297527</v>
      </c>
      <c r="E31" s="8">
        <f t="shared" si="9"/>
        <v>195.18249545497011</v>
      </c>
      <c r="F31" s="8">
        <f t="shared" si="2"/>
        <v>225.31327803226765</v>
      </c>
      <c r="G31" s="8">
        <f t="shared" si="3"/>
        <v>10</v>
      </c>
      <c r="H31" s="8">
        <f t="shared" si="10"/>
        <v>235.31327803226765</v>
      </c>
      <c r="I31" s="8">
        <f t="shared" si="4"/>
        <v>1282.726179479657</v>
      </c>
      <c r="J31" s="8">
        <f t="shared" si="11"/>
        <v>578</v>
      </c>
      <c r="K31" s="21">
        <f t="shared" si="5"/>
        <v>1</v>
      </c>
      <c r="L31" s="14">
        <f t="shared" si="6"/>
        <v>0.68639351932149106</v>
      </c>
    </row>
    <row r="32" spans="1:12" x14ac:dyDescent="0.25">
      <c r="A32" s="12">
        <f t="shared" si="12"/>
        <v>42925</v>
      </c>
      <c r="B32" s="7">
        <v>20</v>
      </c>
      <c r="C32" s="8">
        <f t="shared" si="7"/>
        <v>1282.726179479657</v>
      </c>
      <c r="D32" s="9">
        <f t="shared" si="8"/>
        <v>25.299648773999888</v>
      </c>
      <c r="E32" s="8">
        <f t="shared" si="9"/>
        <v>425.32690729053542</v>
      </c>
      <c r="F32" s="8">
        <f t="shared" si="2"/>
        <v>450.62655606453529</v>
      </c>
      <c r="G32" s="8">
        <f t="shared" si="3"/>
        <v>10</v>
      </c>
      <c r="H32" s="8">
        <f t="shared" si="10"/>
        <v>460.62655606453529</v>
      </c>
      <c r="I32" s="8">
        <f t="shared" si="4"/>
        <v>857.39927218912158</v>
      </c>
      <c r="J32" s="8">
        <f t="shared" si="11"/>
        <v>608</v>
      </c>
      <c r="K32" s="21">
        <f t="shared" si="5"/>
        <v>2</v>
      </c>
      <c r="L32" s="14">
        <f t="shared" si="6"/>
        <v>1.3462347877860277</v>
      </c>
    </row>
    <row r="33" spans="1:12" x14ac:dyDescent="0.25">
      <c r="A33" s="12">
        <f t="shared" si="12"/>
        <v>42956</v>
      </c>
      <c r="B33" s="7">
        <v>21</v>
      </c>
      <c r="C33" s="8">
        <f t="shared" si="7"/>
        <v>857.39927218912158</v>
      </c>
      <c r="D33" s="9">
        <f t="shared" si="8"/>
        <v>17.480180941089809</v>
      </c>
      <c r="E33" s="8">
        <f t="shared" si="9"/>
        <v>207.83309709117785</v>
      </c>
      <c r="F33" s="8">
        <f t="shared" si="2"/>
        <v>225.31327803226765</v>
      </c>
      <c r="G33" s="8">
        <f t="shared" si="3"/>
        <v>10</v>
      </c>
      <c r="H33" s="8">
        <f t="shared" si="10"/>
        <v>235.31327803226765</v>
      </c>
      <c r="I33" s="8">
        <f t="shared" si="4"/>
        <v>649.56617509794376</v>
      </c>
      <c r="J33" s="8">
        <f t="shared" si="11"/>
        <v>639</v>
      </c>
      <c r="K33" s="21">
        <f t="shared" si="5"/>
        <v>1</v>
      </c>
      <c r="L33" s="14">
        <f t="shared" si="6"/>
        <v>0.6596684395282193</v>
      </c>
    </row>
    <row r="34" spans="1:12" x14ac:dyDescent="0.25">
      <c r="A34" s="12">
        <f t="shared" si="12"/>
        <v>42987</v>
      </c>
      <c r="B34" s="7">
        <v>22</v>
      </c>
      <c r="C34" s="8">
        <f t="shared" si="7"/>
        <v>649.56617509794376</v>
      </c>
      <c r="D34" s="9">
        <f t="shared" si="8"/>
        <v>13.242994999206328</v>
      </c>
      <c r="E34" s="8">
        <f t="shared" si="9"/>
        <v>212.07028303306132</v>
      </c>
      <c r="F34" s="8">
        <f t="shared" si="2"/>
        <v>225.31327803226765</v>
      </c>
      <c r="G34" s="8">
        <f t="shared" si="3"/>
        <v>10</v>
      </c>
      <c r="H34" s="8">
        <f t="shared" si="10"/>
        <v>235.31327803226765</v>
      </c>
      <c r="I34" s="8">
        <f t="shared" si="4"/>
        <v>437.49589206488247</v>
      </c>
      <c r="J34" s="8">
        <f t="shared" si="11"/>
        <v>670</v>
      </c>
      <c r="K34" s="21">
        <f t="shared" si="5"/>
        <v>1</v>
      </c>
      <c r="L34" s="14">
        <f t="shared" si="6"/>
        <v>0.64648819664695978</v>
      </c>
    </row>
    <row r="35" spans="1:12" x14ac:dyDescent="0.25">
      <c r="A35" s="12">
        <f t="shared" si="12"/>
        <v>43017</v>
      </c>
      <c r="B35" s="7">
        <v>23</v>
      </c>
      <c r="C35" s="8">
        <f t="shared" si="7"/>
        <v>437.49589206488247</v>
      </c>
      <c r="D35" s="9">
        <f t="shared" si="8"/>
        <v>8.6288816634266166</v>
      </c>
      <c r="E35" s="8">
        <f t="shared" si="9"/>
        <v>216.68439636884102</v>
      </c>
      <c r="F35" s="8">
        <f t="shared" si="2"/>
        <v>225.31327803226765</v>
      </c>
      <c r="G35" s="8">
        <f t="shared" si="3"/>
        <v>10</v>
      </c>
      <c r="H35" s="8">
        <f t="shared" si="10"/>
        <v>235.31327803226765</v>
      </c>
      <c r="I35" s="8">
        <f t="shared" si="4"/>
        <v>220.81149569604145</v>
      </c>
      <c r="J35" s="8">
        <f t="shared" si="11"/>
        <v>700</v>
      </c>
      <c r="K35" s="21">
        <f t="shared" si="5"/>
        <v>1</v>
      </c>
      <c r="L35" s="14">
        <f t="shared" si="6"/>
        <v>0.63398391427086853</v>
      </c>
    </row>
    <row r="36" spans="1:12" x14ac:dyDescent="0.25">
      <c r="A36" s="12">
        <f t="shared" si="12"/>
        <v>43048</v>
      </c>
      <c r="B36" s="7">
        <v>24</v>
      </c>
      <c r="C36" s="8">
        <f t="shared" si="7"/>
        <v>220.81149569604145</v>
      </c>
      <c r="D36" s="9">
        <f t="shared" si="8"/>
        <v>4.5017823362323712</v>
      </c>
      <c r="E36" s="8">
        <f t="shared" si="9"/>
        <v>220.81149569603528</v>
      </c>
      <c r="F36" s="8">
        <f t="shared" si="2"/>
        <v>225.31327803226765</v>
      </c>
      <c r="G36" s="8">
        <f t="shared" si="3"/>
        <v>10</v>
      </c>
      <c r="H36" s="8">
        <f t="shared" si="10"/>
        <v>235.31327803226765</v>
      </c>
      <c r="I36" s="8">
        <f t="shared" si="4"/>
        <v>6.1675109463976696E-12</v>
      </c>
      <c r="J36" s="8">
        <f t="shared" si="11"/>
        <v>731</v>
      </c>
      <c r="K36" s="21">
        <f t="shared" si="5"/>
        <v>1</v>
      </c>
      <c r="L36" s="14">
        <f t="shared" si="6"/>
        <v>0.62131685083082033</v>
      </c>
    </row>
  </sheetData>
  <dataValidations count="2">
    <dataValidation type="whole" allowBlank="1" showInputMessage="1" showErrorMessage="1" error="0 no hay pago doble_x000a_1 pago doble en Julio y Diciembre" prompt="1 si paga doble en Julio y Diciembre_x000a_" sqref="C8">
      <formula1>0</formula1>
      <formula2>1</formula2>
    </dataValidation>
    <dataValidation type="whole" allowBlank="1" showInputMessage="1" showErrorMessage="1" error="Corregir" prompt="Sólo se admite valores entre 1 a 24" sqref="C4">
      <formula1>1</formula1>
      <formula2>24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Ver 1</vt:lpstr>
      <vt:lpstr>Ver 2</vt:lpstr>
      <vt:lpstr>ver 3</vt:lpstr>
      <vt:lpstr>ver 4</vt:lpstr>
      <vt:lpstr>Ver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PC-40</dc:creator>
  <cp:lastModifiedBy>Computer</cp:lastModifiedBy>
  <dcterms:created xsi:type="dcterms:W3CDTF">2015-11-09T17:57:01Z</dcterms:created>
  <dcterms:modified xsi:type="dcterms:W3CDTF">2015-11-18T05:27:05Z</dcterms:modified>
</cp:coreProperties>
</file>