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ELECTIONS\SOS - PCT x PCT Reporting\"/>
    </mc:Choice>
  </mc:AlternateContent>
  <bookViews>
    <workbookView xWindow="0" yWindow="0" windowWidth="20160" windowHeight="8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3" i="1" l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79" i="1"/>
  <c r="K678" i="1"/>
  <c r="K675" i="1"/>
  <c r="K674" i="1"/>
  <c r="K673" i="1"/>
  <c r="K672" i="1"/>
  <c r="K669" i="1"/>
  <c r="K668" i="1"/>
  <c r="K666" i="1"/>
  <c r="K665" i="1"/>
  <c r="K663" i="1"/>
  <c r="K662" i="1"/>
  <c r="K660" i="1"/>
  <c r="K659" i="1"/>
  <c r="K655" i="1"/>
  <c r="K654" i="1"/>
  <c r="K652" i="1"/>
  <c r="K651" i="1"/>
  <c r="K650" i="1"/>
  <c r="K649" i="1"/>
  <c r="K647" i="1"/>
  <c r="K645" i="1"/>
  <c r="K644" i="1"/>
  <c r="K643" i="1"/>
  <c r="K642" i="1"/>
  <c r="K641" i="1"/>
  <c r="K640" i="1"/>
  <c r="K639" i="1"/>
  <c r="K638" i="1"/>
  <c r="K637" i="1"/>
  <c r="K635" i="1"/>
  <c r="K634" i="1"/>
  <c r="K631" i="1"/>
  <c r="K630" i="1"/>
  <c r="K629" i="1"/>
  <c r="K628" i="1"/>
  <c r="K625" i="1"/>
  <c r="K624" i="1"/>
  <c r="K622" i="1"/>
  <c r="K621" i="1"/>
  <c r="K619" i="1"/>
  <c r="K618" i="1"/>
  <c r="K616" i="1"/>
  <c r="K615" i="1"/>
  <c r="K611" i="1"/>
  <c r="K610" i="1"/>
  <c r="K608" i="1"/>
  <c r="K607" i="1"/>
  <c r="M609" i="1"/>
  <c r="K581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1" i="1"/>
  <c r="K590" i="1"/>
  <c r="K587" i="1"/>
  <c r="K586" i="1"/>
  <c r="K585" i="1"/>
  <c r="K584" i="1"/>
  <c r="K580" i="1"/>
  <c r="K578" i="1"/>
  <c r="K577" i="1"/>
  <c r="K575" i="1"/>
  <c r="K574" i="1"/>
  <c r="K573" i="1"/>
  <c r="K572" i="1"/>
  <c r="K571" i="1"/>
  <c r="K567" i="1"/>
  <c r="K566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8" i="1"/>
  <c r="K547" i="1"/>
  <c r="K544" i="1"/>
  <c r="K543" i="1"/>
  <c r="K542" i="1"/>
  <c r="K541" i="1"/>
  <c r="K538" i="1"/>
  <c r="K537" i="1"/>
  <c r="K535" i="1"/>
  <c r="K534" i="1"/>
  <c r="K532" i="1"/>
  <c r="K531" i="1"/>
  <c r="K529" i="1"/>
  <c r="K528" i="1"/>
  <c r="K524" i="1"/>
  <c r="K523" i="1"/>
  <c r="K522" i="1"/>
  <c r="K521" i="1"/>
  <c r="K520" i="1"/>
  <c r="K519" i="1"/>
  <c r="K509" i="1"/>
  <c r="K507" i="1"/>
  <c r="K504" i="1"/>
  <c r="K500" i="1"/>
  <c r="K499" i="1"/>
  <c r="K498" i="1"/>
  <c r="K491" i="1"/>
  <c r="K488" i="1"/>
  <c r="K485" i="1"/>
  <c r="K478" i="1"/>
  <c r="K476" i="1"/>
  <c r="K472" i="1"/>
  <c r="K471" i="1"/>
  <c r="K470" i="1"/>
  <c r="K469" i="1"/>
  <c r="K468" i="1"/>
  <c r="K467" i="1"/>
  <c r="K466" i="1"/>
  <c r="K465" i="1"/>
  <c r="K464" i="1"/>
  <c r="K462" i="1"/>
  <c r="K461" i="1"/>
  <c r="K458" i="1"/>
  <c r="K456" i="1"/>
  <c r="K455" i="1"/>
  <c r="K452" i="1"/>
  <c r="K451" i="1"/>
  <c r="K449" i="1"/>
  <c r="K448" i="1"/>
  <c r="K446" i="1"/>
  <c r="K445" i="1"/>
  <c r="K443" i="1"/>
  <c r="K442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1" i="1"/>
  <c r="K419" i="1"/>
  <c r="K418" i="1"/>
  <c r="K415" i="1"/>
  <c r="K414" i="1"/>
  <c r="K413" i="1"/>
  <c r="K412" i="1"/>
  <c r="K409" i="1"/>
  <c r="K408" i="1"/>
  <c r="K406" i="1"/>
  <c r="K405" i="1"/>
  <c r="K403" i="1"/>
  <c r="K402" i="1"/>
  <c r="K400" i="1"/>
  <c r="K399" i="1"/>
  <c r="K395" i="1"/>
  <c r="K394" i="1"/>
  <c r="K393" i="1"/>
  <c r="K392" i="1"/>
  <c r="K391" i="1" l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6" i="1"/>
  <c r="K375" i="1"/>
  <c r="K372" i="1"/>
  <c r="K371" i="1"/>
  <c r="K370" i="1"/>
  <c r="K369" i="1"/>
  <c r="K366" i="1"/>
  <c r="K365" i="1"/>
  <c r="K363" i="1"/>
  <c r="K362" i="1"/>
  <c r="K360" i="1"/>
  <c r="K359" i="1"/>
  <c r="K356" i="1"/>
  <c r="K351" i="1"/>
  <c r="K349" i="1"/>
  <c r="M350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2" i="1"/>
  <c r="K331" i="1"/>
  <c r="K328" i="1"/>
  <c r="K327" i="1"/>
  <c r="K326" i="1"/>
  <c r="K325" i="1"/>
  <c r="K322" i="1"/>
  <c r="K321" i="1"/>
  <c r="K319" i="1"/>
  <c r="K318" i="1"/>
  <c r="K316" i="1"/>
  <c r="K315" i="1"/>
  <c r="K313" i="1"/>
  <c r="K312" i="1"/>
  <c r="K308" i="1"/>
  <c r="K307" i="1"/>
  <c r="K305" i="1"/>
  <c r="K304" i="1"/>
  <c r="M306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8" i="1"/>
  <c r="K287" i="1"/>
  <c r="K284" i="1"/>
  <c r="K283" i="1"/>
  <c r="K281" i="1"/>
  <c r="K278" i="1"/>
  <c r="K277" i="1"/>
  <c r="K275" i="1"/>
  <c r="K274" i="1"/>
  <c r="K272" i="1"/>
  <c r="K271" i="1"/>
  <c r="K269" i="1"/>
  <c r="K268" i="1"/>
  <c r="K265" i="1"/>
  <c r="K264" i="1"/>
  <c r="K263" i="1"/>
  <c r="K262" i="1"/>
  <c r="K261" i="1"/>
  <c r="K251" i="1"/>
  <c r="M219" i="1"/>
  <c r="K260" i="1"/>
  <c r="K259" i="1"/>
  <c r="K258" i="1"/>
  <c r="K257" i="1"/>
  <c r="K256" i="1"/>
  <c r="K255" i="1"/>
  <c r="K254" i="1"/>
  <c r="K253" i="1"/>
  <c r="K252" i="1"/>
  <c r="K250" i="1"/>
  <c r="K249" i="1"/>
  <c r="K248" i="1"/>
  <c r="K245" i="1"/>
  <c r="K244" i="1"/>
  <c r="K241" i="1"/>
  <c r="K240" i="1"/>
  <c r="K239" i="1"/>
  <c r="K238" i="1"/>
  <c r="K235" i="1"/>
  <c r="K234" i="1"/>
  <c r="K232" i="1"/>
  <c r="K229" i="1"/>
  <c r="K228" i="1"/>
  <c r="K226" i="1"/>
  <c r="K225" i="1"/>
  <c r="K221" i="1"/>
  <c r="K220" i="1"/>
  <c r="K218" i="1"/>
  <c r="K217" i="1"/>
  <c r="K216" i="1"/>
  <c r="K215" i="1"/>
  <c r="K213" i="1"/>
  <c r="K212" i="1"/>
  <c r="K211" i="1"/>
  <c r="K210" i="1"/>
  <c r="K209" i="1"/>
  <c r="K208" i="1"/>
  <c r="K207" i="1"/>
  <c r="K206" i="1"/>
  <c r="K205" i="1"/>
  <c r="K204" i="1"/>
  <c r="K203" i="1"/>
  <c r="K201" i="1"/>
  <c r="K200" i="1"/>
  <c r="K197" i="1"/>
  <c r="K196" i="1"/>
  <c r="K195" i="1"/>
  <c r="K194" i="1"/>
  <c r="K191" i="1"/>
  <c r="K190" i="1"/>
  <c r="K188" i="1"/>
  <c r="K187" i="1"/>
  <c r="K185" i="1"/>
  <c r="K184" i="1"/>
  <c r="K182" i="1"/>
  <c r="K181" i="1"/>
  <c r="K177" i="1"/>
  <c r="K176" i="1"/>
  <c r="K175" i="1"/>
  <c r="K174" i="1"/>
  <c r="K172" i="1"/>
  <c r="K171" i="1"/>
  <c r="K170" i="1"/>
  <c r="K168" i="1"/>
  <c r="K167" i="1"/>
  <c r="K166" i="1"/>
  <c r="K165" i="1"/>
  <c r="K164" i="1"/>
  <c r="K162" i="1"/>
  <c r="K161" i="1"/>
  <c r="K160" i="1"/>
  <c r="K158" i="1"/>
  <c r="K157" i="1"/>
  <c r="K153" i="1"/>
  <c r="K152" i="1"/>
  <c r="K151" i="1"/>
  <c r="K147" i="1"/>
  <c r="K144" i="1"/>
  <c r="K142" i="1"/>
  <c r="K141" i="1"/>
  <c r="K139" i="1"/>
  <c r="K138" i="1"/>
  <c r="K134" i="1"/>
  <c r="K133" i="1"/>
  <c r="K131" i="1"/>
  <c r="K130" i="1"/>
  <c r="K129" i="1"/>
  <c r="K127" i="1"/>
  <c r="K125" i="1"/>
  <c r="K124" i="1"/>
  <c r="K123" i="1"/>
  <c r="K122" i="1"/>
  <c r="K121" i="1"/>
  <c r="K120" i="1"/>
  <c r="K119" i="1"/>
  <c r="K118" i="1"/>
  <c r="K117" i="1"/>
  <c r="K115" i="1"/>
  <c r="K114" i="1"/>
  <c r="K110" i="1"/>
  <c r="K109" i="1"/>
  <c r="K108" i="1"/>
  <c r="K105" i="1"/>
  <c r="K104" i="1"/>
  <c r="K102" i="1"/>
  <c r="K101" i="1"/>
  <c r="K99" i="1"/>
  <c r="K98" i="1"/>
  <c r="K96" i="1"/>
  <c r="K95" i="1"/>
  <c r="K89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2" i="1"/>
  <c r="K71" i="1"/>
  <c r="K68" i="1"/>
  <c r="K67" i="1"/>
  <c r="K66" i="1"/>
  <c r="K65" i="1"/>
  <c r="K61" i="1"/>
  <c r="K59" i="1"/>
  <c r="K58" i="1"/>
  <c r="K56" i="1"/>
  <c r="K55" i="1"/>
  <c r="K54" i="1"/>
  <c r="K53" i="1"/>
  <c r="K52" i="1"/>
  <c r="K48" i="1"/>
  <c r="K47" i="1"/>
  <c r="K46" i="1"/>
  <c r="K45" i="1"/>
  <c r="M38" i="1"/>
  <c r="M42" i="1"/>
  <c r="M40" i="1"/>
  <c r="K38" i="1"/>
  <c r="K34" i="1"/>
  <c r="M32" i="1"/>
  <c r="M30" i="1"/>
  <c r="M29" i="1"/>
  <c r="K25" i="1"/>
  <c r="K24" i="1"/>
  <c r="K23" i="1"/>
  <c r="K22" i="1"/>
  <c r="M21" i="1"/>
  <c r="K16" i="1"/>
  <c r="K15" i="1"/>
  <c r="K13" i="1"/>
  <c r="K10" i="1"/>
  <c r="K5" i="1"/>
  <c r="K4" i="1"/>
  <c r="K3" i="1"/>
  <c r="K2" i="1"/>
  <c r="M15" i="1" l="1"/>
  <c r="M373" i="1" l="1"/>
  <c r="M31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6" i="1"/>
  <c r="M17" i="1"/>
  <c r="M18" i="1"/>
  <c r="M19" i="1"/>
  <c r="M20" i="1"/>
  <c r="M22" i="1"/>
  <c r="M23" i="1"/>
  <c r="M24" i="1"/>
  <c r="M25" i="1"/>
  <c r="M26" i="1"/>
  <c r="M27" i="1"/>
  <c r="M28" i="1"/>
  <c r="M31" i="1"/>
  <c r="M33" i="1"/>
  <c r="M34" i="1"/>
  <c r="M35" i="1"/>
  <c r="M36" i="1"/>
  <c r="M37" i="1"/>
  <c r="M39" i="1"/>
  <c r="M41" i="1"/>
  <c r="M43" i="1"/>
  <c r="M44" i="1"/>
  <c r="M683" i="1"/>
  <c r="M639" i="1"/>
  <c r="M604" i="1"/>
  <c r="M597" i="1"/>
  <c r="M567" i="1"/>
  <c r="M562" i="1"/>
  <c r="M561" i="1"/>
  <c r="M345" i="1"/>
  <c r="M344" i="1"/>
  <c r="M334" i="1"/>
  <c r="M330" i="1"/>
  <c r="M225" i="1"/>
  <c r="M224" i="1"/>
  <c r="M223" i="1"/>
  <c r="M222" i="1"/>
  <c r="M221" i="1"/>
  <c r="M220" i="1"/>
  <c r="M218" i="1"/>
  <c r="M129" i="1"/>
  <c r="M128" i="1"/>
  <c r="M110" i="1"/>
  <c r="M10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3" i="1"/>
  <c r="M564" i="1"/>
  <c r="M565" i="1"/>
  <c r="M566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8" i="1"/>
  <c r="M599" i="1"/>
  <c r="M600" i="1"/>
  <c r="M601" i="1"/>
  <c r="M602" i="1"/>
  <c r="M603" i="1"/>
  <c r="M605" i="1"/>
  <c r="M606" i="1"/>
  <c r="M607" i="1"/>
  <c r="M608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49" i="1"/>
  <c r="M348" i="1"/>
  <c r="M347" i="1"/>
  <c r="M346" i="1"/>
  <c r="M343" i="1"/>
  <c r="M342" i="1"/>
  <c r="M341" i="1"/>
  <c r="M340" i="1"/>
  <c r="M339" i="1"/>
  <c r="M338" i="1"/>
  <c r="M337" i="1"/>
  <c r="M336" i="1"/>
  <c r="M335" i="1"/>
  <c r="M333" i="1"/>
  <c r="M332" i="1"/>
  <c r="M331" i="1"/>
  <c r="M329" i="1"/>
  <c r="M328" i="1"/>
  <c r="M327" i="1"/>
  <c r="M326" i="1"/>
  <c r="M325" i="1"/>
  <c r="M324" i="1"/>
  <c r="M323" i="1"/>
  <c r="M322" i="1"/>
  <c r="M321" i="1"/>
  <c r="M320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09" i="1"/>
  <c r="M108" i="1"/>
  <c r="M107" i="1"/>
  <c r="M106" i="1"/>
  <c r="M105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</calcChain>
</file>

<file path=xl/sharedStrings.xml><?xml version="1.0" encoding="utf-8"?>
<sst xmlns="http://schemas.openxmlformats.org/spreadsheetml/2006/main" count="3658" uniqueCount="80">
  <si>
    <t>POLITICAL SUBDIVISION_NAME</t>
  </si>
  <si>
    <t>ELECTION_DATE</t>
  </si>
  <si>
    <t>ELECTION_NAME</t>
  </si>
  <si>
    <t>TOTAL PROVISIONAL BALLOTS</t>
  </si>
  <si>
    <t>PROVISIONAL BALLOTS COUNTED</t>
  </si>
  <si>
    <t>PRECINCT_NUMBER</t>
  </si>
  <si>
    <t>REGISTERED VOTERS</t>
  </si>
  <si>
    <t>RACE_NAME</t>
  </si>
  <si>
    <t>CANDIDATE_NAME</t>
  </si>
  <si>
    <t>PARTY</t>
  </si>
  <si>
    <t>EARLY VOTES</t>
  </si>
  <si>
    <t>ELECTION DAY VOTES</t>
  </si>
  <si>
    <t>Walker County</t>
  </si>
  <si>
    <t>REP</t>
  </si>
  <si>
    <t>United States Representative, District 8</t>
  </si>
  <si>
    <t>United States Representative, District 17</t>
  </si>
  <si>
    <t>Pete Sessions</t>
  </si>
  <si>
    <t>Greg Abbott</t>
  </si>
  <si>
    <t>Governor</t>
  </si>
  <si>
    <t>Lieutenant Governor</t>
  </si>
  <si>
    <t>Dan Patrick</t>
  </si>
  <si>
    <t>Attorney General</t>
  </si>
  <si>
    <t>Ken Paxton</t>
  </si>
  <si>
    <t>Comptroller of Public Accounts</t>
  </si>
  <si>
    <t>Glenn Hegar</t>
  </si>
  <si>
    <t>Commissioner of General Land Office</t>
  </si>
  <si>
    <t>Dawn Buckingham</t>
  </si>
  <si>
    <t xml:space="preserve">Commissioner of Agriculture </t>
  </si>
  <si>
    <t xml:space="preserve">Sid Miller </t>
  </si>
  <si>
    <t>Railroad Commissioner</t>
  </si>
  <si>
    <t>Wayne Christian</t>
  </si>
  <si>
    <t>Justice, Supreme Court, Place 3</t>
  </si>
  <si>
    <t>Debra Lehrmann</t>
  </si>
  <si>
    <t>Justice, Supreme Court, Place 5</t>
  </si>
  <si>
    <t>Rebeca Huddle</t>
  </si>
  <si>
    <t>Justice, Supreme Court, Place 9</t>
  </si>
  <si>
    <t>Evan Young</t>
  </si>
  <si>
    <t>Judge, Court of Criminal Appeals, Place 5</t>
  </si>
  <si>
    <t>Scott Walker</t>
  </si>
  <si>
    <t>Judge, Court of Criminal Appeals, Place 6</t>
  </si>
  <si>
    <t>Member, State Board of Education, District 8</t>
  </si>
  <si>
    <t>Jesse F. McClure, III</t>
  </si>
  <si>
    <t>Audrey Young</t>
  </si>
  <si>
    <t>State Senator, District 5</t>
  </si>
  <si>
    <t>Charles Schwertner</t>
  </si>
  <si>
    <t>County Judge</t>
  </si>
  <si>
    <t>Colt M. Christian</t>
  </si>
  <si>
    <t>2022 NOVEMBER 8TH GENERAL ELECTION</t>
  </si>
  <si>
    <t>Mary Jo Woods</t>
  </si>
  <si>
    <t>DEM</t>
  </si>
  <si>
    <t>Beto O'Rourke</t>
  </si>
  <si>
    <t>Mark Tippetts</t>
  </si>
  <si>
    <t>Delilah Barrios</t>
  </si>
  <si>
    <t>Write-In</t>
  </si>
  <si>
    <t>LIB</t>
  </si>
  <si>
    <t>GRN</t>
  </si>
  <si>
    <t>Mike Collier</t>
  </si>
  <si>
    <t>Shanna Steele</t>
  </si>
  <si>
    <t>Rochelle Mercedes Garza</t>
  </si>
  <si>
    <t>Mark Ash</t>
  </si>
  <si>
    <t>Janet T. Dudding</t>
  </si>
  <si>
    <t>V. Alonzo Echevarria-Garza</t>
  </si>
  <si>
    <t>Jay Kleberg</t>
  </si>
  <si>
    <t>Alfred Molison, Jr.</t>
  </si>
  <si>
    <t>Susan Hays</t>
  </si>
  <si>
    <t>Luke Warford</t>
  </si>
  <si>
    <t>Jaime Andres Diez</t>
  </si>
  <si>
    <t>Hunter Wayne Crow</t>
  </si>
  <si>
    <t>Erin A. Nowell</t>
  </si>
  <si>
    <t>Thomas Edward Oxford</t>
  </si>
  <si>
    <t>Amanda Reichek</t>
  </si>
  <si>
    <t>Julia Maldonado</t>
  </si>
  <si>
    <t>Dana Huffman</t>
  </si>
  <si>
    <t>Robert Johnson</t>
  </si>
  <si>
    <t>Rhett Rosenquest Smith</t>
  </si>
  <si>
    <t>Tommy Estes</t>
  </si>
  <si>
    <t>Sherry McKibben</t>
  </si>
  <si>
    <t>Morgan Luttrell</t>
  </si>
  <si>
    <t>Laura Jones</t>
  </si>
  <si>
    <t>Roy Eriksen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</si>
</sst>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center"/>
    </xf>
    <xf numFmtId="0" fontId="1" fillId="0" borderId="0" xfId="0" applyFont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0" borderId="0" xfId="0" applyFont="1" applyFill="1" applyBorder="1"/>
    <xf numFmtId="3" fontId="0" fillId="0" borderId="0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8"/>
  <sheetViews>
    <sheetView tabSelected="1" topLeftCell="C30" zoomScale="112" zoomScaleNormal="112" workbookViewId="0">
      <selection activeCell="G383" sqref="G383"/>
    </sheetView>
  </sheetViews>
  <sheetFormatPr defaultRowHeight="15" x14ac:dyDescent="0.25"/>
  <cols>
    <col min="1" max="1" width="14.28515625" customWidth="1"/>
    <col min="2" max="2" width="15.7109375" style="4" bestFit="1" customWidth="1"/>
    <col min="3" max="3" width="34.7109375" bestFit="1" customWidth="1"/>
    <col min="4" max="4" width="28.28515625" bestFit="1" customWidth="1"/>
    <col min="5" max="5" width="31.42578125" bestFit="1" customWidth="1"/>
    <col min="6" max="6" width="18.85546875" style="4" bestFit="1" customWidth="1"/>
    <col min="7" max="7" width="17.7109375" style="4" customWidth="1"/>
    <col min="8" max="8" width="39.28515625" customWidth="1"/>
    <col min="9" max="9" width="35.85546875" customWidth="1"/>
    <col min="10" max="10" width="6.85546875" bestFit="1" customWidth="1"/>
    <col min="11" max="11" width="13.5703125" bestFit="1" customWidth="1"/>
    <col min="12" max="12" width="21" bestFit="1" customWidth="1"/>
  </cols>
  <sheetData>
    <row r="1" spans="1:13" s="1" customFormat="1" ht="15" customHeight="1" thickBot="1" x14ac:dyDescent="0.3">
      <c r="A1" s="22" t="s">
        <v>0</v>
      </c>
      <c r="B1" s="23" t="s">
        <v>1</v>
      </c>
      <c r="C1" s="23" t="s">
        <v>2</v>
      </c>
      <c r="D1" s="23" t="s">
        <v>3</v>
      </c>
      <c r="E1" s="22" t="s">
        <v>4</v>
      </c>
      <c r="F1" s="23" t="s">
        <v>5</v>
      </c>
      <c r="G1" s="23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</row>
    <row r="2" spans="1:13" x14ac:dyDescent="0.25">
      <c r="A2" t="s">
        <v>12</v>
      </c>
      <c r="B2" s="3">
        <v>44873</v>
      </c>
      <c r="C2" t="s">
        <v>47</v>
      </c>
      <c r="D2">
        <v>1</v>
      </c>
      <c r="E2">
        <v>0</v>
      </c>
      <c r="F2" s="4">
        <v>101</v>
      </c>
      <c r="G2" s="4">
        <v>700</v>
      </c>
      <c r="H2" s="7" t="s">
        <v>15</v>
      </c>
      <c r="I2" t="s">
        <v>16</v>
      </c>
      <c r="J2" t="s">
        <v>13</v>
      </c>
      <c r="K2">
        <f>51+3</f>
        <v>54</v>
      </c>
      <c r="L2">
        <v>21</v>
      </c>
      <c r="M2" s="5">
        <f>SUM(K2:L2)</f>
        <v>75</v>
      </c>
    </row>
    <row r="3" spans="1:13" x14ac:dyDescent="0.25">
      <c r="A3" t="s">
        <v>12</v>
      </c>
      <c r="B3" s="3">
        <v>44873</v>
      </c>
      <c r="C3" t="s">
        <v>47</v>
      </c>
      <c r="D3">
        <v>1</v>
      </c>
      <c r="E3">
        <v>0</v>
      </c>
      <c r="F3" s="4">
        <v>101</v>
      </c>
      <c r="G3" s="4">
        <v>700</v>
      </c>
      <c r="H3" s="7" t="s">
        <v>15</v>
      </c>
      <c r="I3" t="s">
        <v>48</v>
      </c>
      <c r="J3" t="s">
        <v>49</v>
      </c>
      <c r="K3">
        <f>81+6</f>
        <v>87</v>
      </c>
      <c r="L3">
        <v>39</v>
      </c>
      <c r="M3" s="5">
        <f t="shared" ref="M3:M44" si="0">SUM(K3:L3)</f>
        <v>126</v>
      </c>
    </row>
    <row r="4" spans="1:13" x14ac:dyDescent="0.25">
      <c r="A4" t="s">
        <v>12</v>
      </c>
      <c r="B4" s="3">
        <v>44873</v>
      </c>
      <c r="C4" t="s">
        <v>47</v>
      </c>
      <c r="D4">
        <v>1</v>
      </c>
      <c r="E4">
        <v>0</v>
      </c>
      <c r="F4" s="4">
        <v>101</v>
      </c>
      <c r="G4" s="4">
        <v>700</v>
      </c>
      <c r="H4" s="8" t="s">
        <v>18</v>
      </c>
      <c r="I4" t="s">
        <v>17</v>
      </c>
      <c r="J4" t="s">
        <v>13</v>
      </c>
      <c r="K4">
        <f>49+1</f>
        <v>50</v>
      </c>
      <c r="L4">
        <v>19</v>
      </c>
      <c r="M4" s="5">
        <f t="shared" si="0"/>
        <v>69</v>
      </c>
    </row>
    <row r="5" spans="1:13" x14ac:dyDescent="0.25">
      <c r="A5" t="s">
        <v>12</v>
      </c>
      <c r="B5" s="3">
        <v>44873</v>
      </c>
      <c r="C5" t="s">
        <v>47</v>
      </c>
      <c r="D5">
        <v>1</v>
      </c>
      <c r="E5">
        <v>0</v>
      </c>
      <c r="F5" s="4">
        <v>101</v>
      </c>
      <c r="G5" s="4">
        <v>700</v>
      </c>
      <c r="H5" s="8" t="s">
        <v>18</v>
      </c>
      <c r="I5" t="s">
        <v>50</v>
      </c>
      <c r="J5" t="s">
        <v>49</v>
      </c>
      <c r="K5">
        <f>79+8</f>
        <v>87</v>
      </c>
      <c r="L5">
        <v>42</v>
      </c>
      <c r="M5" s="5">
        <f t="shared" si="0"/>
        <v>129</v>
      </c>
    </row>
    <row r="6" spans="1:13" x14ac:dyDescent="0.25">
      <c r="A6" t="s">
        <v>12</v>
      </c>
      <c r="B6" s="3">
        <v>44873</v>
      </c>
      <c r="C6" t="s">
        <v>47</v>
      </c>
      <c r="D6">
        <v>1</v>
      </c>
      <c r="E6">
        <v>0</v>
      </c>
      <c r="F6" s="4">
        <v>101</v>
      </c>
      <c r="G6" s="4">
        <v>700</v>
      </c>
      <c r="H6" s="8" t="s">
        <v>18</v>
      </c>
      <c r="I6" t="s">
        <v>51</v>
      </c>
      <c r="J6" t="s">
        <v>54</v>
      </c>
      <c r="K6">
        <v>3</v>
      </c>
      <c r="L6">
        <v>1</v>
      </c>
      <c r="M6" s="5">
        <f t="shared" si="0"/>
        <v>4</v>
      </c>
    </row>
    <row r="7" spans="1:13" x14ac:dyDescent="0.25">
      <c r="A7" t="s">
        <v>12</v>
      </c>
      <c r="B7" s="3">
        <v>44873</v>
      </c>
      <c r="C7" t="s">
        <v>47</v>
      </c>
      <c r="D7">
        <v>1</v>
      </c>
      <c r="E7">
        <v>0</v>
      </c>
      <c r="F7" s="4">
        <v>101</v>
      </c>
      <c r="G7" s="4">
        <v>700</v>
      </c>
      <c r="H7" s="8" t="s">
        <v>18</v>
      </c>
      <c r="I7" t="s">
        <v>52</v>
      </c>
      <c r="J7" t="s">
        <v>55</v>
      </c>
      <c r="K7">
        <v>3</v>
      </c>
      <c r="L7">
        <v>0</v>
      </c>
      <c r="M7" s="5">
        <f t="shared" si="0"/>
        <v>3</v>
      </c>
    </row>
    <row r="8" spans="1:13" x14ac:dyDescent="0.25">
      <c r="A8" t="s">
        <v>12</v>
      </c>
      <c r="B8" s="3">
        <v>44873</v>
      </c>
      <c r="C8" t="s">
        <v>47</v>
      </c>
      <c r="D8">
        <v>1</v>
      </c>
      <c r="E8">
        <v>0</v>
      </c>
      <c r="F8" s="4">
        <v>101</v>
      </c>
      <c r="G8" s="4">
        <v>700</v>
      </c>
      <c r="H8" s="8" t="s">
        <v>18</v>
      </c>
      <c r="I8" t="s">
        <v>53</v>
      </c>
      <c r="K8">
        <v>0</v>
      </c>
      <c r="L8">
        <v>0</v>
      </c>
      <c r="M8" s="5">
        <f t="shared" si="0"/>
        <v>0</v>
      </c>
    </row>
    <row r="9" spans="1:13" x14ac:dyDescent="0.25">
      <c r="A9" t="s">
        <v>12</v>
      </c>
      <c r="B9" s="3">
        <v>44873</v>
      </c>
      <c r="C9" t="s">
        <v>47</v>
      </c>
      <c r="D9">
        <v>1</v>
      </c>
      <c r="E9">
        <v>0</v>
      </c>
      <c r="F9" s="4">
        <v>101</v>
      </c>
      <c r="G9" s="4">
        <v>700</v>
      </c>
      <c r="H9" s="8" t="s">
        <v>19</v>
      </c>
      <c r="I9" t="s">
        <v>20</v>
      </c>
      <c r="J9" t="s">
        <v>13</v>
      </c>
      <c r="K9">
        <v>51</v>
      </c>
      <c r="L9">
        <v>17</v>
      </c>
      <c r="M9" s="5">
        <f t="shared" si="0"/>
        <v>68</v>
      </c>
    </row>
    <row r="10" spans="1:13" x14ac:dyDescent="0.25">
      <c r="A10" t="s">
        <v>12</v>
      </c>
      <c r="B10" s="3">
        <v>44873</v>
      </c>
      <c r="C10" t="s">
        <v>47</v>
      </c>
      <c r="D10">
        <v>1</v>
      </c>
      <c r="E10">
        <v>0</v>
      </c>
      <c r="F10" s="4">
        <v>101</v>
      </c>
      <c r="G10" s="4">
        <v>700</v>
      </c>
      <c r="H10" s="8" t="s">
        <v>19</v>
      </c>
      <c r="I10" t="s">
        <v>56</v>
      </c>
      <c r="J10" t="s">
        <v>49</v>
      </c>
      <c r="K10">
        <f>77+9</f>
        <v>86</v>
      </c>
      <c r="L10">
        <v>37</v>
      </c>
      <c r="M10" s="5">
        <f t="shared" si="0"/>
        <v>123</v>
      </c>
    </row>
    <row r="11" spans="1:13" x14ac:dyDescent="0.25">
      <c r="A11" t="s">
        <v>12</v>
      </c>
      <c r="B11" s="3">
        <v>44873</v>
      </c>
      <c r="C11" t="s">
        <v>47</v>
      </c>
      <c r="D11">
        <v>1</v>
      </c>
      <c r="E11">
        <v>0</v>
      </c>
      <c r="F11" s="4">
        <v>101</v>
      </c>
      <c r="G11" s="4">
        <v>700</v>
      </c>
      <c r="H11" s="8" t="s">
        <v>19</v>
      </c>
      <c r="I11" t="s">
        <v>57</v>
      </c>
      <c r="J11" t="s">
        <v>54</v>
      </c>
      <c r="K11">
        <v>5</v>
      </c>
      <c r="L11">
        <v>4</v>
      </c>
      <c r="M11" s="5">
        <f t="shared" si="0"/>
        <v>9</v>
      </c>
    </row>
    <row r="12" spans="1:13" x14ac:dyDescent="0.25">
      <c r="A12" t="s">
        <v>12</v>
      </c>
      <c r="B12" s="3">
        <v>44873</v>
      </c>
      <c r="C12" t="s">
        <v>47</v>
      </c>
      <c r="D12">
        <v>1</v>
      </c>
      <c r="E12">
        <v>0</v>
      </c>
      <c r="F12" s="4">
        <v>101</v>
      </c>
      <c r="G12" s="4">
        <v>700</v>
      </c>
      <c r="H12" t="s">
        <v>21</v>
      </c>
      <c r="I12" t="s">
        <v>22</v>
      </c>
      <c r="J12" t="s">
        <v>13</v>
      </c>
      <c r="K12">
        <v>51</v>
      </c>
      <c r="L12">
        <v>21</v>
      </c>
      <c r="M12" s="5">
        <f t="shared" si="0"/>
        <v>72</v>
      </c>
    </row>
    <row r="13" spans="1:13" x14ac:dyDescent="0.25">
      <c r="A13" t="s">
        <v>12</v>
      </c>
      <c r="B13" s="3">
        <v>44873</v>
      </c>
      <c r="C13" t="s">
        <v>47</v>
      </c>
      <c r="D13">
        <v>1</v>
      </c>
      <c r="E13">
        <v>0</v>
      </c>
      <c r="F13" s="4">
        <v>101</v>
      </c>
      <c r="G13" s="4">
        <v>700</v>
      </c>
      <c r="H13" t="s">
        <v>21</v>
      </c>
      <c r="I13" t="s">
        <v>58</v>
      </c>
      <c r="J13" t="s">
        <v>49</v>
      </c>
      <c r="K13">
        <f>79+8</f>
        <v>87</v>
      </c>
      <c r="L13">
        <v>37</v>
      </c>
      <c r="M13" s="5">
        <f t="shared" si="0"/>
        <v>124</v>
      </c>
    </row>
    <row r="14" spans="1:13" x14ac:dyDescent="0.25">
      <c r="A14" t="s">
        <v>12</v>
      </c>
      <c r="B14" s="3">
        <v>44873</v>
      </c>
      <c r="C14" t="s">
        <v>47</v>
      </c>
      <c r="D14">
        <v>1</v>
      </c>
      <c r="E14">
        <v>0</v>
      </c>
      <c r="F14" s="4">
        <v>101</v>
      </c>
      <c r="G14" s="4">
        <v>700</v>
      </c>
      <c r="H14" t="s">
        <v>21</v>
      </c>
      <c r="I14" t="s">
        <v>59</v>
      </c>
      <c r="J14" t="s">
        <v>54</v>
      </c>
      <c r="K14">
        <v>2</v>
      </c>
      <c r="L14">
        <v>3</v>
      </c>
      <c r="M14" s="5">
        <f t="shared" si="0"/>
        <v>5</v>
      </c>
    </row>
    <row r="15" spans="1:13" x14ac:dyDescent="0.25">
      <c r="A15" t="s">
        <v>12</v>
      </c>
      <c r="B15" s="3">
        <v>44873</v>
      </c>
      <c r="C15" t="s">
        <v>47</v>
      </c>
      <c r="D15">
        <v>1</v>
      </c>
      <c r="E15">
        <v>0</v>
      </c>
      <c r="F15" s="4">
        <v>101</v>
      </c>
      <c r="G15" s="4">
        <v>700</v>
      </c>
      <c r="H15" t="s">
        <v>23</v>
      </c>
      <c r="I15" t="s">
        <v>24</v>
      </c>
      <c r="J15" t="s">
        <v>13</v>
      </c>
      <c r="K15">
        <f>49+3</f>
        <v>52</v>
      </c>
      <c r="L15">
        <v>21</v>
      </c>
      <c r="M15" s="5">
        <f t="shared" si="0"/>
        <v>73</v>
      </c>
    </row>
    <row r="16" spans="1:13" x14ac:dyDescent="0.25">
      <c r="A16" t="s">
        <v>12</v>
      </c>
      <c r="B16" s="3">
        <v>44873</v>
      </c>
      <c r="C16" t="s">
        <v>47</v>
      </c>
      <c r="D16">
        <v>1</v>
      </c>
      <c r="E16">
        <v>0</v>
      </c>
      <c r="F16" s="4">
        <v>101</v>
      </c>
      <c r="G16" s="4">
        <v>700</v>
      </c>
      <c r="H16" t="s">
        <v>23</v>
      </c>
      <c r="I16" t="s">
        <v>60</v>
      </c>
      <c r="J16" t="s">
        <v>49</v>
      </c>
      <c r="K16">
        <f>79+8</f>
        <v>87</v>
      </c>
      <c r="L16">
        <v>37</v>
      </c>
      <c r="M16" s="5">
        <f t="shared" si="0"/>
        <v>124</v>
      </c>
    </row>
    <row r="17" spans="1:13" x14ac:dyDescent="0.25">
      <c r="A17" t="s">
        <v>12</v>
      </c>
      <c r="B17" s="3">
        <v>44873</v>
      </c>
      <c r="C17" t="s">
        <v>47</v>
      </c>
      <c r="D17">
        <v>1</v>
      </c>
      <c r="E17">
        <v>0</v>
      </c>
      <c r="F17" s="4">
        <v>101</v>
      </c>
      <c r="G17" s="4">
        <v>700</v>
      </c>
      <c r="H17" t="s">
        <v>23</v>
      </c>
      <c r="I17" t="s">
        <v>61</v>
      </c>
      <c r="J17" t="s">
        <v>54</v>
      </c>
      <c r="K17">
        <v>4</v>
      </c>
      <c r="L17">
        <v>3</v>
      </c>
      <c r="M17" s="5">
        <f t="shared" si="0"/>
        <v>7</v>
      </c>
    </row>
    <row r="18" spans="1:13" x14ac:dyDescent="0.25">
      <c r="A18" t="s">
        <v>12</v>
      </c>
      <c r="B18" s="3">
        <v>44873</v>
      </c>
      <c r="C18" t="s">
        <v>47</v>
      </c>
      <c r="D18">
        <v>1</v>
      </c>
      <c r="E18">
        <v>0</v>
      </c>
      <c r="F18" s="4">
        <v>101</v>
      </c>
      <c r="G18" s="4">
        <v>700</v>
      </c>
      <c r="H18" t="s">
        <v>25</v>
      </c>
      <c r="I18" t="s">
        <v>26</v>
      </c>
      <c r="J18" t="s">
        <v>13</v>
      </c>
      <c r="K18">
        <v>56</v>
      </c>
      <c r="L18">
        <v>19</v>
      </c>
      <c r="M18" s="5">
        <f t="shared" si="0"/>
        <v>75</v>
      </c>
    </row>
    <row r="19" spans="1:13" x14ac:dyDescent="0.25">
      <c r="A19" t="s">
        <v>12</v>
      </c>
      <c r="B19" s="3">
        <v>44873</v>
      </c>
      <c r="C19" t="s">
        <v>47</v>
      </c>
      <c r="D19">
        <v>1</v>
      </c>
      <c r="E19">
        <v>0</v>
      </c>
      <c r="F19" s="4">
        <v>101</v>
      </c>
      <c r="G19" s="4">
        <v>700</v>
      </c>
      <c r="H19" t="s">
        <v>25</v>
      </c>
      <c r="I19" t="s">
        <v>62</v>
      </c>
      <c r="J19" t="s">
        <v>49</v>
      </c>
      <c r="K19">
        <v>87</v>
      </c>
      <c r="L19">
        <v>38</v>
      </c>
      <c r="M19" s="5">
        <f t="shared" si="0"/>
        <v>125</v>
      </c>
    </row>
    <row r="20" spans="1:13" x14ac:dyDescent="0.25">
      <c r="A20" t="s">
        <v>12</v>
      </c>
      <c r="B20" s="3">
        <v>44873</v>
      </c>
      <c r="C20" t="s">
        <v>47</v>
      </c>
      <c r="D20">
        <v>1</v>
      </c>
      <c r="E20">
        <v>0</v>
      </c>
      <c r="F20" s="4">
        <v>101</v>
      </c>
      <c r="G20" s="4">
        <v>700</v>
      </c>
      <c r="H20" t="s">
        <v>25</v>
      </c>
      <c r="I20" t="s">
        <v>63</v>
      </c>
      <c r="J20" t="s">
        <v>55</v>
      </c>
      <c r="K20">
        <v>0</v>
      </c>
      <c r="L20">
        <v>3</v>
      </c>
      <c r="M20" s="5">
        <f t="shared" si="0"/>
        <v>3</v>
      </c>
    </row>
    <row r="21" spans="1:13" x14ac:dyDescent="0.25">
      <c r="A21" t="s">
        <v>12</v>
      </c>
      <c r="B21" s="3">
        <v>44873</v>
      </c>
      <c r="C21" t="s">
        <v>47</v>
      </c>
      <c r="D21">
        <v>1</v>
      </c>
      <c r="E21">
        <v>0</v>
      </c>
      <c r="F21" s="4">
        <v>101</v>
      </c>
      <c r="G21" s="4">
        <v>700</v>
      </c>
      <c r="H21" t="s">
        <v>25</v>
      </c>
      <c r="I21" t="s">
        <v>53</v>
      </c>
      <c r="K21">
        <v>0</v>
      </c>
      <c r="L21">
        <v>0</v>
      </c>
      <c r="M21" s="5">
        <f t="shared" si="0"/>
        <v>0</v>
      </c>
    </row>
    <row r="22" spans="1:13" x14ac:dyDescent="0.25">
      <c r="A22" t="s">
        <v>12</v>
      </c>
      <c r="B22" s="3">
        <v>44873</v>
      </c>
      <c r="C22" t="s">
        <v>47</v>
      </c>
      <c r="D22">
        <v>1</v>
      </c>
      <c r="E22">
        <v>0</v>
      </c>
      <c r="F22" s="4">
        <v>101</v>
      </c>
      <c r="G22" s="4">
        <v>700</v>
      </c>
      <c r="H22" t="s">
        <v>27</v>
      </c>
      <c r="I22" t="s">
        <v>28</v>
      </c>
      <c r="J22" t="s">
        <v>13</v>
      </c>
      <c r="K22">
        <f>49+3</f>
        <v>52</v>
      </c>
      <c r="L22">
        <v>19</v>
      </c>
      <c r="M22" s="5">
        <f>SUM(K22:L22)</f>
        <v>71</v>
      </c>
    </row>
    <row r="23" spans="1:13" x14ac:dyDescent="0.25">
      <c r="A23" t="s">
        <v>12</v>
      </c>
      <c r="B23" s="3">
        <v>44873</v>
      </c>
      <c r="C23" t="s">
        <v>47</v>
      </c>
      <c r="D23">
        <v>1</v>
      </c>
      <c r="E23">
        <v>0</v>
      </c>
      <c r="F23" s="4">
        <v>101</v>
      </c>
      <c r="G23" s="4">
        <v>700</v>
      </c>
      <c r="H23" t="s">
        <v>27</v>
      </c>
      <c r="I23" t="s">
        <v>64</v>
      </c>
      <c r="J23" t="s">
        <v>49</v>
      </c>
      <c r="K23">
        <f>83+8</f>
        <v>91</v>
      </c>
      <c r="L23">
        <v>40</v>
      </c>
      <c r="M23" s="5">
        <f t="shared" si="0"/>
        <v>131</v>
      </c>
    </row>
    <row r="24" spans="1:13" x14ac:dyDescent="0.25">
      <c r="A24" t="s">
        <v>12</v>
      </c>
      <c r="B24" s="3">
        <v>44873</v>
      </c>
      <c r="C24" t="s">
        <v>47</v>
      </c>
      <c r="D24">
        <v>1</v>
      </c>
      <c r="E24">
        <v>0</v>
      </c>
      <c r="F24" s="4">
        <v>101</v>
      </c>
      <c r="G24" s="4">
        <v>700</v>
      </c>
      <c r="H24" t="s">
        <v>29</v>
      </c>
      <c r="I24" t="s">
        <v>30</v>
      </c>
      <c r="J24" t="s">
        <v>13</v>
      </c>
      <c r="K24">
        <f>49+3</f>
        <v>52</v>
      </c>
      <c r="L24">
        <v>20</v>
      </c>
      <c r="M24" s="5">
        <f t="shared" si="0"/>
        <v>72</v>
      </c>
    </row>
    <row r="25" spans="1:13" x14ac:dyDescent="0.25">
      <c r="A25" t="s">
        <v>12</v>
      </c>
      <c r="B25" s="3">
        <v>44873</v>
      </c>
      <c r="C25" t="s">
        <v>47</v>
      </c>
      <c r="D25">
        <v>1</v>
      </c>
      <c r="E25">
        <v>0</v>
      </c>
      <c r="F25" s="4">
        <v>101</v>
      </c>
      <c r="G25" s="4">
        <v>700</v>
      </c>
      <c r="H25" t="s">
        <v>29</v>
      </c>
      <c r="I25" t="s">
        <v>65</v>
      </c>
      <c r="J25" t="s">
        <v>49</v>
      </c>
      <c r="K25">
        <f>76+8</f>
        <v>84</v>
      </c>
      <c r="L25">
        <v>32</v>
      </c>
      <c r="M25" s="5">
        <f>SUM(K25:L25)</f>
        <v>116</v>
      </c>
    </row>
    <row r="26" spans="1:13" x14ac:dyDescent="0.25">
      <c r="A26" t="s">
        <v>12</v>
      </c>
      <c r="B26" s="3">
        <v>44873</v>
      </c>
      <c r="C26" t="s">
        <v>47</v>
      </c>
      <c r="D26">
        <v>1</v>
      </c>
      <c r="E26">
        <v>0</v>
      </c>
      <c r="F26" s="4">
        <v>101</v>
      </c>
      <c r="G26" s="4">
        <v>700</v>
      </c>
      <c r="H26" t="s">
        <v>29</v>
      </c>
      <c r="I26" t="s">
        <v>66</v>
      </c>
      <c r="J26" t="s">
        <v>54</v>
      </c>
      <c r="K26">
        <v>4</v>
      </c>
      <c r="L26">
        <v>5</v>
      </c>
      <c r="M26" s="5">
        <f t="shared" si="0"/>
        <v>9</v>
      </c>
    </row>
    <row r="27" spans="1:13" x14ac:dyDescent="0.25">
      <c r="A27" t="s">
        <v>12</v>
      </c>
      <c r="B27" s="3">
        <v>44873</v>
      </c>
      <c r="C27" t="s">
        <v>47</v>
      </c>
      <c r="D27">
        <v>1</v>
      </c>
      <c r="E27">
        <v>0</v>
      </c>
      <c r="F27" s="4">
        <v>101</v>
      </c>
      <c r="G27" s="4">
        <v>700</v>
      </c>
      <c r="H27" t="s">
        <v>29</v>
      </c>
      <c r="I27" t="s">
        <v>67</v>
      </c>
      <c r="J27" t="s">
        <v>55</v>
      </c>
      <c r="K27">
        <v>2</v>
      </c>
      <c r="L27">
        <v>2</v>
      </c>
      <c r="M27" s="5">
        <f t="shared" si="0"/>
        <v>4</v>
      </c>
    </row>
    <row r="28" spans="1:13" x14ac:dyDescent="0.25">
      <c r="A28" t="s">
        <v>12</v>
      </c>
      <c r="B28" s="3">
        <v>44873</v>
      </c>
      <c r="C28" t="s">
        <v>47</v>
      </c>
      <c r="D28">
        <v>1</v>
      </c>
      <c r="E28">
        <v>0</v>
      </c>
      <c r="F28" s="4">
        <v>101</v>
      </c>
      <c r="G28" s="4">
        <v>700</v>
      </c>
      <c r="H28" t="s">
        <v>31</v>
      </c>
      <c r="I28" t="s">
        <v>32</v>
      </c>
      <c r="J28" t="s">
        <v>13</v>
      </c>
      <c r="K28">
        <v>51</v>
      </c>
      <c r="L28">
        <v>20</v>
      </c>
      <c r="M28" s="5">
        <f t="shared" si="0"/>
        <v>71</v>
      </c>
    </row>
    <row r="29" spans="1:13" x14ac:dyDescent="0.25">
      <c r="A29" t="s">
        <v>12</v>
      </c>
      <c r="B29" s="3">
        <v>44873</v>
      </c>
      <c r="C29" t="s">
        <v>47</v>
      </c>
      <c r="D29">
        <v>1</v>
      </c>
      <c r="E29">
        <v>0</v>
      </c>
      <c r="F29" s="4">
        <v>101</v>
      </c>
      <c r="G29" s="4">
        <v>700</v>
      </c>
      <c r="H29" t="s">
        <v>31</v>
      </c>
      <c r="I29" t="s">
        <v>68</v>
      </c>
      <c r="J29" t="s">
        <v>49</v>
      </c>
      <c r="K29">
        <v>88</v>
      </c>
      <c r="L29">
        <v>35</v>
      </c>
      <c r="M29" s="5">
        <f t="shared" si="0"/>
        <v>123</v>
      </c>
    </row>
    <row r="30" spans="1:13" x14ac:dyDescent="0.25">
      <c r="A30" t="s">
        <v>12</v>
      </c>
      <c r="B30" s="3">
        <v>44873</v>
      </c>
      <c r="C30" t="s">
        <v>47</v>
      </c>
      <c r="D30">
        <v>1</v>
      </c>
      <c r="E30">
        <v>0</v>
      </c>
      <c r="F30" s="4">
        <v>101</v>
      </c>
      <c r="G30" s="4">
        <v>700</v>
      </c>
      <c r="H30" t="s">
        <v>31</v>
      </c>
      <c r="I30" t="s">
        <v>69</v>
      </c>
      <c r="J30" t="s">
        <v>54</v>
      </c>
      <c r="K30">
        <v>3</v>
      </c>
      <c r="L30">
        <v>5</v>
      </c>
      <c r="M30" s="5">
        <f t="shared" si="0"/>
        <v>8</v>
      </c>
    </row>
    <row r="31" spans="1:13" x14ac:dyDescent="0.25">
      <c r="A31" t="s">
        <v>12</v>
      </c>
      <c r="B31" s="3">
        <v>44873</v>
      </c>
      <c r="C31" t="s">
        <v>47</v>
      </c>
      <c r="D31">
        <v>1</v>
      </c>
      <c r="E31">
        <v>0</v>
      </c>
      <c r="F31" s="4">
        <v>101</v>
      </c>
      <c r="G31" s="4">
        <v>700</v>
      </c>
      <c r="H31" t="s">
        <v>33</v>
      </c>
      <c r="I31" t="s">
        <v>34</v>
      </c>
      <c r="J31" t="s">
        <v>13</v>
      </c>
      <c r="K31">
        <v>54</v>
      </c>
      <c r="L31">
        <v>20</v>
      </c>
      <c r="M31" s="5">
        <f t="shared" si="0"/>
        <v>74</v>
      </c>
    </row>
    <row r="32" spans="1:13" x14ac:dyDescent="0.25">
      <c r="A32" t="s">
        <v>12</v>
      </c>
      <c r="B32" s="3">
        <v>44873</v>
      </c>
      <c r="C32" t="s">
        <v>47</v>
      </c>
      <c r="D32">
        <v>1</v>
      </c>
      <c r="E32">
        <v>0</v>
      </c>
      <c r="F32" s="4">
        <v>101</v>
      </c>
      <c r="G32" s="4">
        <v>700</v>
      </c>
      <c r="H32" t="s">
        <v>33</v>
      </c>
      <c r="I32" t="s">
        <v>70</v>
      </c>
      <c r="J32" t="s">
        <v>49</v>
      </c>
      <c r="K32">
        <v>88</v>
      </c>
      <c r="L32">
        <v>39</v>
      </c>
      <c r="M32" s="5">
        <f t="shared" si="0"/>
        <v>127</v>
      </c>
    </row>
    <row r="33" spans="1:13" x14ac:dyDescent="0.25">
      <c r="A33" t="s">
        <v>12</v>
      </c>
      <c r="B33" s="3">
        <v>44873</v>
      </c>
      <c r="C33" t="s">
        <v>47</v>
      </c>
      <c r="D33">
        <v>1</v>
      </c>
      <c r="E33">
        <v>0</v>
      </c>
      <c r="F33" s="4">
        <v>101</v>
      </c>
      <c r="G33" s="4">
        <v>700</v>
      </c>
      <c r="H33" t="s">
        <v>35</v>
      </c>
      <c r="I33" t="s">
        <v>36</v>
      </c>
      <c r="J33" t="s">
        <v>13</v>
      </c>
      <c r="K33">
        <v>54</v>
      </c>
      <c r="L33">
        <v>20</v>
      </c>
      <c r="M33" s="5">
        <f t="shared" si="0"/>
        <v>74</v>
      </c>
    </row>
    <row r="34" spans="1:13" x14ac:dyDescent="0.25">
      <c r="A34" t="s">
        <v>12</v>
      </c>
      <c r="B34" s="3">
        <v>44873</v>
      </c>
      <c r="C34" t="s">
        <v>47</v>
      </c>
      <c r="D34">
        <v>1</v>
      </c>
      <c r="E34">
        <v>0</v>
      </c>
      <c r="F34" s="4">
        <v>101</v>
      </c>
      <c r="G34" s="4">
        <v>700</v>
      </c>
      <c r="H34" t="s">
        <v>35</v>
      </c>
      <c r="I34" t="s">
        <v>71</v>
      </c>
      <c r="J34" t="s">
        <v>49</v>
      </c>
      <c r="K34">
        <f>79+8</f>
        <v>87</v>
      </c>
      <c r="L34">
        <v>42</v>
      </c>
      <c r="M34" s="5">
        <f t="shared" si="0"/>
        <v>129</v>
      </c>
    </row>
    <row r="35" spans="1:13" x14ac:dyDescent="0.25">
      <c r="A35" t="s">
        <v>12</v>
      </c>
      <c r="B35" s="3">
        <v>44873</v>
      </c>
      <c r="C35" t="s">
        <v>47</v>
      </c>
      <c r="D35">
        <v>1</v>
      </c>
      <c r="E35">
        <v>0</v>
      </c>
      <c r="F35" s="4">
        <v>101</v>
      </c>
      <c r="G35" s="4">
        <v>700</v>
      </c>
      <c r="H35" t="s">
        <v>37</v>
      </c>
      <c r="I35" t="s">
        <v>38</v>
      </c>
      <c r="J35" t="s">
        <v>13</v>
      </c>
      <c r="K35">
        <v>53</v>
      </c>
      <c r="L35">
        <v>19</v>
      </c>
      <c r="M35" s="5">
        <f t="shared" si="0"/>
        <v>72</v>
      </c>
    </row>
    <row r="36" spans="1:13" x14ac:dyDescent="0.25">
      <c r="A36" t="s">
        <v>12</v>
      </c>
      <c r="B36" s="3">
        <v>44873</v>
      </c>
      <c r="C36" t="s">
        <v>47</v>
      </c>
      <c r="D36">
        <v>1</v>
      </c>
      <c r="E36">
        <v>0</v>
      </c>
      <c r="F36" s="4">
        <v>101</v>
      </c>
      <c r="G36" s="4">
        <v>700</v>
      </c>
      <c r="H36" t="s">
        <v>37</v>
      </c>
      <c r="I36" t="s">
        <v>72</v>
      </c>
      <c r="J36" t="s">
        <v>49</v>
      </c>
      <c r="K36">
        <v>88</v>
      </c>
      <c r="L36">
        <v>42</v>
      </c>
      <c r="M36" s="5">
        <f t="shared" si="0"/>
        <v>130</v>
      </c>
    </row>
    <row r="37" spans="1:13" x14ac:dyDescent="0.25">
      <c r="A37" t="s">
        <v>12</v>
      </c>
      <c r="B37" s="3">
        <v>44873</v>
      </c>
      <c r="C37" t="s">
        <v>47</v>
      </c>
      <c r="D37">
        <v>1</v>
      </c>
      <c r="E37">
        <v>0</v>
      </c>
      <c r="F37" s="4">
        <v>101</v>
      </c>
      <c r="G37" s="4">
        <v>700</v>
      </c>
      <c r="H37" t="s">
        <v>39</v>
      </c>
      <c r="I37" t="s">
        <v>41</v>
      </c>
      <c r="J37" t="s">
        <v>13</v>
      </c>
      <c r="K37">
        <v>55</v>
      </c>
      <c r="L37">
        <v>20</v>
      </c>
      <c r="M37" s="5">
        <f t="shared" si="0"/>
        <v>75</v>
      </c>
    </row>
    <row r="38" spans="1:13" x14ac:dyDescent="0.25">
      <c r="A38" t="s">
        <v>12</v>
      </c>
      <c r="B38" s="3">
        <v>44873</v>
      </c>
      <c r="C38" t="s">
        <v>47</v>
      </c>
      <c r="D38">
        <v>1</v>
      </c>
      <c r="E38">
        <v>0</v>
      </c>
      <c r="F38" s="4">
        <v>101</v>
      </c>
      <c r="G38" s="4">
        <v>700</v>
      </c>
      <c r="H38" t="s">
        <v>39</v>
      </c>
      <c r="I38" t="s">
        <v>73</v>
      </c>
      <c r="J38" t="s">
        <v>49</v>
      </c>
      <c r="K38">
        <f>79+8</f>
        <v>87</v>
      </c>
      <c r="L38">
        <v>40</v>
      </c>
      <c r="M38" s="5">
        <f t="shared" si="0"/>
        <v>127</v>
      </c>
    </row>
    <row r="39" spans="1:13" x14ac:dyDescent="0.25">
      <c r="A39" t="s">
        <v>12</v>
      </c>
      <c r="B39" s="3">
        <v>44873</v>
      </c>
      <c r="C39" t="s">
        <v>47</v>
      </c>
      <c r="D39">
        <v>1</v>
      </c>
      <c r="E39">
        <v>0</v>
      </c>
      <c r="F39" s="4">
        <v>101</v>
      </c>
      <c r="G39" s="4">
        <v>700</v>
      </c>
      <c r="H39" t="s">
        <v>40</v>
      </c>
      <c r="I39" t="s">
        <v>42</v>
      </c>
      <c r="J39" t="s">
        <v>13</v>
      </c>
      <c r="K39">
        <v>63</v>
      </c>
      <c r="L39">
        <v>26</v>
      </c>
      <c r="M39" s="5">
        <f t="shared" si="0"/>
        <v>89</v>
      </c>
    </row>
    <row r="40" spans="1:13" x14ac:dyDescent="0.25">
      <c r="A40" t="s">
        <v>12</v>
      </c>
      <c r="B40" s="3">
        <v>44873</v>
      </c>
      <c r="C40" t="s">
        <v>47</v>
      </c>
      <c r="D40">
        <v>1</v>
      </c>
      <c r="E40">
        <v>0</v>
      </c>
      <c r="F40" s="4">
        <v>101</v>
      </c>
      <c r="G40" s="4">
        <v>700</v>
      </c>
      <c r="H40" t="s">
        <v>40</v>
      </c>
      <c r="I40" t="s">
        <v>74</v>
      </c>
      <c r="J40" t="s">
        <v>54</v>
      </c>
      <c r="K40">
        <v>56</v>
      </c>
      <c r="L40">
        <v>26</v>
      </c>
      <c r="M40" s="5">
        <f t="shared" si="0"/>
        <v>82</v>
      </c>
    </row>
    <row r="41" spans="1:13" x14ac:dyDescent="0.25">
      <c r="A41" t="s">
        <v>12</v>
      </c>
      <c r="B41" s="3">
        <v>44873</v>
      </c>
      <c r="C41" t="s">
        <v>47</v>
      </c>
      <c r="D41">
        <v>1</v>
      </c>
      <c r="E41">
        <v>0</v>
      </c>
      <c r="F41" s="4">
        <v>101</v>
      </c>
      <c r="G41" s="4">
        <v>700</v>
      </c>
      <c r="H41" t="s">
        <v>43</v>
      </c>
      <c r="I41" t="s">
        <v>44</v>
      </c>
      <c r="J41" t="s">
        <v>13</v>
      </c>
      <c r="K41">
        <v>65</v>
      </c>
      <c r="L41">
        <v>27</v>
      </c>
      <c r="M41" s="5">
        <f t="shared" si="0"/>
        <v>92</v>
      </c>
    </row>
    <row r="42" spans="1:13" x14ac:dyDescent="0.25">
      <c r="A42" t="s">
        <v>12</v>
      </c>
      <c r="B42" s="3">
        <v>44873</v>
      </c>
      <c r="C42" t="s">
        <v>47</v>
      </c>
      <c r="D42">
        <v>1</v>
      </c>
      <c r="E42">
        <v>0</v>
      </c>
      <c r="F42" s="4">
        <v>101</v>
      </c>
      <c r="G42" s="4">
        <v>700</v>
      </c>
      <c r="H42" t="s">
        <v>43</v>
      </c>
      <c r="I42" t="s">
        <v>75</v>
      </c>
      <c r="J42" t="s">
        <v>54</v>
      </c>
      <c r="K42">
        <v>54</v>
      </c>
      <c r="L42">
        <v>25</v>
      </c>
      <c r="M42" s="5">
        <f t="shared" si="0"/>
        <v>79</v>
      </c>
    </row>
    <row r="43" spans="1:13" x14ac:dyDescent="0.25">
      <c r="A43" t="s">
        <v>12</v>
      </c>
      <c r="B43" s="3">
        <v>44873</v>
      </c>
      <c r="C43" t="s">
        <v>47</v>
      </c>
      <c r="D43">
        <v>1</v>
      </c>
      <c r="E43">
        <v>0</v>
      </c>
      <c r="F43" s="4">
        <v>101</v>
      </c>
      <c r="G43" s="4">
        <v>700</v>
      </c>
      <c r="H43" t="s">
        <v>45</v>
      </c>
      <c r="I43" t="s">
        <v>46</v>
      </c>
      <c r="J43" t="s">
        <v>13</v>
      </c>
      <c r="K43" s="11">
        <v>51</v>
      </c>
      <c r="L43" s="11">
        <v>22</v>
      </c>
      <c r="M43" s="5">
        <f t="shared" si="0"/>
        <v>73</v>
      </c>
    </row>
    <row r="44" spans="1:13" s="1" customFormat="1" ht="15.75" thickBot="1" x14ac:dyDescent="0.3">
      <c r="A44" s="1" t="s">
        <v>12</v>
      </c>
      <c r="B44" s="9">
        <v>44873</v>
      </c>
      <c r="C44" s="1" t="s">
        <v>47</v>
      </c>
      <c r="D44" s="1">
        <v>1</v>
      </c>
      <c r="E44" s="1">
        <v>0</v>
      </c>
      <c r="F44" s="12">
        <v>101</v>
      </c>
      <c r="G44" s="12">
        <v>700</v>
      </c>
      <c r="H44" s="1" t="s">
        <v>45</v>
      </c>
      <c r="I44" s="1" t="s">
        <v>76</v>
      </c>
      <c r="J44" s="1" t="s">
        <v>49</v>
      </c>
      <c r="K44" s="21">
        <v>88</v>
      </c>
      <c r="L44" s="21">
        <v>38</v>
      </c>
      <c r="M44" s="6">
        <f t="shared" si="0"/>
        <v>126</v>
      </c>
    </row>
    <row r="45" spans="1:13" x14ac:dyDescent="0.25">
      <c r="A45" t="s">
        <v>12</v>
      </c>
      <c r="B45" s="3">
        <v>44873</v>
      </c>
      <c r="C45" t="s">
        <v>47</v>
      </c>
      <c r="D45">
        <v>7</v>
      </c>
      <c r="E45">
        <v>5</v>
      </c>
      <c r="F45" s="4">
        <v>102</v>
      </c>
      <c r="G45" s="14">
        <v>4377</v>
      </c>
      <c r="H45" s="7" t="s">
        <v>15</v>
      </c>
      <c r="I45" t="s">
        <v>16</v>
      </c>
      <c r="J45" t="s">
        <v>13</v>
      </c>
      <c r="K45" s="11">
        <f>650+26</f>
        <v>676</v>
      </c>
      <c r="L45" s="11">
        <v>277</v>
      </c>
      <c r="M45" s="5">
        <f t="shared" ref="M45:M85" si="1">SUM(K45:L45)</f>
        <v>953</v>
      </c>
    </row>
    <row r="46" spans="1:13" s="2" customFormat="1" x14ac:dyDescent="0.25">
      <c r="A46" s="2" t="s">
        <v>12</v>
      </c>
      <c r="B46" s="3">
        <v>44873</v>
      </c>
      <c r="C46" t="s">
        <v>47</v>
      </c>
      <c r="D46">
        <v>7</v>
      </c>
      <c r="E46">
        <v>5</v>
      </c>
      <c r="F46" s="4">
        <v>102</v>
      </c>
      <c r="G46" s="14">
        <v>4377</v>
      </c>
      <c r="H46" s="7" t="s">
        <v>15</v>
      </c>
      <c r="I46" t="s">
        <v>48</v>
      </c>
      <c r="J46" t="s">
        <v>49</v>
      </c>
      <c r="K46" s="11">
        <f>510+48</f>
        <v>558</v>
      </c>
      <c r="L46" s="11">
        <v>256</v>
      </c>
      <c r="M46" s="10">
        <f t="shared" si="1"/>
        <v>814</v>
      </c>
    </row>
    <row r="47" spans="1:13" s="2" customFormat="1" x14ac:dyDescent="0.25">
      <c r="A47" s="2" t="s">
        <v>12</v>
      </c>
      <c r="B47" s="3">
        <v>44873</v>
      </c>
      <c r="C47" t="s">
        <v>47</v>
      </c>
      <c r="D47">
        <v>7</v>
      </c>
      <c r="E47">
        <v>5</v>
      </c>
      <c r="F47" s="4">
        <v>102</v>
      </c>
      <c r="G47" s="14">
        <v>4377</v>
      </c>
      <c r="H47" s="8" t="s">
        <v>18</v>
      </c>
      <c r="I47" t="s">
        <v>17</v>
      </c>
      <c r="J47" t="s">
        <v>13</v>
      </c>
      <c r="K47" s="11">
        <f>637+28</f>
        <v>665</v>
      </c>
      <c r="L47" s="11">
        <v>261</v>
      </c>
      <c r="M47" s="10">
        <f t="shared" si="1"/>
        <v>926</v>
      </c>
    </row>
    <row r="48" spans="1:13" s="2" customFormat="1" x14ac:dyDescent="0.25">
      <c r="A48" s="2" t="s">
        <v>12</v>
      </c>
      <c r="B48" s="3">
        <v>44873</v>
      </c>
      <c r="C48" t="s">
        <v>47</v>
      </c>
      <c r="D48">
        <v>7</v>
      </c>
      <c r="E48">
        <v>5</v>
      </c>
      <c r="F48" s="4">
        <v>102</v>
      </c>
      <c r="G48" s="14">
        <v>4377</v>
      </c>
      <c r="H48" s="8" t="s">
        <v>18</v>
      </c>
      <c r="I48" t="s">
        <v>50</v>
      </c>
      <c r="J48" t="s">
        <v>49</v>
      </c>
      <c r="K48" s="11">
        <f>520+60</f>
        <v>580</v>
      </c>
      <c r="L48" s="11">
        <v>266</v>
      </c>
      <c r="M48" s="10">
        <f t="shared" si="1"/>
        <v>846</v>
      </c>
    </row>
    <row r="49" spans="1:13" s="2" customFormat="1" x14ac:dyDescent="0.25">
      <c r="A49" s="2" t="s">
        <v>12</v>
      </c>
      <c r="B49" s="3">
        <v>44873</v>
      </c>
      <c r="C49" t="s">
        <v>47</v>
      </c>
      <c r="D49">
        <v>7</v>
      </c>
      <c r="E49">
        <v>5</v>
      </c>
      <c r="F49" s="4">
        <v>102</v>
      </c>
      <c r="G49" s="14">
        <v>4377</v>
      </c>
      <c r="H49" s="8" t="s">
        <v>18</v>
      </c>
      <c r="I49" t="s">
        <v>51</v>
      </c>
      <c r="J49" t="s">
        <v>54</v>
      </c>
      <c r="K49" s="11">
        <v>21</v>
      </c>
      <c r="L49" s="11">
        <v>12</v>
      </c>
      <c r="M49" s="10">
        <f t="shared" si="1"/>
        <v>33</v>
      </c>
    </row>
    <row r="50" spans="1:13" s="2" customFormat="1" x14ac:dyDescent="0.25">
      <c r="A50" s="2" t="s">
        <v>12</v>
      </c>
      <c r="B50" s="3">
        <v>44873</v>
      </c>
      <c r="C50" t="s">
        <v>47</v>
      </c>
      <c r="D50">
        <v>7</v>
      </c>
      <c r="E50">
        <v>5</v>
      </c>
      <c r="F50" s="4">
        <v>102</v>
      </c>
      <c r="G50" s="14">
        <v>4377</v>
      </c>
      <c r="H50" s="8" t="s">
        <v>18</v>
      </c>
      <c r="I50" t="s">
        <v>52</v>
      </c>
      <c r="J50" t="s">
        <v>55</v>
      </c>
      <c r="K50" s="11">
        <v>7</v>
      </c>
      <c r="L50" s="11">
        <v>6</v>
      </c>
      <c r="M50" s="10">
        <f t="shared" si="1"/>
        <v>13</v>
      </c>
    </row>
    <row r="51" spans="1:13" s="2" customFormat="1" x14ac:dyDescent="0.25">
      <c r="A51" s="2" t="s">
        <v>12</v>
      </c>
      <c r="B51" s="3">
        <v>44873</v>
      </c>
      <c r="C51" t="s">
        <v>47</v>
      </c>
      <c r="D51">
        <v>7</v>
      </c>
      <c r="E51">
        <v>5</v>
      </c>
      <c r="F51" s="4">
        <v>102</v>
      </c>
      <c r="G51" s="14">
        <v>4377</v>
      </c>
      <c r="H51" s="8" t="s">
        <v>18</v>
      </c>
      <c r="I51" t="s">
        <v>53</v>
      </c>
      <c r="J51"/>
      <c r="K51" s="11">
        <v>0</v>
      </c>
      <c r="L51" s="11">
        <v>3</v>
      </c>
      <c r="M51" s="10">
        <f t="shared" si="1"/>
        <v>3</v>
      </c>
    </row>
    <row r="52" spans="1:13" s="2" customFormat="1" x14ac:dyDescent="0.25">
      <c r="A52" s="2" t="s">
        <v>12</v>
      </c>
      <c r="B52" s="3">
        <v>44873</v>
      </c>
      <c r="C52" t="s">
        <v>47</v>
      </c>
      <c r="D52">
        <v>7</v>
      </c>
      <c r="E52">
        <v>5</v>
      </c>
      <c r="F52" s="4">
        <v>102</v>
      </c>
      <c r="G52" s="14">
        <v>4377</v>
      </c>
      <c r="H52" s="8" t="s">
        <v>19</v>
      </c>
      <c r="I52" t="s">
        <v>20</v>
      </c>
      <c r="J52" t="s">
        <v>13</v>
      </c>
      <c r="K52" s="11">
        <f>615+29</f>
        <v>644</v>
      </c>
      <c r="L52" s="11">
        <v>256</v>
      </c>
      <c r="M52" s="10">
        <f t="shared" si="1"/>
        <v>900</v>
      </c>
    </row>
    <row r="53" spans="1:13" s="2" customFormat="1" x14ac:dyDescent="0.25">
      <c r="A53" s="2" t="s">
        <v>12</v>
      </c>
      <c r="B53" s="3">
        <v>44873</v>
      </c>
      <c r="C53" t="s">
        <v>47</v>
      </c>
      <c r="D53">
        <v>7</v>
      </c>
      <c r="E53">
        <v>5</v>
      </c>
      <c r="F53" s="4">
        <v>102</v>
      </c>
      <c r="G53" s="14">
        <v>4377</v>
      </c>
      <c r="H53" s="8" t="s">
        <v>19</v>
      </c>
      <c r="I53" t="s">
        <v>56</v>
      </c>
      <c r="J53" t="s">
        <v>49</v>
      </c>
      <c r="K53" s="11">
        <f>509+56</f>
        <v>565</v>
      </c>
      <c r="L53" s="11">
        <v>250</v>
      </c>
      <c r="M53" s="10">
        <f t="shared" si="1"/>
        <v>815</v>
      </c>
    </row>
    <row r="54" spans="1:13" s="2" customFormat="1" x14ac:dyDescent="0.25">
      <c r="A54" s="2" t="s">
        <v>12</v>
      </c>
      <c r="B54" s="3">
        <v>44873</v>
      </c>
      <c r="C54" t="s">
        <v>47</v>
      </c>
      <c r="D54">
        <v>7</v>
      </c>
      <c r="E54">
        <v>5</v>
      </c>
      <c r="F54" s="4">
        <v>102</v>
      </c>
      <c r="G54" s="14">
        <v>4377</v>
      </c>
      <c r="H54" s="8" t="s">
        <v>19</v>
      </c>
      <c r="I54" t="s">
        <v>57</v>
      </c>
      <c r="J54" t="s">
        <v>54</v>
      </c>
      <c r="K54" s="11">
        <f>46+4</f>
        <v>50</v>
      </c>
      <c r="L54" s="11">
        <v>30</v>
      </c>
      <c r="M54" s="10">
        <f t="shared" si="1"/>
        <v>80</v>
      </c>
    </row>
    <row r="55" spans="1:13" s="2" customFormat="1" x14ac:dyDescent="0.25">
      <c r="A55" s="2" t="s">
        <v>12</v>
      </c>
      <c r="B55" s="3">
        <v>44873</v>
      </c>
      <c r="C55" t="s">
        <v>47</v>
      </c>
      <c r="D55">
        <v>7</v>
      </c>
      <c r="E55">
        <v>5</v>
      </c>
      <c r="F55" s="4">
        <v>102</v>
      </c>
      <c r="G55" s="14">
        <v>4377</v>
      </c>
      <c r="H55" t="s">
        <v>21</v>
      </c>
      <c r="I55" t="s">
        <v>22</v>
      </c>
      <c r="J55" t="s">
        <v>13</v>
      </c>
      <c r="K55" s="11">
        <f>613+27</f>
        <v>640</v>
      </c>
      <c r="L55" s="11">
        <v>257</v>
      </c>
      <c r="M55" s="10">
        <f t="shared" si="1"/>
        <v>897</v>
      </c>
    </row>
    <row r="56" spans="1:13" s="2" customFormat="1" x14ac:dyDescent="0.25">
      <c r="A56" s="2" t="s">
        <v>12</v>
      </c>
      <c r="B56" s="3">
        <v>44873</v>
      </c>
      <c r="C56" t="s">
        <v>47</v>
      </c>
      <c r="D56">
        <v>7</v>
      </c>
      <c r="E56">
        <v>5</v>
      </c>
      <c r="F56" s="4">
        <v>102</v>
      </c>
      <c r="G56" s="14">
        <v>4377</v>
      </c>
      <c r="H56" t="s">
        <v>21</v>
      </c>
      <c r="I56" t="s">
        <v>58</v>
      </c>
      <c r="J56" t="s">
        <v>49</v>
      </c>
      <c r="K56" s="11">
        <f>524+59</f>
        <v>583</v>
      </c>
      <c r="L56" s="11">
        <v>249</v>
      </c>
      <c r="M56" s="10">
        <f t="shared" si="1"/>
        <v>832</v>
      </c>
    </row>
    <row r="57" spans="1:13" s="2" customFormat="1" x14ac:dyDescent="0.25">
      <c r="A57" s="2" t="s">
        <v>12</v>
      </c>
      <c r="B57" s="3">
        <v>44873</v>
      </c>
      <c r="C57" t="s">
        <v>47</v>
      </c>
      <c r="D57">
        <v>7</v>
      </c>
      <c r="E57">
        <v>5</v>
      </c>
      <c r="F57" s="4">
        <v>102</v>
      </c>
      <c r="G57" s="14">
        <v>4377</v>
      </c>
      <c r="H57" t="s">
        <v>21</v>
      </c>
      <c r="I57" t="s">
        <v>59</v>
      </c>
      <c r="J57" t="s">
        <v>54</v>
      </c>
      <c r="K57" s="11">
        <v>30</v>
      </c>
      <c r="L57" s="11">
        <v>28</v>
      </c>
      <c r="M57" s="10">
        <f t="shared" si="1"/>
        <v>58</v>
      </c>
    </row>
    <row r="58" spans="1:13" s="2" customFormat="1" x14ac:dyDescent="0.25">
      <c r="A58" s="2" t="s">
        <v>12</v>
      </c>
      <c r="B58" s="3">
        <v>44873</v>
      </c>
      <c r="C58" t="s">
        <v>47</v>
      </c>
      <c r="D58">
        <v>7</v>
      </c>
      <c r="E58">
        <v>5</v>
      </c>
      <c r="F58" s="4">
        <v>102</v>
      </c>
      <c r="G58" s="14">
        <v>4377</v>
      </c>
      <c r="H58" t="s">
        <v>23</v>
      </c>
      <c r="I58" t="s">
        <v>24</v>
      </c>
      <c r="J58" t="s">
        <v>13</v>
      </c>
      <c r="K58" s="11">
        <f>645+29</f>
        <v>674</v>
      </c>
      <c r="L58" s="11">
        <v>270</v>
      </c>
      <c r="M58" s="10">
        <f t="shared" si="1"/>
        <v>944</v>
      </c>
    </row>
    <row r="59" spans="1:13" s="2" customFormat="1" x14ac:dyDescent="0.25">
      <c r="A59" s="2" t="s">
        <v>12</v>
      </c>
      <c r="B59" s="3">
        <v>44873</v>
      </c>
      <c r="C59" t="s">
        <v>47</v>
      </c>
      <c r="D59">
        <v>7</v>
      </c>
      <c r="E59">
        <v>5</v>
      </c>
      <c r="F59" s="4">
        <v>102</v>
      </c>
      <c r="G59" s="14">
        <v>4377</v>
      </c>
      <c r="H59" t="s">
        <v>23</v>
      </c>
      <c r="I59" t="s">
        <v>60</v>
      </c>
      <c r="J59" t="s">
        <v>49</v>
      </c>
      <c r="K59" s="11">
        <f>485+57</f>
        <v>542</v>
      </c>
      <c r="L59" s="11">
        <v>238</v>
      </c>
      <c r="M59" s="10">
        <f t="shared" si="1"/>
        <v>780</v>
      </c>
    </row>
    <row r="60" spans="1:13" s="2" customFormat="1" x14ac:dyDescent="0.25">
      <c r="A60" s="2" t="s">
        <v>12</v>
      </c>
      <c r="B60" s="3">
        <v>44873</v>
      </c>
      <c r="C60" t="s">
        <v>47</v>
      </c>
      <c r="D60">
        <v>7</v>
      </c>
      <c r="E60">
        <v>5</v>
      </c>
      <c r="F60" s="4">
        <v>102</v>
      </c>
      <c r="G60" s="14">
        <v>4377</v>
      </c>
      <c r="H60" t="s">
        <v>23</v>
      </c>
      <c r="I60" t="s">
        <v>61</v>
      </c>
      <c r="J60" t="s">
        <v>54</v>
      </c>
      <c r="K60" s="11">
        <v>36</v>
      </c>
      <c r="L60" s="11">
        <v>22</v>
      </c>
      <c r="M60" s="10">
        <f t="shared" si="1"/>
        <v>58</v>
      </c>
    </row>
    <row r="61" spans="1:13" s="2" customFormat="1" x14ac:dyDescent="0.25">
      <c r="A61" s="2" t="s">
        <v>12</v>
      </c>
      <c r="B61" s="3">
        <v>44873</v>
      </c>
      <c r="C61" t="s">
        <v>47</v>
      </c>
      <c r="D61">
        <v>7</v>
      </c>
      <c r="E61">
        <v>5</v>
      </c>
      <c r="F61" s="4">
        <v>102</v>
      </c>
      <c r="G61" s="14">
        <v>4377</v>
      </c>
      <c r="H61" t="s">
        <v>25</v>
      </c>
      <c r="I61" t="s">
        <v>26</v>
      </c>
      <c r="J61" t="s">
        <v>13</v>
      </c>
      <c r="K61" s="11">
        <f>636+28</f>
        <v>664</v>
      </c>
      <c r="L61" s="11">
        <v>269</v>
      </c>
      <c r="M61" s="10">
        <f t="shared" si="1"/>
        <v>933</v>
      </c>
    </row>
    <row r="62" spans="1:13" s="2" customFormat="1" x14ac:dyDescent="0.25">
      <c r="A62" s="2" t="s">
        <v>12</v>
      </c>
      <c r="B62" s="3">
        <v>44873</v>
      </c>
      <c r="C62" t="s">
        <v>47</v>
      </c>
      <c r="D62">
        <v>7</v>
      </c>
      <c r="E62">
        <v>5</v>
      </c>
      <c r="F62" s="4">
        <v>102</v>
      </c>
      <c r="G62" s="14">
        <v>4377</v>
      </c>
      <c r="H62" t="s">
        <v>25</v>
      </c>
      <c r="I62" t="s">
        <v>62</v>
      </c>
      <c r="J62" t="s">
        <v>49</v>
      </c>
      <c r="K62" s="11">
        <v>559</v>
      </c>
      <c r="L62" s="11">
        <v>245</v>
      </c>
      <c r="M62" s="10">
        <f t="shared" si="1"/>
        <v>804</v>
      </c>
    </row>
    <row r="63" spans="1:13" s="2" customFormat="1" x14ac:dyDescent="0.25">
      <c r="A63" s="2" t="s">
        <v>12</v>
      </c>
      <c r="B63" s="3">
        <v>44873</v>
      </c>
      <c r="C63" t="s">
        <v>47</v>
      </c>
      <c r="D63">
        <v>7</v>
      </c>
      <c r="E63">
        <v>5</v>
      </c>
      <c r="F63" s="4">
        <v>102</v>
      </c>
      <c r="G63" s="14">
        <v>4377</v>
      </c>
      <c r="H63" t="s">
        <v>25</v>
      </c>
      <c r="I63" t="s">
        <v>63</v>
      </c>
      <c r="J63" t="s">
        <v>55</v>
      </c>
      <c r="K63" s="11">
        <v>23</v>
      </c>
      <c r="L63" s="11">
        <v>10</v>
      </c>
      <c r="M63" s="10">
        <f t="shared" si="1"/>
        <v>33</v>
      </c>
    </row>
    <row r="64" spans="1:13" s="2" customFormat="1" x14ac:dyDescent="0.25">
      <c r="A64" s="2" t="s">
        <v>12</v>
      </c>
      <c r="B64" s="3">
        <v>44873</v>
      </c>
      <c r="C64" t="s">
        <v>47</v>
      </c>
      <c r="D64">
        <v>7</v>
      </c>
      <c r="E64">
        <v>5</v>
      </c>
      <c r="F64" s="4">
        <v>102</v>
      </c>
      <c r="G64" s="14">
        <v>4377</v>
      </c>
      <c r="H64" t="s">
        <v>25</v>
      </c>
      <c r="I64" t="s">
        <v>53</v>
      </c>
      <c r="J64"/>
      <c r="K64" s="11">
        <v>1</v>
      </c>
      <c r="L64" s="11">
        <v>0</v>
      </c>
      <c r="M64" s="10">
        <f t="shared" si="1"/>
        <v>1</v>
      </c>
    </row>
    <row r="65" spans="1:13" s="2" customFormat="1" x14ac:dyDescent="0.25">
      <c r="A65" s="2" t="s">
        <v>12</v>
      </c>
      <c r="B65" s="3">
        <v>44873</v>
      </c>
      <c r="C65" t="s">
        <v>47</v>
      </c>
      <c r="D65">
        <v>7</v>
      </c>
      <c r="E65">
        <v>5</v>
      </c>
      <c r="F65" s="4">
        <v>102</v>
      </c>
      <c r="G65" s="14">
        <v>4377</v>
      </c>
      <c r="H65" t="s">
        <v>27</v>
      </c>
      <c r="I65" t="s">
        <v>28</v>
      </c>
      <c r="J65" t="s">
        <v>13</v>
      </c>
      <c r="K65" s="11">
        <f>662+29</f>
        <v>691</v>
      </c>
      <c r="L65" s="11">
        <v>269</v>
      </c>
      <c r="M65" s="10">
        <f t="shared" si="1"/>
        <v>960</v>
      </c>
    </row>
    <row r="66" spans="1:13" s="2" customFormat="1" x14ac:dyDescent="0.25">
      <c r="A66" s="2" t="s">
        <v>12</v>
      </c>
      <c r="B66" s="3">
        <v>44873</v>
      </c>
      <c r="C66" t="s">
        <v>47</v>
      </c>
      <c r="D66">
        <v>7</v>
      </c>
      <c r="E66">
        <v>5</v>
      </c>
      <c r="F66" s="4">
        <v>102</v>
      </c>
      <c r="G66" s="14">
        <v>4377</v>
      </c>
      <c r="H66" t="s">
        <v>27</v>
      </c>
      <c r="I66" t="s">
        <v>64</v>
      </c>
      <c r="J66" t="s">
        <v>49</v>
      </c>
      <c r="K66" s="11">
        <f>503+58</f>
        <v>561</v>
      </c>
      <c r="L66" s="11">
        <v>257</v>
      </c>
      <c r="M66" s="10">
        <f t="shared" si="1"/>
        <v>818</v>
      </c>
    </row>
    <row r="67" spans="1:13" s="2" customFormat="1" x14ac:dyDescent="0.25">
      <c r="A67" s="2" t="s">
        <v>12</v>
      </c>
      <c r="B67" s="3">
        <v>44873</v>
      </c>
      <c r="C67" t="s">
        <v>47</v>
      </c>
      <c r="D67">
        <v>7</v>
      </c>
      <c r="E67">
        <v>5</v>
      </c>
      <c r="F67" s="4">
        <v>102</v>
      </c>
      <c r="G67" s="14">
        <v>4377</v>
      </c>
      <c r="H67" t="s">
        <v>29</v>
      </c>
      <c r="I67" t="s">
        <v>30</v>
      </c>
      <c r="J67" t="s">
        <v>13</v>
      </c>
      <c r="K67" s="11">
        <f>637+30</f>
        <v>667</v>
      </c>
      <c r="L67" s="11">
        <v>260</v>
      </c>
      <c r="M67" s="10">
        <f t="shared" si="1"/>
        <v>927</v>
      </c>
    </row>
    <row r="68" spans="1:13" s="2" customFormat="1" x14ac:dyDescent="0.25">
      <c r="A68" s="2" t="s">
        <v>12</v>
      </c>
      <c r="B68" s="3">
        <v>44873</v>
      </c>
      <c r="C68" t="s">
        <v>47</v>
      </c>
      <c r="D68">
        <v>7</v>
      </c>
      <c r="E68">
        <v>5</v>
      </c>
      <c r="F68" s="4">
        <v>102</v>
      </c>
      <c r="G68" s="14">
        <v>4377</v>
      </c>
      <c r="H68" t="s">
        <v>29</v>
      </c>
      <c r="I68" t="s">
        <v>65</v>
      </c>
      <c r="J68" t="s">
        <v>49</v>
      </c>
      <c r="K68" s="11">
        <f>467+53</f>
        <v>520</v>
      </c>
      <c r="L68" s="11">
        <v>231</v>
      </c>
      <c r="M68" s="10">
        <f t="shared" si="1"/>
        <v>751</v>
      </c>
    </row>
    <row r="69" spans="1:13" s="2" customFormat="1" x14ac:dyDescent="0.25">
      <c r="A69" s="2" t="s">
        <v>12</v>
      </c>
      <c r="B69" s="3">
        <v>44873</v>
      </c>
      <c r="C69" t="s">
        <v>47</v>
      </c>
      <c r="D69">
        <v>7</v>
      </c>
      <c r="E69">
        <v>5</v>
      </c>
      <c r="F69" s="4">
        <v>102</v>
      </c>
      <c r="G69" s="14">
        <v>4377</v>
      </c>
      <c r="H69" t="s">
        <v>29</v>
      </c>
      <c r="I69" t="s">
        <v>66</v>
      </c>
      <c r="J69" t="s">
        <v>54</v>
      </c>
      <c r="K69" s="11">
        <v>47</v>
      </c>
      <c r="L69" s="11">
        <v>32</v>
      </c>
      <c r="M69" s="10">
        <f t="shared" si="1"/>
        <v>79</v>
      </c>
    </row>
    <row r="70" spans="1:13" s="2" customFormat="1" x14ac:dyDescent="0.25">
      <c r="A70" s="2" t="s">
        <v>12</v>
      </c>
      <c r="B70" s="3">
        <v>44873</v>
      </c>
      <c r="C70" t="s">
        <v>47</v>
      </c>
      <c r="D70">
        <v>7</v>
      </c>
      <c r="E70">
        <v>5</v>
      </c>
      <c r="F70" s="4">
        <v>102</v>
      </c>
      <c r="G70" s="14">
        <v>4377</v>
      </c>
      <c r="H70" t="s">
        <v>29</v>
      </c>
      <c r="I70" t="s">
        <v>67</v>
      </c>
      <c r="J70" t="s">
        <v>55</v>
      </c>
      <c r="K70" s="11">
        <v>15</v>
      </c>
      <c r="L70" s="11">
        <v>9</v>
      </c>
      <c r="M70" s="10">
        <f t="shared" si="1"/>
        <v>24</v>
      </c>
    </row>
    <row r="71" spans="1:13" s="2" customFormat="1" x14ac:dyDescent="0.25">
      <c r="A71" s="2" t="s">
        <v>12</v>
      </c>
      <c r="B71" s="3">
        <v>44873</v>
      </c>
      <c r="C71" t="s">
        <v>47</v>
      </c>
      <c r="D71">
        <v>7</v>
      </c>
      <c r="E71">
        <v>5</v>
      </c>
      <c r="F71" s="4">
        <v>102</v>
      </c>
      <c r="G71" s="14">
        <v>4377</v>
      </c>
      <c r="H71" t="s">
        <v>31</v>
      </c>
      <c r="I71" t="s">
        <v>32</v>
      </c>
      <c r="J71" t="s">
        <v>13</v>
      </c>
      <c r="K71" s="11">
        <f>638+29</f>
        <v>667</v>
      </c>
      <c r="L71" s="11">
        <v>259</v>
      </c>
      <c r="M71" s="10">
        <f t="shared" si="1"/>
        <v>926</v>
      </c>
    </row>
    <row r="72" spans="1:13" s="2" customFormat="1" x14ac:dyDescent="0.25">
      <c r="A72" s="2" t="s">
        <v>12</v>
      </c>
      <c r="B72" s="3">
        <v>44873</v>
      </c>
      <c r="C72" t="s">
        <v>47</v>
      </c>
      <c r="D72">
        <v>7</v>
      </c>
      <c r="E72">
        <v>5</v>
      </c>
      <c r="F72" s="4">
        <v>102</v>
      </c>
      <c r="G72" s="14">
        <v>4377</v>
      </c>
      <c r="H72" t="s">
        <v>31</v>
      </c>
      <c r="I72" t="s">
        <v>68</v>
      </c>
      <c r="J72" t="s">
        <v>49</v>
      </c>
      <c r="K72" s="11">
        <f>492+58</f>
        <v>550</v>
      </c>
      <c r="L72" s="11">
        <v>251</v>
      </c>
      <c r="M72" s="10">
        <f t="shared" si="1"/>
        <v>801</v>
      </c>
    </row>
    <row r="73" spans="1:13" s="2" customFormat="1" x14ac:dyDescent="0.25">
      <c r="A73" s="2" t="s">
        <v>12</v>
      </c>
      <c r="B73" s="3">
        <v>44873</v>
      </c>
      <c r="C73" t="s">
        <v>47</v>
      </c>
      <c r="D73">
        <v>7</v>
      </c>
      <c r="E73">
        <v>5</v>
      </c>
      <c r="F73" s="4">
        <v>102</v>
      </c>
      <c r="G73" s="14">
        <v>4377</v>
      </c>
      <c r="H73" t="s">
        <v>31</v>
      </c>
      <c r="I73" t="s">
        <v>69</v>
      </c>
      <c r="J73" t="s">
        <v>54</v>
      </c>
      <c r="K73" s="11">
        <v>29</v>
      </c>
      <c r="L73" s="11">
        <v>24</v>
      </c>
      <c r="M73" s="10">
        <f t="shared" si="1"/>
        <v>53</v>
      </c>
    </row>
    <row r="74" spans="1:13" s="2" customFormat="1" x14ac:dyDescent="0.25">
      <c r="A74" s="2" t="s">
        <v>12</v>
      </c>
      <c r="B74" s="3">
        <v>44873</v>
      </c>
      <c r="C74" t="s">
        <v>47</v>
      </c>
      <c r="D74">
        <v>7</v>
      </c>
      <c r="E74">
        <v>5</v>
      </c>
      <c r="F74" s="4">
        <v>102</v>
      </c>
      <c r="G74" s="14">
        <v>4377</v>
      </c>
      <c r="H74" t="s">
        <v>33</v>
      </c>
      <c r="I74" t="s">
        <v>34</v>
      </c>
      <c r="J74" t="s">
        <v>13</v>
      </c>
      <c r="K74" s="11">
        <f>651+28</f>
        <v>679</v>
      </c>
      <c r="L74" s="11">
        <v>274</v>
      </c>
      <c r="M74" s="10">
        <f t="shared" si="1"/>
        <v>953</v>
      </c>
    </row>
    <row r="75" spans="1:13" s="2" customFormat="1" x14ac:dyDescent="0.25">
      <c r="A75" s="2" t="s">
        <v>12</v>
      </c>
      <c r="B75" s="3">
        <v>44873</v>
      </c>
      <c r="C75" t="s">
        <v>47</v>
      </c>
      <c r="D75">
        <v>7</v>
      </c>
      <c r="E75">
        <v>5</v>
      </c>
      <c r="F75" s="4">
        <v>102</v>
      </c>
      <c r="G75" s="14">
        <v>4377</v>
      </c>
      <c r="H75" t="s">
        <v>33</v>
      </c>
      <c r="I75" t="s">
        <v>70</v>
      </c>
      <c r="J75" t="s">
        <v>49</v>
      </c>
      <c r="K75" s="11">
        <f>502+59</f>
        <v>561</v>
      </c>
      <c r="L75" s="11">
        <v>254</v>
      </c>
      <c r="M75" s="10">
        <f t="shared" si="1"/>
        <v>815</v>
      </c>
    </row>
    <row r="76" spans="1:13" s="2" customFormat="1" x14ac:dyDescent="0.25">
      <c r="A76" s="2" t="s">
        <v>12</v>
      </c>
      <c r="B76" s="3">
        <v>44873</v>
      </c>
      <c r="C76" t="s">
        <v>47</v>
      </c>
      <c r="D76">
        <v>7</v>
      </c>
      <c r="E76">
        <v>5</v>
      </c>
      <c r="F76" s="4">
        <v>102</v>
      </c>
      <c r="G76" s="14">
        <v>4377</v>
      </c>
      <c r="H76" t="s">
        <v>35</v>
      </c>
      <c r="I76" t="s">
        <v>36</v>
      </c>
      <c r="J76" t="s">
        <v>13</v>
      </c>
      <c r="K76" s="11">
        <f>641+29</f>
        <v>670</v>
      </c>
      <c r="L76" s="11">
        <v>276</v>
      </c>
      <c r="M76" s="10">
        <f t="shared" si="1"/>
        <v>946</v>
      </c>
    </row>
    <row r="77" spans="1:13" s="2" customFormat="1" x14ac:dyDescent="0.25">
      <c r="A77" s="2" t="s">
        <v>12</v>
      </c>
      <c r="B77" s="3">
        <v>44873</v>
      </c>
      <c r="C77" t="s">
        <v>47</v>
      </c>
      <c r="D77">
        <v>7</v>
      </c>
      <c r="E77">
        <v>5</v>
      </c>
      <c r="F77" s="4">
        <v>102</v>
      </c>
      <c r="G77" s="14">
        <v>4377</v>
      </c>
      <c r="H77" t="s">
        <v>35</v>
      </c>
      <c r="I77" t="s">
        <v>71</v>
      </c>
      <c r="J77" t="s">
        <v>49</v>
      </c>
      <c r="K77" s="11">
        <f>515+58</f>
        <v>573</v>
      </c>
      <c r="L77" s="11">
        <v>253</v>
      </c>
      <c r="M77" s="10">
        <f t="shared" si="1"/>
        <v>826</v>
      </c>
    </row>
    <row r="78" spans="1:13" s="2" customFormat="1" x14ac:dyDescent="0.25">
      <c r="A78" s="2" t="s">
        <v>12</v>
      </c>
      <c r="B78" s="3">
        <v>44873</v>
      </c>
      <c r="C78" t="s">
        <v>47</v>
      </c>
      <c r="D78">
        <v>7</v>
      </c>
      <c r="E78">
        <v>5</v>
      </c>
      <c r="F78" s="4">
        <v>102</v>
      </c>
      <c r="G78" s="14">
        <v>4377</v>
      </c>
      <c r="H78" t="s">
        <v>37</v>
      </c>
      <c r="I78" t="s">
        <v>38</v>
      </c>
      <c r="J78" t="s">
        <v>13</v>
      </c>
      <c r="K78" s="11">
        <f>645+28</f>
        <v>673</v>
      </c>
      <c r="L78" s="11">
        <v>277</v>
      </c>
      <c r="M78" s="10">
        <f t="shared" si="1"/>
        <v>950</v>
      </c>
    </row>
    <row r="79" spans="1:13" s="2" customFormat="1" x14ac:dyDescent="0.25">
      <c r="A79" s="2" t="s">
        <v>12</v>
      </c>
      <c r="B79" s="3">
        <v>44873</v>
      </c>
      <c r="C79" t="s">
        <v>47</v>
      </c>
      <c r="D79">
        <v>7</v>
      </c>
      <c r="E79">
        <v>5</v>
      </c>
      <c r="F79" s="4">
        <v>102</v>
      </c>
      <c r="G79" s="14">
        <v>4377</v>
      </c>
      <c r="H79" t="s">
        <v>37</v>
      </c>
      <c r="I79" t="s">
        <v>72</v>
      </c>
      <c r="J79" t="s">
        <v>49</v>
      </c>
      <c r="K79" s="11">
        <v>569</v>
      </c>
      <c r="L79" s="11">
        <v>251</v>
      </c>
      <c r="M79" s="10">
        <f t="shared" si="1"/>
        <v>820</v>
      </c>
    </row>
    <row r="80" spans="1:13" s="2" customFormat="1" x14ac:dyDescent="0.25">
      <c r="A80" s="2" t="s">
        <v>12</v>
      </c>
      <c r="B80" s="3">
        <v>44873</v>
      </c>
      <c r="C80" t="s">
        <v>47</v>
      </c>
      <c r="D80">
        <v>7</v>
      </c>
      <c r="E80">
        <v>5</v>
      </c>
      <c r="F80" s="4">
        <v>102</v>
      </c>
      <c r="G80" s="14">
        <v>4377</v>
      </c>
      <c r="H80" t="s">
        <v>39</v>
      </c>
      <c r="I80" t="s">
        <v>41</v>
      </c>
      <c r="J80" t="s">
        <v>13</v>
      </c>
      <c r="K80" s="11">
        <f>646+31</f>
        <v>677</v>
      </c>
      <c r="L80" s="11">
        <v>274</v>
      </c>
      <c r="M80" s="10">
        <f t="shared" si="1"/>
        <v>951</v>
      </c>
    </row>
    <row r="81" spans="1:13" s="2" customFormat="1" x14ac:dyDescent="0.25">
      <c r="A81" s="2" t="s">
        <v>12</v>
      </c>
      <c r="B81" s="3">
        <v>44873</v>
      </c>
      <c r="C81" t="s">
        <v>47</v>
      </c>
      <c r="D81">
        <v>7</v>
      </c>
      <c r="E81">
        <v>5</v>
      </c>
      <c r="F81" s="4">
        <v>102</v>
      </c>
      <c r="G81" s="14">
        <v>4377</v>
      </c>
      <c r="H81" t="s">
        <v>39</v>
      </c>
      <c r="I81" t="s">
        <v>73</v>
      </c>
      <c r="J81" t="s">
        <v>49</v>
      </c>
      <c r="K81" s="11">
        <f>501+55</f>
        <v>556</v>
      </c>
      <c r="L81" s="11">
        <v>254</v>
      </c>
      <c r="M81" s="10">
        <f t="shared" si="1"/>
        <v>810</v>
      </c>
    </row>
    <row r="82" spans="1:13" s="2" customFormat="1" x14ac:dyDescent="0.25">
      <c r="A82" s="2" t="s">
        <v>12</v>
      </c>
      <c r="B82" s="3">
        <v>44873</v>
      </c>
      <c r="C82" t="s">
        <v>47</v>
      </c>
      <c r="D82">
        <v>7</v>
      </c>
      <c r="E82">
        <v>5</v>
      </c>
      <c r="F82" s="4">
        <v>102</v>
      </c>
      <c r="G82" s="14">
        <v>4377</v>
      </c>
      <c r="H82" t="s">
        <v>40</v>
      </c>
      <c r="I82" t="s">
        <v>42</v>
      </c>
      <c r="J82" t="s">
        <v>13</v>
      </c>
      <c r="K82" s="11">
        <f>691+32</f>
        <v>723</v>
      </c>
      <c r="L82" s="11">
        <v>293</v>
      </c>
      <c r="M82" s="10">
        <f t="shared" si="1"/>
        <v>1016</v>
      </c>
    </row>
    <row r="83" spans="1:13" s="2" customFormat="1" x14ac:dyDescent="0.25">
      <c r="A83" s="2" t="s">
        <v>12</v>
      </c>
      <c r="B83" s="3">
        <v>44873</v>
      </c>
      <c r="C83" t="s">
        <v>47</v>
      </c>
      <c r="D83">
        <v>7</v>
      </c>
      <c r="E83">
        <v>5</v>
      </c>
      <c r="F83" s="4">
        <v>102</v>
      </c>
      <c r="G83" s="14">
        <v>4377</v>
      </c>
      <c r="H83" t="s">
        <v>40</v>
      </c>
      <c r="I83" t="s">
        <v>74</v>
      </c>
      <c r="J83" t="s">
        <v>54</v>
      </c>
      <c r="K83" s="11">
        <f>367+33</f>
        <v>400</v>
      </c>
      <c r="L83" s="11">
        <v>202</v>
      </c>
      <c r="M83" s="10">
        <f t="shared" si="1"/>
        <v>602</v>
      </c>
    </row>
    <row r="84" spans="1:13" s="2" customFormat="1" x14ac:dyDescent="0.25">
      <c r="A84" s="2" t="s">
        <v>12</v>
      </c>
      <c r="B84" s="3">
        <v>44873</v>
      </c>
      <c r="C84" t="s">
        <v>47</v>
      </c>
      <c r="D84">
        <v>7</v>
      </c>
      <c r="E84">
        <v>5</v>
      </c>
      <c r="F84" s="4">
        <v>102</v>
      </c>
      <c r="G84" s="14">
        <v>4377</v>
      </c>
      <c r="H84" t="s">
        <v>43</v>
      </c>
      <c r="I84" t="s">
        <v>44</v>
      </c>
      <c r="J84" t="s">
        <v>13</v>
      </c>
      <c r="K84" s="11">
        <f>675+34</f>
        <v>709</v>
      </c>
      <c r="L84" s="11">
        <v>291</v>
      </c>
      <c r="M84" s="10">
        <f t="shared" si="1"/>
        <v>1000</v>
      </c>
    </row>
    <row r="85" spans="1:13" s="2" customFormat="1" x14ac:dyDescent="0.25">
      <c r="A85" s="2" t="s">
        <v>12</v>
      </c>
      <c r="B85" s="3">
        <v>44873</v>
      </c>
      <c r="C85" t="s">
        <v>47</v>
      </c>
      <c r="D85">
        <v>7</v>
      </c>
      <c r="E85">
        <v>5</v>
      </c>
      <c r="F85" s="4">
        <v>102</v>
      </c>
      <c r="G85" s="14">
        <v>4377</v>
      </c>
      <c r="H85" t="s">
        <v>43</v>
      </c>
      <c r="I85" t="s">
        <v>75</v>
      </c>
      <c r="J85" t="s">
        <v>54</v>
      </c>
      <c r="K85" s="11">
        <f>381+31</f>
        <v>412</v>
      </c>
      <c r="L85" s="11">
        <v>204</v>
      </c>
      <c r="M85" s="10">
        <f t="shared" si="1"/>
        <v>616</v>
      </c>
    </row>
    <row r="86" spans="1:13" s="2" customFormat="1" x14ac:dyDescent="0.25">
      <c r="A86" s="2" t="s">
        <v>12</v>
      </c>
      <c r="B86" s="3">
        <v>44873</v>
      </c>
      <c r="C86" t="s">
        <v>47</v>
      </c>
      <c r="D86">
        <v>7</v>
      </c>
      <c r="E86">
        <v>5</v>
      </c>
      <c r="F86" s="4">
        <v>102</v>
      </c>
      <c r="G86" s="14">
        <v>4377</v>
      </c>
      <c r="H86" t="s">
        <v>45</v>
      </c>
      <c r="I86" t="s">
        <v>46</v>
      </c>
      <c r="J86" t="s">
        <v>13</v>
      </c>
      <c r="K86" s="11">
        <f>641+27</f>
        <v>668</v>
      </c>
      <c r="L86" s="11">
        <v>288</v>
      </c>
      <c r="M86" s="10">
        <f t="shared" ref="M86:M102" si="2">SUM(K86:L86)</f>
        <v>956</v>
      </c>
    </row>
    <row r="87" spans="1:13" s="1" customFormat="1" ht="15.75" thickBot="1" x14ac:dyDescent="0.3">
      <c r="A87" s="1" t="s">
        <v>12</v>
      </c>
      <c r="B87" s="9">
        <v>44873</v>
      </c>
      <c r="C87" s="1" t="s">
        <v>47</v>
      </c>
      <c r="D87" s="1">
        <v>7</v>
      </c>
      <c r="E87" s="1">
        <v>5</v>
      </c>
      <c r="F87" s="12">
        <v>102</v>
      </c>
      <c r="G87" s="15">
        <v>4377</v>
      </c>
      <c r="H87" s="1" t="s">
        <v>45</v>
      </c>
      <c r="I87" s="1" t="s">
        <v>76</v>
      </c>
      <c r="J87" s="1" t="s">
        <v>49</v>
      </c>
      <c r="K87" s="21">
        <f>517+43</f>
        <v>560</v>
      </c>
      <c r="L87" s="21">
        <v>248</v>
      </c>
      <c r="M87" s="6">
        <f t="shared" si="2"/>
        <v>808</v>
      </c>
    </row>
    <row r="88" spans="1:13" s="2" customFormat="1" x14ac:dyDescent="0.25">
      <c r="A88" s="2" t="s">
        <v>12</v>
      </c>
      <c r="B88" s="3">
        <v>44873</v>
      </c>
      <c r="C88" t="s">
        <v>47</v>
      </c>
      <c r="D88">
        <v>1</v>
      </c>
      <c r="E88">
        <v>0</v>
      </c>
      <c r="F88" s="16">
        <v>103</v>
      </c>
      <c r="G88" s="14">
        <v>1846</v>
      </c>
      <c r="H88" s="7" t="s">
        <v>15</v>
      </c>
      <c r="I88" t="s">
        <v>16</v>
      </c>
      <c r="J88" t="s">
        <v>13</v>
      </c>
      <c r="K88" s="11">
        <v>522</v>
      </c>
      <c r="L88" s="11">
        <v>246</v>
      </c>
      <c r="M88" s="10">
        <f t="shared" si="2"/>
        <v>768</v>
      </c>
    </row>
    <row r="89" spans="1:13" s="2" customFormat="1" x14ac:dyDescent="0.25">
      <c r="A89" s="2" t="s">
        <v>12</v>
      </c>
      <c r="B89" s="3">
        <v>44873</v>
      </c>
      <c r="C89" t="s">
        <v>47</v>
      </c>
      <c r="D89" s="2">
        <v>1</v>
      </c>
      <c r="E89">
        <v>0</v>
      </c>
      <c r="F89" s="16">
        <v>103</v>
      </c>
      <c r="G89" s="14">
        <v>1846</v>
      </c>
      <c r="H89" s="7" t="s">
        <v>15</v>
      </c>
      <c r="I89" t="s">
        <v>48</v>
      </c>
      <c r="J89" t="s">
        <v>49</v>
      </c>
      <c r="K89" s="11">
        <f>118+8</f>
        <v>126</v>
      </c>
      <c r="L89" s="11">
        <v>66</v>
      </c>
      <c r="M89" s="10">
        <f t="shared" si="2"/>
        <v>192</v>
      </c>
    </row>
    <row r="90" spans="1:13" s="2" customFormat="1" x14ac:dyDescent="0.25">
      <c r="A90" s="2" t="s">
        <v>12</v>
      </c>
      <c r="B90" s="3">
        <v>44873</v>
      </c>
      <c r="C90" t="s">
        <v>47</v>
      </c>
      <c r="D90" s="2">
        <v>1</v>
      </c>
      <c r="E90">
        <v>0</v>
      </c>
      <c r="F90" s="16">
        <v>103</v>
      </c>
      <c r="G90" s="14">
        <v>1846</v>
      </c>
      <c r="H90" s="8" t="s">
        <v>18</v>
      </c>
      <c r="I90" t="s">
        <v>17</v>
      </c>
      <c r="J90" t="s">
        <v>13</v>
      </c>
      <c r="K90" s="11">
        <v>526</v>
      </c>
      <c r="L90" s="11">
        <v>239</v>
      </c>
      <c r="M90" s="10">
        <f t="shared" si="2"/>
        <v>765</v>
      </c>
    </row>
    <row r="91" spans="1:13" s="2" customFormat="1" x14ac:dyDescent="0.25">
      <c r="A91" s="2" t="s">
        <v>12</v>
      </c>
      <c r="B91" s="3">
        <v>44873</v>
      </c>
      <c r="C91" t="s">
        <v>47</v>
      </c>
      <c r="D91" s="2">
        <v>1</v>
      </c>
      <c r="E91">
        <v>0</v>
      </c>
      <c r="F91" s="16">
        <v>103</v>
      </c>
      <c r="G91" s="14">
        <v>1846</v>
      </c>
      <c r="H91" s="8" t="s">
        <v>18</v>
      </c>
      <c r="I91" t="s">
        <v>50</v>
      </c>
      <c r="J91" t="s">
        <v>49</v>
      </c>
      <c r="K91" s="11">
        <v>128</v>
      </c>
      <c r="L91" s="11">
        <v>69</v>
      </c>
      <c r="M91" s="10">
        <f t="shared" si="2"/>
        <v>197</v>
      </c>
    </row>
    <row r="92" spans="1:13" s="2" customFormat="1" x14ac:dyDescent="0.25">
      <c r="A92" s="2" t="s">
        <v>12</v>
      </c>
      <c r="B92" s="3">
        <v>44873</v>
      </c>
      <c r="C92" t="s">
        <v>47</v>
      </c>
      <c r="D92" s="2">
        <v>1</v>
      </c>
      <c r="E92">
        <v>0</v>
      </c>
      <c r="F92" s="16">
        <v>103</v>
      </c>
      <c r="G92" s="14">
        <v>1846</v>
      </c>
      <c r="H92" s="8" t="s">
        <v>18</v>
      </c>
      <c r="I92" t="s">
        <v>51</v>
      </c>
      <c r="J92" t="s">
        <v>54</v>
      </c>
      <c r="K92" s="11">
        <v>2</v>
      </c>
      <c r="L92" s="11">
        <v>7</v>
      </c>
      <c r="M92" s="10">
        <f t="shared" si="2"/>
        <v>9</v>
      </c>
    </row>
    <row r="93" spans="1:13" s="2" customFormat="1" x14ac:dyDescent="0.25">
      <c r="A93" s="2" t="s">
        <v>12</v>
      </c>
      <c r="B93" s="3">
        <v>44873</v>
      </c>
      <c r="C93" t="s">
        <v>47</v>
      </c>
      <c r="D93" s="2">
        <v>1</v>
      </c>
      <c r="E93">
        <v>0</v>
      </c>
      <c r="F93" s="16">
        <v>103</v>
      </c>
      <c r="G93" s="14">
        <v>1846</v>
      </c>
      <c r="H93" s="8" t="s">
        <v>18</v>
      </c>
      <c r="I93" t="s">
        <v>52</v>
      </c>
      <c r="J93" t="s">
        <v>55</v>
      </c>
      <c r="K93" s="11">
        <v>0</v>
      </c>
      <c r="L93" s="11">
        <v>1</v>
      </c>
      <c r="M93" s="10">
        <f t="shared" si="2"/>
        <v>1</v>
      </c>
    </row>
    <row r="94" spans="1:13" s="2" customFormat="1" x14ac:dyDescent="0.25">
      <c r="A94" s="2" t="s">
        <v>12</v>
      </c>
      <c r="B94" s="3">
        <v>44873</v>
      </c>
      <c r="C94" t="s">
        <v>47</v>
      </c>
      <c r="D94" s="2">
        <v>1</v>
      </c>
      <c r="E94">
        <v>0</v>
      </c>
      <c r="F94" s="16">
        <v>103</v>
      </c>
      <c r="G94" s="14">
        <v>1846</v>
      </c>
      <c r="H94" s="8" t="s">
        <v>18</v>
      </c>
      <c r="I94" t="s">
        <v>53</v>
      </c>
      <c r="J94"/>
      <c r="K94" s="11">
        <v>0</v>
      </c>
      <c r="L94" s="11">
        <v>0</v>
      </c>
      <c r="M94" s="10">
        <f t="shared" si="2"/>
        <v>0</v>
      </c>
    </row>
    <row r="95" spans="1:13" s="2" customFormat="1" x14ac:dyDescent="0.25">
      <c r="A95" s="2" t="s">
        <v>12</v>
      </c>
      <c r="B95" s="3">
        <v>44873</v>
      </c>
      <c r="C95" t="s">
        <v>47</v>
      </c>
      <c r="D95" s="2">
        <v>1</v>
      </c>
      <c r="E95">
        <v>0</v>
      </c>
      <c r="F95" s="16">
        <v>103</v>
      </c>
      <c r="G95" s="14">
        <v>1846</v>
      </c>
      <c r="H95" s="8" t="s">
        <v>19</v>
      </c>
      <c r="I95" t="s">
        <v>20</v>
      </c>
      <c r="J95" t="s">
        <v>13</v>
      </c>
      <c r="K95" s="11">
        <f>489+25</f>
        <v>514</v>
      </c>
      <c r="L95" s="11">
        <v>237</v>
      </c>
      <c r="M95" s="10">
        <f t="shared" si="2"/>
        <v>751</v>
      </c>
    </row>
    <row r="96" spans="1:13" s="2" customFormat="1" x14ac:dyDescent="0.25">
      <c r="A96" s="2" t="s">
        <v>12</v>
      </c>
      <c r="B96" s="3">
        <v>44873</v>
      </c>
      <c r="C96" t="s">
        <v>47</v>
      </c>
      <c r="D96" s="2">
        <v>1</v>
      </c>
      <c r="E96">
        <v>0</v>
      </c>
      <c r="F96" s="16">
        <v>103</v>
      </c>
      <c r="G96" s="14">
        <v>1846</v>
      </c>
      <c r="H96" s="8" t="s">
        <v>19</v>
      </c>
      <c r="I96" t="s">
        <v>56</v>
      </c>
      <c r="J96" t="s">
        <v>49</v>
      </c>
      <c r="K96" s="11">
        <f>123+8</f>
        <v>131</v>
      </c>
      <c r="L96" s="11">
        <v>69</v>
      </c>
      <c r="M96" s="10">
        <f t="shared" si="2"/>
        <v>200</v>
      </c>
    </row>
    <row r="97" spans="1:13" s="2" customFormat="1" x14ac:dyDescent="0.25">
      <c r="A97" s="2" t="s">
        <v>12</v>
      </c>
      <c r="B97" s="3">
        <v>44873</v>
      </c>
      <c r="C97" t="s">
        <v>47</v>
      </c>
      <c r="D97" s="2">
        <v>1</v>
      </c>
      <c r="E97">
        <v>0</v>
      </c>
      <c r="F97" s="16">
        <v>103</v>
      </c>
      <c r="G97" s="14">
        <v>1846</v>
      </c>
      <c r="H97" s="8" t="s">
        <v>19</v>
      </c>
      <c r="I97" t="s">
        <v>57</v>
      </c>
      <c r="J97" t="s">
        <v>54</v>
      </c>
      <c r="K97" s="11">
        <v>8</v>
      </c>
      <c r="L97" s="11">
        <v>6</v>
      </c>
      <c r="M97" s="10">
        <f t="shared" si="2"/>
        <v>14</v>
      </c>
    </row>
    <row r="98" spans="1:13" s="2" customFormat="1" x14ac:dyDescent="0.25">
      <c r="A98" s="2" t="s">
        <v>12</v>
      </c>
      <c r="B98" s="3">
        <v>44873</v>
      </c>
      <c r="C98" t="s">
        <v>47</v>
      </c>
      <c r="D98" s="2">
        <v>1</v>
      </c>
      <c r="E98">
        <v>0</v>
      </c>
      <c r="F98" s="16">
        <v>103</v>
      </c>
      <c r="G98" s="14">
        <v>1846</v>
      </c>
      <c r="H98" t="s">
        <v>21</v>
      </c>
      <c r="I98" t="s">
        <v>22</v>
      </c>
      <c r="J98" t="s">
        <v>13</v>
      </c>
      <c r="K98" s="11">
        <f>489+24</f>
        <v>513</v>
      </c>
      <c r="L98" s="11">
        <v>233</v>
      </c>
      <c r="M98" s="10">
        <f t="shared" si="2"/>
        <v>746</v>
      </c>
    </row>
    <row r="99" spans="1:13" s="2" customFormat="1" x14ac:dyDescent="0.25">
      <c r="A99" s="2" t="s">
        <v>12</v>
      </c>
      <c r="B99" s="3">
        <v>44873</v>
      </c>
      <c r="C99" t="s">
        <v>47</v>
      </c>
      <c r="D99" s="2">
        <v>1</v>
      </c>
      <c r="E99">
        <v>0</v>
      </c>
      <c r="F99" s="16">
        <v>103</v>
      </c>
      <c r="G99" s="14">
        <v>1846</v>
      </c>
      <c r="H99" t="s">
        <v>21</v>
      </c>
      <c r="I99" t="s">
        <v>58</v>
      </c>
      <c r="J99" t="s">
        <v>49</v>
      </c>
      <c r="K99" s="11">
        <f>118+8</f>
        <v>126</v>
      </c>
      <c r="L99" s="11">
        <v>64</v>
      </c>
      <c r="M99" s="10">
        <f t="shared" si="2"/>
        <v>190</v>
      </c>
    </row>
    <row r="100" spans="1:13" s="2" customFormat="1" x14ac:dyDescent="0.25">
      <c r="A100" s="2" t="s">
        <v>12</v>
      </c>
      <c r="B100" s="3">
        <v>44873</v>
      </c>
      <c r="C100" t="s">
        <v>47</v>
      </c>
      <c r="D100" s="2">
        <v>1</v>
      </c>
      <c r="E100">
        <v>0</v>
      </c>
      <c r="F100" s="16">
        <v>103</v>
      </c>
      <c r="G100" s="14">
        <v>1846</v>
      </c>
      <c r="H100" t="s">
        <v>21</v>
      </c>
      <c r="I100" t="s">
        <v>59</v>
      </c>
      <c r="J100" t="s">
        <v>54</v>
      </c>
      <c r="K100" s="11">
        <v>12</v>
      </c>
      <c r="L100" s="11">
        <v>16</v>
      </c>
      <c r="M100" s="10">
        <f t="shared" si="2"/>
        <v>28</v>
      </c>
    </row>
    <row r="101" spans="1:13" s="2" customFormat="1" x14ac:dyDescent="0.25">
      <c r="A101" s="2" t="s">
        <v>12</v>
      </c>
      <c r="B101" s="3">
        <v>44873</v>
      </c>
      <c r="C101" t="s">
        <v>47</v>
      </c>
      <c r="D101" s="2">
        <v>1</v>
      </c>
      <c r="E101">
        <v>0</v>
      </c>
      <c r="F101" s="16">
        <v>103</v>
      </c>
      <c r="G101" s="14">
        <v>1846</v>
      </c>
      <c r="H101" t="s">
        <v>23</v>
      </c>
      <c r="I101" t="s">
        <v>24</v>
      </c>
      <c r="J101" t="s">
        <v>13</v>
      </c>
      <c r="K101" s="11">
        <f>499+23</f>
        <v>522</v>
      </c>
      <c r="L101" s="11">
        <v>240</v>
      </c>
      <c r="M101" s="10">
        <f t="shared" si="2"/>
        <v>762</v>
      </c>
    </row>
    <row r="102" spans="1:13" s="2" customFormat="1" x14ac:dyDescent="0.25">
      <c r="A102" s="2" t="s">
        <v>12</v>
      </c>
      <c r="B102" s="3">
        <v>44873</v>
      </c>
      <c r="C102" t="s">
        <v>47</v>
      </c>
      <c r="D102" s="2">
        <v>1</v>
      </c>
      <c r="E102">
        <v>0</v>
      </c>
      <c r="F102" s="16">
        <v>103</v>
      </c>
      <c r="G102" s="14">
        <v>1846</v>
      </c>
      <c r="H102" t="s">
        <v>23</v>
      </c>
      <c r="I102" t="s">
        <v>60</v>
      </c>
      <c r="J102" t="s">
        <v>49</v>
      </c>
      <c r="K102" s="11">
        <f>112+9</f>
        <v>121</v>
      </c>
      <c r="L102" s="11">
        <v>61</v>
      </c>
      <c r="M102" s="10">
        <f t="shared" si="2"/>
        <v>182</v>
      </c>
    </row>
    <row r="103" spans="1:13" s="2" customFormat="1" x14ac:dyDescent="0.25">
      <c r="A103" s="2" t="s">
        <v>12</v>
      </c>
      <c r="B103" s="3">
        <v>44873</v>
      </c>
      <c r="C103" t="s">
        <v>47</v>
      </c>
      <c r="D103" s="2">
        <v>1</v>
      </c>
      <c r="E103">
        <v>0</v>
      </c>
      <c r="F103" s="16">
        <v>103</v>
      </c>
      <c r="G103" s="14">
        <v>1846</v>
      </c>
      <c r="H103" t="s">
        <v>23</v>
      </c>
      <c r="I103" t="s">
        <v>61</v>
      </c>
      <c r="J103" t="s">
        <v>54</v>
      </c>
      <c r="K103" s="11">
        <v>7</v>
      </c>
      <c r="L103" s="11">
        <v>8</v>
      </c>
      <c r="M103" s="10">
        <f t="shared" ref="M103:M130" si="3">SUM(K103:L103)</f>
        <v>15</v>
      </c>
    </row>
    <row r="104" spans="1:13" s="2" customFormat="1" x14ac:dyDescent="0.25">
      <c r="A104" s="2" t="s">
        <v>12</v>
      </c>
      <c r="B104" s="3">
        <v>44873</v>
      </c>
      <c r="C104" t="s">
        <v>47</v>
      </c>
      <c r="D104" s="2">
        <v>1</v>
      </c>
      <c r="E104">
        <v>0</v>
      </c>
      <c r="F104" s="16">
        <v>103</v>
      </c>
      <c r="G104" s="14">
        <v>1846</v>
      </c>
      <c r="H104" t="s">
        <v>25</v>
      </c>
      <c r="I104" t="s">
        <v>26</v>
      </c>
      <c r="J104" t="s">
        <v>13</v>
      </c>
      <c r="K104" s="2">
        <f>499+24</f>
        <v>523</v>
      </c>
      <c r="L104" s="11">
        <v>236</v>
      </c>
      <c r="M104" s="10">
        <f t="shared" si="3"/>
        <v>759</v>
      </c>
    </row>
    <row r="105" spans="1:13" s="2" customFormat="1" x14ac:dyDescent="0.25">
      <c r="A105" s="2" t="s">
        <v>12</v>
      </c>
      <c r="B105" s="3">
        <v>44873</v>
      </c>
      <c r="C105" t="s">
        <v>47</v>
      </c>
      <c r="D105" s="2">
        <v>1</v>
      </c>
      <c r="E105">
        <v>0</v>
      </c>
      <c r="F105" s="16">
        <v>103</v>
      </c>
      <c r="G105" s="14">
        <v>1846</v>
      </c>
      <c r="H105" t="s">
        <v>25</v>
      </c>
      <c r="I105" t="s">
        <v>62</v>
      </c>
      <c r="J105" t="s">
        <v>49</v>
      </c>
      <c r="K105" s="11">
        <f>115+8</f>
        <v>123</v>
      </c>
      <c r="L105" s="11">
        <v>62</v>
      </c>
      <c r="M105" s="10">
        <f t="shared" si="3"/>
        <v>185</v>
      </c>
    </row>
    <row r="106" spans="1:13" s="2" customFormat="1" x14ac:dyDescent="0.25">
      <c r="A106" s="2" t="s">
        <v>12</v>
      </c>
      <c r="B106" s="3">
        <v>44873</v>
      </c>
      <c r="C106" t="s">
        <v>47</v>
      </c>
      <c r="D106" s="2">
        <v>1</v>
      </c>
      <c r="E106">
        <v>0</v>
      </c>
      <c r="F106" s="16">
        <v>103</v>
      </c>
      <c r="G106" s="14">
        <v>1846</v>
      </c>
      <c r="H106" t="s">
        <v>25</v>
      </c>
      <c r="I106" t="s">
        <v>63</v>
      </c>
      <c r="J106" t="s">
        <v>55</v>
      </c>
      <c r="K106" s="11">
        <v>7</v>
      </c>
      <c r="L106" s="11">
        <v>9</v>
      </c>
      <c r="M106" s="10">
        <f t="shared" si="3"/>
        <v>16</v>
      </c>
    </row>
    <row r="107" spans="1:13" s="2" customFormat="1" x14ac:dyDescent="0.25">
      <c r="A107" s="2" t="s">
        <v>12</v>
      </c>
      <c r="B107" s="3">
        <v>44873</v>
      </c>
      <c r="C107" t="s">
        <v>47</v>
      </c>
      <c r="D107" s="2">
        <v>1</v>
      </c>
      <c r="E107">
        <v>0</v>
      </c>
      <c r="F107" s="16">
        <v>103</v>
      </c>
      <c r="G107" s="14">
        <v>1846</v>
      </c>
      <c r="H107" t="s">
        <v>25</v>
      </c>
      <c r="I107" t="s">
        <v>53</v>
      </c>
      <c r="J107"/>
      <c r="K107" s="11">
        <v>0</v>
      </c>
      <c r="L107" s="11">
        <v>1</v>
      </c>
      <c r="M107" s="10">
        <f t="shared" si="3"/>
        <v>1</v>
      </c>
    </row>
    <row r="108" spans="1:13" s="2" customFormat="1" x14ac:dyDescent="0.25">
      <c r="A108" s="2" t="s">
        <v>12</v>
      </c>
      <c r="B108" s="3">
        <v>44873</v>
      </c>
      <c r="C108" t="s">
        <v>47</v>
      </c>
      <c r="D108" s="2">
        <v>1</v>
      </c>
      <c r="E108">
        <v>0</v>
      </c>
      <c r="F108" s="16">
        <v>103</v>
      </c>
      <c r="G108" s="14">
        <v>1846</v>
      </c>
      <c r="H108" t="s">
        <v>27</v>
      </c>
      <c r="I108" t="s">
        <v>28</v>
      </c>
      <c r="J108" t="s">
        <v>13</v>
      </c>
      <c r="K108" s="11">
        <f>498+24</f>
        <v>522</v>
      </c>
      <c r="L108" s="11">
        <v>245</v>
      </c>
      <c r="M108" s="10">
        <f t="shared" si="3"/>
        <v>767</v>
      </c>
    </row>
    <row r="109" spans="1:13" s="2" customFormat="1" x14ac:dyDescent="0.25">
      <c r="A109" s="2" t="s">
        <v>12</v>
      </c>
      <c r="B109" s="3">
        <v>44873</v>
      </c>
      <c r="C109" t="s">
        <v>47</v>
      </c>
      <c r="D109" s="2">
        <v>1</v>
      </c>
      <c r="E109">
        <v>0</v>
      </c>
      <c r="F109" s="16">
        <v>103</v>
      </c>
      <c r="G109" s="14">
        <v>1846</v>
      </c>
      <c r="H109" t="s">
        <v>27</v>
      </c>
      <c r="I109" t="s">
        <v>64</v>
      </c>
      <c r="J109" t="s">
        <v>49</v>
      </c>
      <c r="K109" s="11">
        <f>118+9</f>
        <v>127</v>
      </c>
      <c r="L109" s="11">
        <v>65</v>
      </c>
      <c r="M109" s="10">
        <f t="shared" si="3"/>
        <v>192</v>
      </c>
    </row>
    <row r="110" spans="1:13" s="2" customFormat="1" x14ac:dyDescent="0.25">
      <c r="A110" s="2" t="s">
        <v>12</v>
      </c>
      <c r="B110" s="3">
        <v>44873</v>
      </c>
      <c r="C110" t="s">
        <v>47</v>
      </c>
      <c r="D110" s="2">
        <v>1</v>
      </c>
      <c r="E110">
        <v>0</v>
      </c>
      <c r="F110" s="16">
        <v>103</v>
      </c>
      <c r="G110" s="14">
        <v>1846</v>
      </c>
      <c r="H110" t="s">
        <v>29</v>
      </c>
      <c r="I110" t="s">
        <v>30</v>
      </c>
      <c r="J110" t="s">
        <v>13</v>
      </c>
      <c r="K110" s="2">
        <f>493+24</f>
        <v>517</v>
      </c>
      <c r="L110" s="11">
        <v>242</v>
      </c>
      <c r="M110" s="10">
        <f t="shared" si="3"/>
        <v>759</v>
      </c>
    </row>
    <row r="111" spans="1:13" s="2" customFormat="1" x14ac:dyDescent="0.25">
      <c r="A111" s="2" t="s">
        <v>12</v>
      </c>
      <c r="B111" s="3">
        <v>44873</v>
      </c>
      <c r="C111" t="s">
        <v>47</v>
      </c>
      <c r="D111" s="2">
        <v>1</v>
      </c>
      <c r="E111">
        <v>0</v>
      </c>
      <c r="F111" s="16">
        <v>103</v>
      </c>
      <c r="G111" s="14">
        <v>1846</v>
      </c>
      <c r="H111" t="s">
        <v>29</v>
      </c>
      <c r="I111" t="s">
        <v>65</v>
      </c>
      <c r="J111" t="s">
        <v>49</v>
      </c>
      <c r="K111" s="11">
        <v>117</v>
      </c>
      <c r="L111" s="11">
        <v>55</v>
      </c>
      <c r="M111" s="10">
        <f t="shared" si="3"/>
        <v>172</v>
      </c>
    </row>
    <row r="112" spans="1:13" s="2" customFormat="1" x14ac:dyDescent="0.25">
      <c r="A112" s="2" t="s">
        <v>12</v>
      </c>
      <c r="B112" s="3">
        <v>44873</v>
      </c>
      <c r="C112" t="s">
        <v>47</v>
      </c>
      <c r="D112" s="2">
        <v>1</v>
      </c>
      <c r="E112">
        <v>0</v>
      </c>
      <c r="F112" s="16">
        <v>103</v>
      </c>
      <c r="G112" s="14">
        <v>1846</v>
      </c>
      <c r="H112" t="s">
        <v>29</v>
      </c>
      <c r="I112" t="s">
        <v>66</v>
      </c>
      <c r="J112" t="s">
        <v>54</v>
      </c>
      <c r="K112" s="11">
        <v>10</v>
      </c>
      <c r="L112" s="11">
        <v>9</v>
      </c>
      <c r="M112" s="10">
        <f t="shared" si="3"/>
        <v>19</v>
      </c>
    </row>
    <row r="113" spans="1:13" s="2" customFormat="1" x14ac:dyDescent="0.25">
      <c r="A113" s="2" t="s">
        <v>12</v>
      </c>
      <c r="B113" s="3">
        <v>44873</v>
      </c>
      <c r="C113" t="s">
        <v>47</v>
      </c>
      <c r="D113" s="2">
        <v>1</v>
      </c>
      <c r="E113">
        <v>0</v>
      </c>
      <c r="F113" s="16">
        <v>103</v>
      </c>
      <c r="G113" s="14">
        <v>1846</v>
      </c>
      <c r="H113" t="s">
        <v>29</v>
      </c>
      <c r="I113" t="s">
        <v>67</v>
      </c>
      <c r="J113" t="s">
        <v>55</v>
      </c>
      <c r="K113" s="11">
        <v>3</v>
      </c>
      <c r="L113" s="11">
        <v>6</v>
      </c>
      <c r="M113" s="10">
        <f t="shared" si="3"/>
        <v>9</v>
      </c>
    </row>
    <row r="114" spans="1:13" s="2" customFormat="1" x14ac:dyDescent="0.25">
      <c r="A114" s="2" t="s">
        <v>12</v>
      </c>
      <c r="B114" s="3">
        <v>44873</v>
      </c>
      <c r="C114" t="s">
        <v>47</v>
      </c>
      <c r="D114" s="2">
        <v>1</v>
      </c>
      <c r="E114">
        <v>0</v>
      </c>
      <c r="F114" s="16">
        <v>103</v>
      </c>
      <c r="G114" s="14">
        <v>1846</v>
      </c>
      <c r="H114" t="s">
        <v>31</v>
      </c>
      <c r="I114" t="s">
        <v>32</v>
      </c>
      <c r="J114" t="s">
        <v>13</v>
      </c>
      <c r="K114" s="11">
        <f>493+23</f>
        <v>516</v>
      </c>
      <c r="L114" s="11">
        <v>235</v>
      </c>
      <c r="M114" s="10">
        <f t="shared" si="3"/>
        <v>751</v>
      </c>
    </row>
    <row r="115" spans="1:13" s="2" customFormat="1" x14ac:dyDescent="0.25">
      <c r="A115" s="2" t="s">
        <v>12</v>
      </c>
      <c r="B115" s="3">
        <v>44873</v>
      </c>
      <c r="C115" t="s">
        <v>47</v>
      </c>
      <c r="D115" s="2">
        <v>1</v>
      </c>
      <c r="E115">
        <v>0</v>
      </c>
      <c r="F115" s="16">
        <v>103</v>
      </c>
      <c r="G115" s="14">
        <v>1846</v>
      </c>
      <c r="H115" t="s">
        <v>31</v>
      </c>
      <c r="I115" t="s">
        <v>68</v>
      </c>
      <c r="J115" t="s">
        <v>49</v>
      </c>
      <c r="K115" s="11">
        <f>113+9</f>
        <v>122</v>
      </c>
      <c r="L115" s="11">
        <v>64</v>
      </c>
      <c r="M115" s="10">
        <f t="shared" si="3"/>
        <v>186</v>
      </c>
    </row>
    <row r="116" spans="1:13" s="2" customFormat="1" x14ac:dyDescent="0.25">
      <c r="A116" s="2" t="s">
        <v>12</v>
      </c>
      <c r="B116" s="3">
        <v>44873</v>
      </c>
      <c r="C116" t="s">
        <v>47</v>
      </c>
      <c r="D116" s="2">
        <v>1</v>
      </c>
      <c r="E116">
        <v>0</v>
      </c>
      <c r="F116" s="16">
        <v>103</v>
      </c>
      <c r="G116" s="14">
        <v>1846</v>
      </c>
      <c r="H116" t="s">
        <v>31</v>
      </c>
      <c r="I116" t="s">
        <v>69</v>
      </c>
      <c r="J116" t="s">
        <v>54</v>
      </c>
      <c r="K116" s="11">
        <v>10</v>
      </c>
      <c r="L116" s="11">
        <v>9</v>
      </c>
      <c r="M116" s="10">
        <f t="shared" si="3"/>
        <v>19</v>
      </c>
    </row>
    <row r="117" spans="1:13" s="2" customFormat="1" x14ac:dyDescent="0.25">
      <c r="A117" s="2" t="s">
        <v>12</v>
      </c>
      <c r="B117" s="3">
        <v>44873</v>
      </c>
      <c r="C117" t="s">
        <v>47</v>
      </c>
      <c r="D117" s="2">
        <v>1</v>
      </c>
      <c r="E117">
        <v>0</v>
      </c>
      <c r="F117" s="16">
        <v>103</v>
      </c>
      <c r="G117" s="14">
        <v>1846</v>
      </c>
      <c r="H117" t="s">
        <v>33</v>
      </c>
      <c r="I117" t="s">
        <v>34</v>
      </c>
      <c r="J117" t="s">
        <v>13</v>
      </c>
      <c r="K117" s="11">
        <f>499+24</f>
        <v>523</v>
      </c>
      <c r="L117" s="11">
        <v>246</v>
      </c>
      <c r="M117" s="10">
        <f t="shared" si="3"/>
        <v>769</v>
      </c>
    </row>
    <row r="118" spans="1:13" s="2" customFormat="1" x14ac:dyDescent="0.25">
      <c r="A118" s="2" t="s">
        <v>12</v>
      </c>
      <c r="B118" s="3">
        <v>44873</v>
      </c>
      <c r="C118" t="s">
        <v>47</v>
      </c>
      <c r="D118" s="2">
        <v>1</v>
      </c>
      <c r="E118">
        <v>0</v>
      </c>
      <c r="F118" s="16">
        <v>103</v>
      </c>
      <c r="G118" s="14">
        <v>1846</v>
      </c>
      <c r="H118" t="s">
        <v>33</v>
      </c>
      <c r="I118" t="s">
        <v>70</v>
      </c>
      <c r="J118" t="s">
        <v>49</v>
      </c>
      <c r="K118" s="11">
        <f>117+8</f>
        <v>125</v>
      </c>
      <c r="L118" s="11">
        <v>63</v>
      </c>
      <c r="M118" s="10">
        <f t="shared" si="3"/>
        <v>188</v>
      </c>
    </row>
    <row r="119" spans="1:13" s="2" customFormat="1" x14ac:dyDescent="0.25">
      <c r="A119" s="2" t="s">
        <v>12</v>
      </c>
      <c r="B119" s="3">
        <v>44873</v>
      </c>
      <c r="C119" t="s">
        <v>47</v>
      </c>
      <c r="D119" s="2">
        <v>1</v>
      </c>
      <c r="E119">
        <v>0</v>
      </c>
      <c r="F119" s="16">
        <v>103</v>
      </c>
      <c r="G119" s="14">
        <v>1846</v>
      </c>
      <c r="H119" t="s">
        <v>35</v>
      </c>
      <c r="I119" t="s">
        <v>36</v>
      </c>
      <c r="J119" t="s">
        <v>13</v>
      </c>
      <c r="K119" s="11">
        <f>498+23</f>
        <v>521</v>
      </c>
      <c r="L119" s="11">
        <v>239</v>
      </c>
      <c r="M119" s="10">
        <f t="shared" si="3"/>
        <v>760</v>
      </c>
    </row>
    <row r="120" spans="1:13" s="2" customFormat="1" x14ac:dyDescent="0.25">
      <c r="A120" s="2" t="s">
        <v>12</v>
      </c>
      <c r="B120" s="3">
        <v>44873</v>
      </c>
      <c r="C120" t="s">
        <v>47</v>
      </c>
      <c r="D120" s="2">
        <v>1</v>
      </c>
      <c r="E120">
        <v>0</v>
      </c>
      <c r="F120" s="16">
        <v>103</v>
      </c>
      <c r="G120" s="14">
        <v>1846</v>
      </c>
      <c r="H120" t="s">
        <v>35</v>
      </c>
      <c r="I120" t="s">
        <v>71</v>
      </c>
      <c r="J120" t="s">
        <v>49</v>
      </c>
      <c r="K120" s="11">
        <f>116+9</f>
        <v>125</v>
      </c>
      <c r="L120" s="11">
        <v>69</v>
      </c>
      <c r="M120" s="10">
        <f t="shared" si="3"/>
        <v>194</v>
      </c>
    </row>
    <row r="121" spans="1:13" s="2" customFormat="1" x14ac:dyDescent="0.25">
      <c r="A121" s="2" t="s">
        <v>12</v>
      </c>
      <c r="B121" s="3">
        <v>44873</v>
      </c>
      <c r="C121" t="s">
        <v>47</v>
      </c>
      <c r="D121" s="2">
        <v>1</v>
      </c>
      <c r="E121">
        <v>0</v>
      </c>
      <c r="F121" s="16">
        <v>103</v>
      </c>
      <c r="G121" s="14">
        <v>1846</v>
      </c>
      <c r="H121" t="s">
        <v>37</v>
      </c>
      <c r="I121" t="s">
        <v>38</v>
      </c>
      <c r="J121" t="s">
        <v>13</v>
      </c>
      <c r="K121" s="11">
        <f>497+23</f>
        <v>520</v>
      </c>
      <c r="L121" s="11">
        <v>243</v>
      </c>
      <c r="M121" s="10">
        <f t="shared" si="3"/>
        <v>763</v>
      </c>
    </row>
    <row r="122" spans="1:13" s="2" customFormat="1" x14ac:dyDescent="0.25">
      <c r="A122" s="2" t="s">
        <v>12</v>
      </c>
      <c r="B122" s="3">
        <v>44873</v>
      </c>
      <c r="C122" t="s">
        <v>47</v>
      </c>
      <c r="D122" s="2">
        <v>1</v>
      </c>
      <c r="E122">
        <v>0</v>
      </c>
      <c r="F122" s="16">
        <v>103</v>
      </c>
      <c r="G122" s="14">
        <v>1846</v>
      </c>
      <c r="H122" t="s">
        <v>37</v>
      </c>
      <c r="I122" t="s">
        <v>72</v>
      </c>
      <c r="J122" t="s">
        <v>49</v>
      </c>
      <c r="K122" s="11">
        <f>119+9</f>
        <v>128</v>
      </c>
      <c r="L122" s="11">
        <v>66</v>
      </c>
      <c r="M122" s="10">
        <f t="shared" si="3"/>
        <v>194</v>
      </c>
    </row>
    <row r="123" spans="1:13" s="2" customFormat="1" x14ac:dyDescent="0.25">
      <c r="A123" s="2" t="s">
        <v>12</v>
      </c>
      <c r="B123" s="3">
        <v>44873</v>
      </c>
      <c r="C123" t="s">
        <v>47</v>
      </c>
      <c r="D123" s="2">
        <v>1</v>
      </c>
      <c r="E123">
        <v>0</v>
      </c>
      <c r="F123" s="16">
        <v>103</v>
      </c>
      <c r="G123" s="14">
        <v>1846</v>
      </c>
      <c r="H123" t="s">
        <v>39</v>
      </c>
      <c r="I123" t="s">
        <v>41</v>
      </c>
      <c r="J123" t="s">
        <v>13</v>
      </c>
      <c r="K123" s="11">
        <f>24+497</f>
        <v>521</v>
      </c>
      <c r="L123" s="11">
        <v>241</v>
      </c>
      <c r="M123" s="10">
        <f t="shared" si="3"/>
        <v>762</v>
      </c>
    </row>
    <row r="124" spans="1:13" s="2" customFormat="1" x14ac:dyDescent="0.25">
      <c r="A124" s="2" t="s">
        <v>12</v>
      </c>
      <c r="B124" s="3">
        <v>44873</v>
      </c>
      <c r="C124" t="s">
        <v>47</v>
      </c>
      <c r="D124" s="2">
        <v>1</v>
      </c>
      <c r="E124">
        <v>0</v>
      </c>
      <c r="F124" s="16">
        <v>103</v>
      </c>
      <c r="G124" s="14">
        <v>1846</v>
      </c>
      <c r="H124" t="s">
        <v>39</v>
      </c>
      <c r="I124" t="s">
        <v>73</v>
      </c>
      <c r="J124" t="s">
        <v>49</v>
      </c>
      <c r="K124" s="11">
        <f>119+8</f>
        <v>127</v>
      </c>
      <c r="L124" s="11">
        <v>69</v>
      </c>
      <c r="M124" s="10">
        <f t="shared" si="3"/>
        <v>196</v>
      </c>
    </row>
    <row r="125" spans="1:13" s="2" customFormat="1" x14ac:dyDescent="0.25">
      <c r="A125" s="2" t="s">
        <v>12</v>
      </c>
      <c r="B125" s="3">
        <v>44873</v>
      </c>
      <c r="C125" t="s">
        <v>47</v>
      </c>
      <c r="D125" s="2">
        <v>1</v>
      </c>
      <c r="E125">
        <v>0</v>
      </c>
      <c r="F125" s="16">
        <v>103</v>
      </c>
      <c r="G125" s="14">
        <v>1846</v>
      </c>
      <c r="H125" t="s">
        <v>40</v>
      </c>
      <c r="I125" t="s">
        <v>42</v>
      </c>
      <c r="J125" t="s">
        <v>13</v>
      </c>
      <c r="K125" s="11">
        <f>509+23</f>
        <v>532</v>
      </c>
      <c r="L125" s="11">
        <v>244</v>
      </c>
      <c r="M125" s="10">
        <f t="shared" si="3"/>
        <v>776</v>
      </c>
    </row>
    <row r="126" spans="1:13" s="2" customFormat="1" x14ac:dyDescent="0.25">
      <c r="A126" s="2" t="s">
        <v>12</v>
      </c>
      <c r="B126" s="3">
        <v>44873</v>
      </c>
      <c r="C126" t="s">
        <v>47</v>
      </c>
      <c r="D126" s="2">
        <v>1</v>
      </c>
      <c r="E126">
        <v>0</v>
      </c>
      <c r="F126" s="16">
        <v>103</v>
      </c>
      <c r="G126" s="14">
        <v>1846</v>
      </c>
      <c r="H126" t="s">
        <v>40</v>
      </c>
      <c r="I126" t="s">
        <v>74</v>
      </c>
      <c r="J126" t="s">
        <v>54</v>
      </c>
      <c r="K126" s="11">
        <v>87</v>
      </c>
      <c r="L126" s="11">
        <v>56</v>
      </c>
      <c r="M126" s="10">
        <f t="shared" si="3"/>
        <v>143</v>
      </c>
    </row>
    <row r="127" spans="1:13" s="2" customFormat="1" x14ac:dyDescent="0.25">
      <c r="A127" s="2" t="s">
        <v>12</v>
      </c>
      <c r="B127" s="3">
        <v>44873</v>
      </c>
      <c r="C127" t="s">
        <v>47</v>
      </c>
      <c r="D127" s="2">
        <v>1</v>
      </c>
      <c r="E127">
        <v>0</v>
      </c>
      <c r="F127" s="16">
        <v>103</v>
      </c>
      <c r="G127" s="14">
        <v>1846</v>
      </c>
      <c r="H127" t="s">
        <v>43</v>
      </c>
      <c r="I127" t="s">
        <v>44</v>
      </c>
      <c r="J127" t="s">
        <v>13</v>
      </c>
      <c r="K127" s="11">
        <f>506+24</f>
        <v>530</v>
      </c>
      <c r="L127" s="11">
        <v>245</v>
      </c>
      <c r="M127" s="10">
        <f t="shared" si="3"/>
        <v>775</v>
      </c>
    </row>
    <row r="128" spans="1:13" s="2" customFormat="1" x14ac:dyDescent="0.25">
      <c r="A128" s="2" t="s">
        <v>12</v>
      </c>
      <c r="B128" s="3">
        <v>44873</v>
      </c>
      <c r="C128" t="s">
        <v>47</v>
      </c>
      <c r="D128" s="2">
        <v>1</v>
      </c>
      <c r="E128">
        <v>0</v>
      </c>
      <c r="F128" s="16">
        <v>103</v>
      </c>
      <c r="G128" s="14">
        <v>1846</v>
      </c>
      <c r="H128" t="s">
        <v>43</v>
      </c>
      <c r="I128" t="s">
        <v>75</v>
      </c>
      <c r="J128" t="s">
        <v>54</v>
      </c>
      <c r="K128" s="2">
        <v>90</v>
      </c>
      <c r="L128" s="11">
        <v>57</v>
      </c>
      <c r="M128" s="10">
        <f t="shared" si="3"/>
        <v>147</v>
      </c>
    </row>
    <row r="129" spans="1:13" s="2" customFormat="1" x14ac:dyDescent="0.25">
      <c r="A129" s="2" t="s">
        <v>12</v>
      </c>
      <c r="B129" s="3">
        <v>44873</v>
      </c>
      <c r="C129" t="s">
        <v>47</v>
      </c>
      <c r="D129" s="2">
        <v>1</v>
      </c>
      <c r="E129">
        <v>0</v>
      </c>
      <c r="F129" s="16">
        <v>103</v>
      </c>
      <c r="G129" s="14">
        <v>1846</v>
      </c>
      <c r="H129" t="s">
        <v>45</v>
      </c>
      <c r="I129" t="s">
        <v>46</v>
      </c>
      <c r="J129" t="s">
        <v>13</v>
      </c>
      <c r="K129" s="2">
        <f>486+23</f>
        <v>509</v>
      </c>
      <c r="L129" s="11">
        <v>232</v>
      </c>
      <c r="M129" s="10">
        <f t="shared" si="3"/>
        <v>741</v>
      </c>
    </row>
    <row r="130" spans="1:13" s="1" customFormat="1" ht="15.75" thickBot="1" x14ac:dyDescent="0.3">
      <c r="A130" s="1" t="s">
        <v>12</v>
      </c>
      <c r="B130" s="9">
        <v>44873</v>
      </c>
      <c r="C130" s="1" t="s">
        <v>47</v>
      </c>
      <c r="D130" s="1">
        <v>1</v>
      </c>
      <c r="E130" s="1">
        <v>0</v>
      </c>
      <c r="F130" s="17">
        <v>103</v>
      </c>
      <c r="G130" s="15">
        <v>1846</v>
      </c>
      <c r="H130" s="1" t="s">
        <v>45</v>
      </c>
      <c r="I130" s="1" t="s">
        <v>76</v>
      </c>
      <c r="J130" s="1" t="s">
        <v>49</v>
      </c>
      <c r="K130" s="21">
        <f>124+9</f>
        <v>133</v>
      </c>
      <c r="L130" s="21">
        <v>75</v>
      </c>
      <c r="M130" s="6">
        <f t="shared" si="3"/>
        <v>208</v>
      </c>
    </row>
    <row r="131" spans="1:13" s="2" customFormat="1" x14ac:dyDescent="0.25">
      <c r="A131" s="2" t="s">
        <v>12</v>
      </c>
      <c r="B131" s="3">
        <v>44873</v>
      </c>
      <c r="C131" t="s">
        <v>47</v>
      </c>
      <c r="D131" s="2">
        <v>2</v>
      </c>
      <c r="E131" s="2">
        <v>1</v>
      </c>
      <c r="F131" s="16">
        <v>104</v>
      </c>
      <c r="G131" s="18">
        <v>2125</v>
      </c>
      <c r="H131" s="7" t="s">
        <v>15</v>
      </c>
      <c r="I131" t="s">
        <v>16</v>
      </c>
      <c r="J131" t="s">
        <v>13</v>
      </c>
      <c r="K131" s="11">
        <f>699+21</f>
        <v>720</v>
      </c>
      <c r="L131" s="11">
        <v>270</v>
      </c>
      <c r="M131" s="10">
        <f t="shared" ref="M131:M173" si="4">SUM(K131:L131)</f>
        <v>990</v>
      </c>
    </row>
    <row r="132" spans="1:13" s="2" customFormat="1" x14ac:dyDescent="0.25">
      <c r="A132" s="2" t="s">
        <v>12</v>
      </c>
      <c r="B132" s="3">
        <v>44873</v>
      </c>
      <c r="C132" t="s">
        <v>47</v>
      </c>
      <c r="D132" s="11">
        <v>2</v>
      </c>
      <c r="E132" s="11">
        <v>1</v>
      </c>
      <c r="F132" s="16">
        <v>104</v>
      </c>
      <c r="G132" s="18">
        <v>2125</v>
      </c>
      <c r="H132" s="7" t="s">
        <v>15</v>
      </c>
      <c r="I132" t="s">
        <v>48</v>
      </c>
      <c r="J132" t="s">
        <v>49</v>
      </c>
      <c r="K132" s="11">
        <v>120</v>
      </c>
      <c r="L132" s="11">
        <v>45</v>
      </c>
      <c r="M132" s="10">
        <f t="shared" si="4"/>
        <v>165</v>
      </c>
    </row>
    <row r="133" spans="1:13" s="2" customFormat="1" x14ac:dyDescent="0.25">
      <c r="A133" s="2" t="s">
        <v>12</v>
      </c>
      <c r="B133" s="3">
        <v>44873</v>
      </c>
      <c r="C133" t="s">
        <v>47</v>
      </c>
      <c r="D133" s="11">
        <v>2</v>
      </c>
      <c r="E133" s="11">
        <v>1</v>
      </c>
      <c r="F133" s="16">
        <v>104</v>
      </c>
      <c r="G133" s="18">
        <v>2125</v>
      </c>
      <c r="H133" s="8" t="s">
        <v>18</v>
      </c>
      <c r="I133" t="s">
        <v>17</v>
      </c>
      <c r="J133" t="s">
        <v>13</v>
      </c>
      <c r="K133" s="11">
        <f>697+22</f>
        <v>719</v>
      </c>
      <c r="L133" s="11">
        <v>268</v>
      </c>
      <c r="M133" s="10">
        <f t="shared" si="4"/>
        <v>987</v>
      </c>
    </row>
    <row r="134" spans="1:13" s="2" customFormat="1" x14ac:dyDescent="0.25">
      <c r="A134" s="2" t="s">
        <v>12</v>
      </c>
      <c r="B134" s="3">
        <v>44873</v>
      </c>
      <c r="C134" t="s">
        <v>47</v>
      </c>
      <c r="D134" s="11">
        <v>2</v>
      </c>
      <c r="E134" s="11">
        <v>1</v>
      </c>
      <c r="F134" s="16">
        <v>104</v>
      </c>
      <c r="G134" s="18">
        <v>2125</v>
      </c>
      <c r="H134" s="8" t="s">
        <v>18</v>
      </c>
      <c r="I134" t="s">
        <v>50</v>
      </c>
      <c r="J134" t="s">
        <v>49</v>
      </c>
      <c r="K134" s="11">
        <f>119+9</f>
        <v>128</v>
      </c>
      <c r="L134" s="11">
        <v>49</v>
      </c>
      <c r="M134" s="10">
        <f t="shared" si="4"/>
        <v>177</v>
      </c>
    </row>
    <row r="135" spans="1:13" s="2" customFormat="1" x14ac:dyDescent="0.25">
      <c r="A135" s="2" t="s">
        <v>12</v>
      </c>
      <c r="B135" s="3">
        <v>44873</v>
      </c>
      <c r="C135" t="s">
        <v>47</v>
      </c>
      <c r="D135" s="11">
        <v>2</v>
      </c>
      <c r="E135" s="11">
        <v>1</v>
      </c>
      <c r="F135" s="16">
        <v>104</v>
      </c>
      <c r="G135" s="18">
        <v>2125</v>
      </c>
      <c r="H135" s="8" t="s">
        <v>18</v>
      </c>
      <c r="I135" t="s">
        <v>51</v>
      </c>
      <c r="J135" t="s">
        <v>54</v>
      </c>
      <c r="K135" s="11">
        <v>4</v>
      </c>
      <c r="L135" s="11">
        <v>2</v>
      </c>
      <c r="M135" s="10">
        <f t="shared" si="4"/>
        <v>6</v>
      </c>
    </row>
    <row r="136" spans="1:13" s="2" customFormat="1" x14ac:dyDescent="0.25">
      <c r="A136" s="2" t="s">
        <v>12</v>
      </c>
      <c r="B136" s="3">
        <v>44873</v>
      </c>
      <c r="C136" t="s">
        <v>47</v>
      </c>
      <c r="D136" s="11">
        <v>2</v>
      </c>
      <c r="E136" s="11">
        <v>1</v>
      </c>
      <c r="F136" s="16">
        <v>104</v>
      </c>
      <c r="G136" s="18">
        <v>2125</v>
      </c>
      <c r="H136" s="8" t="s">
        <v>18</v>
      </c>
      <c r="I136" t="s">
        <v>52</v>
      </c>
      <c r="J136" t="s">
        <v>55</v>
      </c>
      <c r="K136" s="11">
        <v>3</v>
      </c>
      <c r="L136" s="11">
        <v>3</v>
      </c>
      <c r="M136" s="10">
        <f t="shared" si="4"/>
        <v>6</v>
      </c>
    </row>
    <row r="137" spans="1:13" s="2" customFormat="1" x14ac:dyDescent="0.25">
      <c r="A137" s="2" t="s">
        <v>12</v>
      </c>
      <c r="B137" s="3">
        <v>44873</v>
      </c>
      <c r="C137" t="s">
        <v>47</v>
      </c>
      <c r="D137" s="11">
        <v>2</v>
      </c>
      <c r="E137" s="11">
        <v>1</v>
      </c>
      <c r="F137" s="16">
        <v>104</v>
      </c>
      <c r="G137" s="18">
        <v>2125</v>
      </c>
      <c r="H137" s="8" t="s">
        <v>18</v>
      </c>
      <c r="I137" t="s">
        <v>53</v>
      </c>
      <c r="J137"/>
      <c r="K137" s="11">
        <v>0</v>
      </c>
      <c r="L137" s="11">
        <v>0</v>
      </c>
      <c r="M137" s="10">
        <f t="shared" si="4"/>
        <v>0</v>
      </c>
    </row>
    <row r="138" spans="1:13" s="2" customFormat="1" x14ac:dyDescent="0.25">
      <c r="A138" s="2" t="s">
        <v>12</v>
      </c>
      <c r="B138" s="3">
        <v>44873</v>
      </c>
      <c r="C138" t="s">
        <v>47</v>
      </c>
      <c r="D138" s="11">
        <v>2</v>
      </c>
      <c r="E138" s="11">
        <v>1</v>
      </c>
      <c r="F138" s="16">
        <v>104</v>
      </c>
      <c r="G138" s="18">
        <v>2125</v>
      </c>
      <c r="H138" s="8" t="s">
        <v>19</v>
      </c>
      <c r="I138" t="s">
        <v>20</v>
      </c>
      <c r="J138" t="s">
        <v>13</v>
      </c>
      <c r="K138" s="11">
        <f>676+20</f>
        <v>696</v>
      </c>
      <c r="L138" s="11">
        <v>263</v>
      </c>
      <c r="M138" s="10">
        <f t="shared" si="4"/>
        <v>959</v>
      </c>
    </row>
    <row r="139" spans="1:13" s="2" customFormat="1" x14ac:dyDescent="0.25">
      <c r="A139" s="2" t="s">
        <v>12</v>
      </c>
      <c r="B139" s="3">
        <v>44873</v>
      </c>
      <c r="C139" t="s">
        <v>47</v>
      </c>
      <c r="D139" s="11">
        <v>2</v>
      </c>
      <c r="E139" s="11">
        <v>1</v>
      </c>
      <c r="F139" s="16">
        <v>104</v>
      </c>
      <c r="G139" s="18">
        <v>2125</v>
      </c>
      <c r="H139" s="8" t="s">
        <v>19</v>
      </c>
      <c r="I139" t="s">
        <v>56</v>
      </c>
      <c r="J139" t="s">
        <v>49</v>
      </c>
      <c r="K139" s="11">
        <f>129+11</f>
        <v>140</v>
      </c>
      <c r="L139" s="11">
        <v>47</v>
      </c>
      <c r="M139" s="10">
        <f t="shared" si="4"/>
        <v>187</v>
      </c>
    </row>
    <row r="140" spans="1:13" s="2" customFormat="1" x14ac:dyDescent="0.25">
      <c r="A140" s="2" t="s">
        <v>12</v>
      </c>
      <c r="B140" s="3">
        <v>44873</v>
      </c>
      <c r="C140" t="s">
        <v>47</v>
      </c>
      <c r="D140" s="11">
        <v>2</v>
      </c>
      <c r="E140" s="11">
        <v>1</v>
      </c>
      <c r="F140" s="16">
        <v>104</v>
      </c>
      <c r="G140" s="18">
        <v>2125</v>
      </c>
      <c r="H140" s="8" t="s">
        <v>19</v>
      </c>
      <c r="I140" t="s">
        <v>57</v>
      </c>
      <c r="J140" t="s">
        <v>54</v>
      </c>
      <c r="K140" s="11">
        <v>11</v>
      </c>
      <c r="L140" s="11">
        <v>8</v>
      </c>
      <c r="M140" s="10">
        <f t="shared" si="4"/>
        <v>19</v>
      </c>
    </row>
    <row r="141" spans="1:13" s="2" customFormat="1" x14ac:dyDescent="0.25">
      <c r="A141" s="2" t="s">
        <v>12</v>
      </c>
      <c r="B141" s="3">
        <v>44873</v>
      </c>
      <c r="C141" t="s">
        <v>47</v>
      </c>
      <c r="D141" s="11">
        <v>2</v>
      </c>
      <c r="E141" s="11">
        <v>1</v>
      </c>
      <c r="F141" s="16">
        <v>104</v>
      </c>
      <c r="G141" s="18">
        <v>2125</v>
      </c>
      <c r="H141" t="s">
        <v>21</v>
      </c>
      <c r="I141" t="s">
        <v>22</v>
      </c>
      <c r="J141" t="s">
        <v>13</v>
      </c>
      <c r="K141" s="11">
        <f>680+19</f>
        <v>699</v>
      </c>
      <c r="L141" s="11">
        <v>268</v>
      </c>
      <c r="M141" s="10">
        <f t="shared" si="4"/>
        <v>967</v>
      </c>
    </row>
    <row r="142" spans="1:13" s="2" customFormat="1" x14ac:dyDescent="0.25">
      <c r="A142" s="2" t="s">
        <v>12</v>
      </c>
      <c r="B142" s="3">
        <v>44873</v>
      </c>
      <c r="C142" t="s">
        <v>47</v>
      </c>
      <c r="D142" s="11">
        <v>2</v>
      </c>
      <c r="E142" s="11">
        <v>1</v>
      </c>
      <c r="F142" s="16">
        <v>104</v>
      </c>
      <c r="G142" s="18">
        <v>2125</v>
      </c>
      <c r="H142" t="s">
        <v>21</v>
      </c>
      <c r="I142" t="s">
        <v>58</v>
      </c>
      <c r="J142" t="s">
        <v>49</v>
      </c>
      <c r="K142" s="11">
        <f>118+12</f>
        <v>130</v>
      </c>
      <c r="L142" s="11">
        <v>43</v>
      </c>
      <c r="M142" s="10">
        <f t="shared" si="4"/>
        <v>173</v>
      </c>
    </row>
    <row r="143" spans="1:13" s="2" customFormat="1" x14ac:dyDescent="0.25">
      <c r="A143" s="2" t="s">
        <v>12</v>
      </c>
      <c r="B143" s="3">
        <v>44873</v>
      </c>
      <c r="C143" t="s">
        <v>47</v>
      </c>
      <c r="D143" s="11">
        <v>2</v>
      </c>
      <c r="E143" s="11">
        <v>1</v>
      </c>
      <c r="F143" s="16">
        <v>104</v>
      </c>
      <c r="G143" s="18">
        <v>2125</v>
      </c>
      <c r="H143" t="s">
        <v>21</v>
      </c>
      <c r="I143" t="s">
        <v>59</v>
      </c>
      <c r="J143" t="s">
        <v>54</v>
      </c>
      <c r="K143" s="11">
        <v>18</v>
      </c>
      <c r="L143" s="11">
        <v>5</v>
      </c>
      <c r="M143" s="10">
        <f t="shared" si="4"/>
        <v>23</v>
      </c>
    </row>
    <row r="144" spans="1:13" s="2" customFormat="1" x14ac:dyDescent="0.25">
      <c r="A144" s="2" t="s">
        <v>12</v>
      </c>
      <c r="B144" s="3">
        <v>44873</v>
      </c>
      <c r="C144" t="s">
        <v>47</v>
      </c>
      <c r="D144" s="11">
        <v>2</v>
      </c>
      <c r="E144" s="11">
        <v>1</v>
      </c>
      <c r="F144" s="16">
        <v>104</v>
      </c>
      <c r="G144" s="18">
        <v>2125</v>
      </c>
      <c r="H144" t="s">
        <v>23</v>
      </c>
      <c r="I144" t="s">
        <v>24</v>
      </c>
      <c r="J144" t="s">
        <v>13</v>
      </c>
      <c r="K144" s="11">
        <f>696+22</f>
        <v>718</v>
      </c>
      <c r="L144" s="11">
        <v>267</v>
      </c>
      <c r="M144" s="10">
        <f t="shared" si="4"/>
        <v>985</v>
      </c>
    </row>
    <row r="145" spans="1:13" s="2" customFormat="1" x14ac:dyDescent="0.25">
      <c r="A145" s="2" t="s">
        <v>12</v>
      </c>
      <c r="B145" s="3">
        <v>44873</v>
      </c>
      <c r="C145" t="s">
        <v>47</v>
      </c>
      <c r="D145" s="11">
        <v>2</v>
      </c>
      <c r="E145" s="11">
        <v>1</v>
      </c>
      <c r="F145" s="16">
        <v>104</v>
      </c>
      <c r="G145" s="18">
        <v>2125</v>
      </c>
      <c r="H145" t="s">
        <v>23</v>
      </c>
      <c r="I145" t="s">
        <v>60</v>
      </c>
      <c r="J145" t="s">
        <v>49</v>
      </c>
      <c r="K145" s="11">
        <v>119</v>
      </c>
      <c r="L145" s="11">
        <v>43</v>
      </c>
      <c r="M145" s="10">
        <f t="shared" si="4"/>
        <v>162</v>
      </c>
    </row>
    <row r="146" spans="1:13" s="2" customFormat="1" x14ac:dyDescent="0.25">
      <c r="A146" s="2" t="s">
        <v>12</v>
      </c>
      <c r="B146" s="3">
        <v>44873</v>
      </c>
      <c r="C146" t="s">
        <v>47</v>
      </c>
      <c r="D146" s="11">
        <v>2</v>
      </c>
      <c r="E146" s="11">
        <v>1</v>
      </c>
      <c r="F146" s="16">
        <v>104</v>
      </c>
      <c r="G146" s="18">
        <v>2125</v>
      </c>
      <c r="H146" t="s">
        <v>23</v>
      </c>
      <c r="I146" t="s">
        <v>61</v>
      </c>
      <c r="J146" t="s">
        <v>54</v>
      </c>
      <c r="K146" s="11">
        <v>12</v>
      </c>
      <c r="L146" s="11">
        <v>5</v>
      </c>
      <c r="M146" s="10">
        <f t="shared" si="4"/>
        <v>17</v>
      </c>
    </row>
    <row r="147" spans="1:13" s="2" customFormat="1" x14ac:dyDescent="0.25">
      <c r="A147" s="2" t="s">
        <v>12</v>
      </c>
      <c r="B147" s="3">
        <v>44873</v>
      </c>
      <c r="C147" t="s">
        <v>47</v>
      </c>
      <c r="D147" s="11">
        <v>2</v>
      </c>
      <c r="E147" s="11">
        <v>1</v>
      </c>
      <c r="F147" s="16">
        <v>104</v>
      </c>
      <c r="G147" s="18">
        <v>2125</v>
      </c>
      <c r="H147" t="s">
        <v>25</v>
      </c>
      <c r="I147" t="s">
        <v>26</v>
      </c>
      <c r="J147" t="s">
        <v>13</v>
      </c>
      <c r="K147" s="11">
        <f>699+20</f>
        <v>719</v>
      </c>
      <c r="L147" s="11">
        <v>263</v>
      </c>
      <c r="M147" s="10">
        <f t="shared" si="4"/>
        <v>982</v>
      </c>
    </row>
    <row r="148" spans="1:13" s="2" customFormat="1" x14ac:dyDescent="0.25">
      <c r="A148" s="2" t="s">
        <v>12</v>
      </c>
      <c r="B148" s="3">
        <v>44873</v>
      </c>
      <c r="C148" t="s">
        <v>47</v>
      </c>
      <c r="D148" s="11">
        <v>2</v>
      </c>
      <c r="E148" s="11">
        <v>1</v>
      </c>
      <c r="F148" s="16">
        <v>104</v>
      </c>
      <c r="G148" s="18">
        <v>2125</v>
      </c>
      <c r="H148" t="s">
        <v>25</v>
      </c>
      <c r="I148" t="s">
        <v>62</v>
      </c>
      <c r="J148" t="s">
        <v>49</v>
      </c>
      <c r="K148" s="11">
        <v>122</v>
      </c>
      <c r="L148" s="11">
        <v>45</v>
      </c>
      <c r="M148" s="10">
        <f t="shared" si="4"/>
        <v>167</v>
      </c>
    </row>
    <row r="149" spans="1:13" s="2" customFormat="1" x14ac:dyDescent="0.25">
      <c r="A149" s="2" t="s">
        <v>12</v>
      </c>
      <c r="B149" s="3">
        <v>44873</v>
      </c>
      <c r="C149" t="s">
        <v>47</v>
      </c>
      <c r="D149" s="11">
        <v>2</v>
      </c>
      <c r="E149" s="11">
        <v>1</v>
      </c>
      <c r="F149" s="16">
        <v>104</v>
      </c>
      <c r="G149" s="18">
        <v>2125</v>
      </c>
      <c r="H149" t="s">
        <v>25</v>
      </c>
      <c r="I149" t="s">
        <v>63</v>
      </c>
      <c r="J149" t="s">
        <v>55</v>
      </c>
      <c r="K149" s="11">
        <v>2</v>
      </c>
      <c r="L149" s="11">
        <v>5</v>
      </c>
      <c r="M149" s="10">
        <f t="shared" si="4"/>
        <v>7</v>
      </c>
    </row>
    <row r="150" spans="1:13" s="2" customFormat="1" x14ac:dyDescent="0.25">
      <c r="A150" s="2" t="s">
        <v>12</v>
      </c>
      <c r="B150" s="3">
        <v>44873</v>
      </c>
      <c r="C150" t="s">
        <v>47</v>
      </c>
      <c r="D150" s="11">
        <v>2</v>
      </c>
      <c r="E150" s="11">
        <v>1</v>
      </c>
      <c r="F150" s="16">
        <v>104</v>
      </c>
      <c r="G150" s="18">
        <v>2125</v>
      </c>
      <c r="H150" t="s">
        <v>25</v>
      </c>
      <c r="I150" t="s">
        <v>53</v>
      </c>
      <c r="J150"/>
      <c r="K150" s="11">
        <v>0</v>
      </c>
      <c r="L150" s="11">
        <v>0</v>
      </c>
      <c r="M150" s="10">
        <f t="shared" si="4"/>
        <v>0</v>
      </c>
    </row>
    <row r="151" spans="1:13" s="2" customFormat="1" x14ac:dyDescent="0.25">
      <c r="A151" s="2" t="s">
        <v>12</v>
      </c>
      <c r="B151" s="3">
        <v>44873</v>
      </c>
      <c r="C151" t="s">
        <v>47</v>
      </c>
      <c r="D151" s="11">
        <v>2</v>
      </c>
      <c r="E151" s="11">
        <v>1</v>
      </c>
      <c r="F151" s="16">
        <v>104</v>
      </c>
      <c r="G151" s="18">
        <v>2125</v>
      </c>
      <c r="H151" t="s">
        <v>27</v>
      </c>
      <c r="I151" t="s">
        <v>28</v>
      </c>
      <c r="J151" t="s">
        <v>13</v>
      </c>
      <c r="K151" s="11">
        <f>693+20</f>
        <v>713</v>
      </c>
      <c r="L151" s="11">
        <v>267</v>
      </c>
      <c r="M151" s="10">
        <f t="shared" si="4"/>
        <v>980</v>
      </c>
    </row>
    <row r="152" spans="1:13" s="2" customFormat="1" x14ac:dyDescent="0.25">
      <c r="A152" s="2" t="s">
        <v>12</v>
      </c>
      <c r="B152" s="3">
        <v>44873</v>
      </c>
      <c r="C152" t="s">
        <v>47</v>
      </c>
      <c r="D152" s="11">
        <v>2</v>
      </c>
      <c r="E152" s="11">
        <v>1</v>
      </c>
      <c r="F152" s="16">
        <v>104</v>
      </c>
      <c r="G152" s="18">
        <v>2125</v>
      </c>
      <c r="H152" t="s">
        <v>27</v>
      </c>
      <c r="I152" t="s">
        <v>64</v>
      </c>
      <c r="J152" t="s">
        <v>49</v>
      </c>
      <c r="K152" s="11">
        <f>12+119</f>
        <v>131</v>
      </c>
      <c r="L152" s="11">
        <v>46</v>
      </c>
      <c r="M152" s="10">
        <f t="shared" si="4"/>
        <v>177</v>
      </c>
    </row>
    <row r="153" spans="1:13" s="2" customFormat="1" x14ac:dyDescent="0.25">
      <c r="A153" s="2" t="s">
        <v>12</v>
      </c>
      <c r="B153" s="3">
        <v>44873</v>
      </c>
      <c r="C153" t="s">
        <v>47</v>
      </c>
      <c r="D153" s="11">
        <v>2</v>
      </c>
      <c r="E153" s="11">
        <v>1</v>
      </c>
      <c r="F153" s="16">
        <v>104</v>
      </c>
      <c r="G153" s="18">
        <v>2125</v>
      </c>
      <c r="H153" t="s">
        <v>29</v>
      </c>
      <c r="I153" t="s">
        <v>30</v>
      </c>
      <c r="J153" t="s">
        <v>13</v>
      </c>
      <c r="K153" s="11">
        <f>695+21</f>
        <v>716</v>
      </c>
      <c r="L153" s="11">
        <v>266</v>
      </c>
      <c r="M153" s="10">
        <f t="shared" si="4"/>
        <v>982</v>
      </c>
    </row>
    <row r="154" spans="1:13" s="2" customFormat="1" x14ac:dyDescent="0.25">
      <c r="A154" s="2" t="s">
        <v>12</v>
      </c>
      <c r="B154" s="3">
        <v>44873</v>
      </c>
      <c r="C154" t="s">
        <v>47</v>
      </c>
      <c r="D154" s="11">
        <v>2</v>
      </c>
      <c r="E154" s="11">
        <v>1</v>
      </c>
      <c r="F154" s="16">
        <v>104</v>
      </c>
      <c r="G154" s="18">
        <v>2125</v>
      </c>
      <c r="H154" t="s">
        <v>29</v>
      </c>
      <c r="I154" t="s">
        <v>65</v>
      </c>
      <c r="J154" t="s">
        <v>49</v>
      </c>
      <c r="K154" s="11">
        <v>112</v>
      </c>
      <c r="L154" s="11">
        <v>38</v>
      </c>
      <c r="M154" s="10">
        <f t="shared" si="4"/>
        <v>150</v>
      </c>
    </row>
    <row r="155" spans="1:13" s="2" customFormat="1" x14ac:dyDescent="0.25">
      <c r="A155" s="2" t="s">
        <v>12</v>
      </c>
      <c r="B155" s="3">
        <v>44873</v>
      </c>
      <c r="C155" t="s">
        <v>47</v>
      </c>
      <c r="D155" s="11">
        <v>2</v>
      </c>
      <c r="E155" s="11">
        <v>1</v>
      </c>
      <c r="F155" s="16">
        <v>104</v>
      </c>
      <c r="G155" s="18">
        <v>2125</v>
      </c>
      <c r="H155" t="s">
        <v>29</v>
      </c>
      <c r="I155" t="s">
        <v>66</v>
      </c>
      <c r="J155" t="s">
        <v>54</v>
      </c>
      <c r="K155" s="11">
        <v>11</v>
      </c>
      <c r="L155" s="11">
        <v>4</v>
      </c>
      <c r="M155" s="10">
        <f t="shared" si="4"/>
        <v>15</v>
      </c>
    </row>
    <row r="156" spans="1:13" s="2" customFormat="1" x14ac:dyDescent="0.25">
      <c r="A156" s="2" t="s">
        <v>12</v>
      </c>
      <c r="B156" s="3">
        <v>44873</v>
      </c>
      <c r="C156" t="s">
        <v>47</v>
      </c>
      <c r="D156" s="11">
        <v>2</v>
      </c>
      <c r="E156" s="11">
        <v>1</v>
      </c>
      <c r="F156" s="16">
        <v>104</v>
      </c>
      <c r="G156" s="18">
        <v>2125</v>
      </c>
      <c r="H156" t="s">
        <v>29</v>
      </c>
      <c r="I156" t="s">
        <v>67</v>
      </c>
      <c r="J156" t="s">
        <v>55</v>
      </c>
      <c r="K156" s="11">
        <v>2</v>
      </c>
      <c r="L156" s="11">
        <v>3</v>
      </c>
      <c r="M156" s="10">
        <f t="shared" si="4"/>
        <v>5</v>
      </c>
    </row>
    <row r="157" spans="1:13" s="2" customFormat="1" x14ac:dyDescent="0.25">
      <c r="A157" s="2" t="s">
        <v>12</v>
      </c>
      <c r="B157" s="3">
        <v>44873</v>
      </c>
      <c r="C157" t="s">
        <v>47</v>
      </c>
      <c r="D157" s="11">
        <v>2</v>
      </c>
      <c r="E157" s="11">
        <v>1</v>
      </c>
      <c r="F157" s="16">
        <v>104</v>
      </c>
      <c r="G157" s="18">
        <v>2125</v>
      </c>
      <c r="H157" t="s">
        <v>31</v>
      </c>
      <c r="I157" t="s">
        <v>32</v>
      </c>
      <c r="J157" t="s">
        <v>13</v>
      </c>
      <c r="K157" s="11">
        <f>692+22</f>
        <v>714</v>
      </c>
      <c r="L157" s="11">
        <v>264</v>
      </c>
      <c r="M157" s="10">
        <f t="shared" si="4"/>
        <v>978</v>
      </c>
    </row>
    <row r="158" spans="1:13" s="2" customFormat="1" x14ac:dyDescent="0.25">
      <c r="A158" s="2" t="s">
        <v>12</v>
      </c>
      <c r="B158" s="3">
        <v>44873</v>
      </c>
      <c r="C158" t="s">
        <v>47</v>
      </c>
      <c r="D158" s="11">
        <v>2</v>
      </c>
      <c r="E158" s="11">
        <v>1</v>
      </c>
      <c r="F158" s="16">
        <v>104</v>
      </c>
      <c r="G158" s="18">
        <v>2125</v>
      </c>
      <c r="H158" t="s">
        <v>31</v>
      </c>
      <c r="I158" t="s">
        <v>68</v>
      </c>
      <c r="J158" t="s">
        <v>49</v>
      </c>
      <c r="K158" s="11">
        <f>9+108</f>
        <v>117</v>
      </c>
      <c r="L158" s="11">
        <v>43</v>
      </c>
      <c r="M158" s="10">
        <f t="shared" si="4"/>
        <v>160</v>
      </c>
    </row>
    <row r="159" spans="1:13" s="2" customFormat="1" x14ac:dyDescent="0.25">
      <c r="A159" s="2" t="s">
        <v>12</v>
      </c>
      <c r="B159" s="3">
        <v>44873</v>
      </c>
      <c r="C159" t="s">
        <v>47</v>
      </c>
      <c r="D159" s="11">
        <v>2</v>
      </c>
      <c r="E159" s="11">
        <v>1</v>
      </c>
      <c r="F159" s="16">
        <v>104</v>
      </c>
      <c r="G159" s="18">
        <v>2125</v>
      </c>
      <c r="H159" t="s">
        <v>31</v>
      </c>
      <c r="I159" t="s">
        <v>69</v>
      </c>
      <c r="J159" t="s">
        <v>54</v>
      </c>
      <c r="K159" s="11">
        <v>11</v>
      </c>
      <c r="L159" s="11">
        <v>7</v>
      </c>
      <c r="M159" s="10">
        <f t="shared" si="4"/>
        <v>18</v>
      </c>
    </row>
    <row r="160" spans="1:13" s="2" customFormat="1" x14ac:dyDescent="0.25">
      <c r="A160" s="2" t="s">
        <v>12</v>
      </c>
      <c r="B160" s="3">
        <v>44873</v>
      </c>
      <c r="C160" t="s">
        <v>47</v>
      </c>
      <c r="D160" s="11">
        <v>2</v>
      </c>
      <c r="E160" s="11">
        <v>1</v>
      </c>
      <c r="F160" s="16">
        <v>104</v>
      </c>
      <c r="G160" s="18">
        <v>2125</v>
      </c>
      <c r="H160" t="s">
        <v>33</v>
      </c>
      <c r="I160" t="s">
        <v>34</v>
      </c>
      <c r="J160" t="s">
        <v>13</v>
      </c>
      <c r="K160" s="11">
        <f>21+694</f>
        <v>715</v>
      </c>
      <c r="L160" s="11">
        <v>267</v>
      </c>
      <c r="M160" s="10">
        <f t="shared" si="4"/>
        <v>982</v>
      </c>
    </row>
    <row r="161" spans="1:13" s="2" customFormat="1" x14ac:dyDescent="0.25">
      <c r="A161" s="2" t="s">
        <v>12</v>
      </c>
      <c r="B161" s="3">
        <v>44873</v>
      </c>
      <c r="C161" t="s">
        <v>47</v>
      </c>
      <c r="D161" s="11">
        <v>2</v>
      </c>
      <c r="E161" s="11">
        <v>1</v>
      </c>
      <c r="F161" s="16">
        <v>104</v>
      </c>
      <c r="G161" s="18">
        <v>2125</v>
      </c>
      <c r="H161" t="s">
        <v>33</v>
      </c>
      <c r="I161" t="s">
        <v>70</v>
      </c>
      <c r="J161" t="s">
        <v>49</v>
      </c>
      <c r="K161" s="11">
        <f>12+112</f>
        <v>124</v>
      </c>
      <c r="L161" s="11">
        <v>48</v>
      </c>
      <c r="M161" s="10">
        <f t="shared" si="4"/>
        <v>172</v>
      </c>
    </row>
    <row r="162" spans="1:13" s="2" customFormat="1" x14ac:dyDescent="0.25">
      <c r="A162" s="2" t="s">
        <v>12</v>
      </c>
      <c r="B162" s="3">
        <v>44873</v>
      </c>
      <c r="C162" t="s">
        <v>47</v>
      </c>
      <c r="D162" s="11">
        <v>2</v>
      </c>
      <c r="E162" s="11">
        <v>1</v>
      </c>
      <c r="F162" s="16">
        <v>104</v>
      </c>
      <c r="G162" s="18">
        <v>2125</v>
      </c>
      <c r="H162" t="s">
        <v>35</v>
      </c>
      <c r="I162" t="s">
        <v>36</v>
      </c>
      <c r="J162" t="s">
        <v>13</v>
      </c>
      <c r="K162" s="11">
        <f>700+23</f>
        <v>723</v>
      </c>
      <c r="L162" s="11">
        <v>268</v>
      </c>
      <c r="M162" s="10">
        <f t="shared" si="4"/>
        <v>991</v>
      </c>
    </row>
    <row r="163" spans="1:13" s="2" customFormat="1" x14ac:dyDescent="0.25">
      <c r="A163" s="2" t="s">
        <v>12</v>
      </c>
      <c r="B163" s="3">
        <v>44873</v>
      </c>
      <c r="C163" t="s">
        <v>47</v>
      </c>
      <c r="D163" s="11">
        <v>2</v>
      </c>
      <c r="E163" s="11">
        <v>1</v>
      </c>
      <c r="F163" s="16">
        <v>104</v>
      </c>
      <c r="G163" s="18">
        <v>2125</v>
      </c>
      <c r="H163" t="s">
        <v>35</v>
      </c>
      <c r="I163" t="s">
        <v>71</v>
      </c>
      <c r="J163" t="s">
        <v>49</v>
      </c>
      <c r="K163" s="11">
        <v>118</v>
      </c>
      <c r="L163" s="11">
        <v>46</v>
      </c>
      <c r="M163" s="10">
        <f t="shared" si="4"/>
        <v>164</v>
      </c>
    </row>
    <row r="164" spans="1:13" s="2" customFormat="1" x14ac:dyDescent="0.25">
      <c r="A164" s="2" t="s">
        <v>12</v>
      </c>
      <c r="B164" s="3">
        <v>44873</v>
      </c>
      <c r="C164" t="s">
        <v>47</v>
      </c>
      <c r="D164" s="11">
        <v>2</v>
      </c>
      <c r="E164" s="11">
        <v>1</v>
      </c>
      <c r="F164" s="16">
        <v>104</v>
      </c>
      <c r="G164" s="18">
        <v>2125</v>
      </c>
      <c r="H164" t="s">
        <v>37</v>
      </c>
      <c r="I164" t="s">
        <v>38</v>
      </c>
      <c r="J164" t="s">
        <v>13</v>
      </c>
      <c r="K164" s="11">
        <f>701+22</f>
        <v>723</v>
      </c>
      <c r="L164" s="11">
        <v>271</v>
      </c>
      <c r="M164" s="10">
        <f t="shared" si="4"/>
        <v>994</v>
      </c>
    </row>
    <row r="165" spans="1:13" s="2" customFormat="1" x14ac:dyDescent="0.25">
      <c r="A165" s="2" t="s">
        <v>12</v>
      </c>
      <c r="B165" s="3">
        <v>44873</v>
      </c>
      <c r="C165" t="s">
        <v>47</v>
      </c>
      <c r="D165" s="11">
        <v>2</v>
      </c>
      <c r="E165" s="11">
        <v>1</v>
      </c>
      <c r="F165" s="16">
        <v>104</v>
      </c>
      <c r="G165" s="18">
        <v>2125</v>
      </c>
      <c r="H165" t="s">
        <v>37</v>
      </c>
      <c r="I165" t="s">
        <v>72</v>
      </c>
      <c r="J165" t="s">
        <v>49</v>
      </c>
      <c r="K165" s="11">
        <f>11+109</f>
        <v>120</v>
      </c>
      <c r="L165" s="11">
        <v>43</v>
      </c>
      <c r="M165" s="10">
        <f t="shared" si="4"/>
        <v>163</v>
      </c>
    </row>
    <row r="166" spans="1:13" s="2" customFormat="1" x14ac:dyDescent="0.25">
      <c r="A166" s="2" t="s">
        <v>12</v>
      </c>
      <c r="B166" s="3">
        <v>44873</v>
      </c>
      <c r="C166" t="s">
        <v>47</v>
      </c>
      <c r="D166" s="11">
        <v>2</v>
      </c>
      <c r="E166" s="11">
        <v>1</v>
      </c>
      <c r="F166" s="16">
        <v>104</v>
      </c>
      <c r="G166" s="18">
        <v>2125</v>
      </c>
      <c r="H166" t="s">
        <v>39</v>
      </c>
      <c r="I166" t="s">
        <v>41</v>
      </c>
      <c r="J166" t="s">
        <v>13</v>
      </c>
      <c r="K166" s="11">
        <f>698+22</f>
        <v>720</v>
      </c>
      <c r="L166" s="11">
        <v>271</v>
      </c>
      <c r="M166" s="10">
        <f t="shared" si="4"/>
        <v>991</v>
      </c>
    </row>
    <row r="167" spans="1:13" s="2" customFormat="1" x14ac:dyDescent="0.25">
      <c r="A167" s="2" t="s">
        <v>12</v>
      </c>
      <c r="B167" s="3">
        <v>44873</v>
      </c>
      <c r="C167" t="s">
        <v>47</v>
      </c>
      <c r="D167" s="11">
        <v>2</v>
      </c>
      <c r="E167" s="11">
        <v>1</v>
      </c>
      <c r="F167" s="16">
        <v>104</v>
      </c>
      <c r="G167" s="18">
        <v>2125</v>
      </c>
      <c r="H167" t="s">
        <v>39</v>
      </c>
      <c r="I167" t="s">
        <v>73</v>
      </c>
      <c r="J167" t="s">
        <v>49</v>
      </c>
      <c r="K167" s="11">
        <f>9+106</f>
        <v>115</v>
      </c>
      <c r="L167" s="11">
        <v>42</v>
      </c>
      <c r="M167" s="10">
        <f t="shared" si="4"/>
        <v>157</v>
      </c>
    </row>
    <row r="168" spans="1:13" s="2" customFormat="1" x14ac:dyDescent="0.25">
      <c r="A168" s="2" t="s">
        <v>12</v>
      </c>
      <c r="B168" s="3">
        <v>44873</v>
      </c>
      <c r="C168" t="s">
        <v>47</v>
      </c>
      <c r="D168" s="11">
        <v>2</v>
      </c>
      <c r="E168" s="11">
        <v>1</v>
      </c>
      <c r="F168" s="16">
        <v>104</v>
      </c>
      <c r="G168" s="18">
        <v>2125</v>
      </c>
      <c r="H168" t="s">
        <v>40</v>
      </c>
      <c r="I168" t="s">
        <v>42</v>
      </c>
      <c r="J168" t="s">
        <v>13</v>
      </c>
      <c r="K168" s="11">
        <f>699+21</f>
        <v>720</v>
      </c>
      <c r="L168" s="11">
        <v>277</v>
      </c>
      <c r="M168" s="10">
        <f t="shared" si="4"/>
        <v>997</v>
      </c>
    </row>
    <row r="169" spans="1:13" s="2" customFormat="1" x14ac:dyDescent="0.25">
      <c r="A169" s="2" t="s">
        <v>12</v>
      </c>
      <c r="B169" s="3">
        <v>44873</v>
      </c>
      <c r="C169" t="s">
        <v>47</v>
      </c>
      <c r="D169" s="11">
        <v>2</v>
      </c>
      <c r="E169" s="11">
        <v>1</v>
      </c>
      <c r="F169" s="16">
        <v>104</v>
      </c>
      <c r="G169" s="18">
        <v>2125</v>
      </c>
      <c r="H169" t="s">
        <v>40</v>
      </c>
      <c r="I169" t="s">
        <v>74</v>
      </c>
      <c r="J169" t="s">
        <v>54</v>
      </c>
      <c r="K169" s="11">
        <v>98</v>
      </c>
      <c r="L169" s="11">
        <v>31</v>
      </c>
      <c r="M169" s="10">
        <f t="shared" si="4"/>
        <v>129</v>
      </c>
    </row>
    <row r="170" spans="1:13" s="2" customFormat="1" x14ac:dyDescent="0.25">
      <c r="A170" s="2" t="s">
        <v>12</v>
      </c>
      <c r="B170" s="3">
        <v>44873</v>
      </c>
      <c r="C170" t="s">
        <v>47</v>
      </c>
      <c r="D170" s="11">
        <v>2</v>
      </c>
      <c r="E170" s="11">
        <v>1</v>
      </c>
      <c r="F170" s="16">
        <v>104</v>
      </c>
      <c r="G170" s="18">
        <v>2125</v>
      </c>
      <c r="H170" t="s">
        <v>43</v>
      </c>
      <c r="I170" t="s">
        <v>44</v>
      </c>
      <c r="J170" t="s">
        <v>13</v>
      </c>
      <c r="K170" s="11">
        <f>702+20</f>
        <v>722</v>
      </c>
      <c r="L170" s="11">
        <v>277</v>
      </c>
      <c r="M170" s="10">
        <f t="shared" si="4"/>
        <v>999</v>
      </c>
    </row>
    <row r="171" spans="1:13" s="2" customFormat="1" x14ac:dyDescent="0.25">
      <c r="A171" s="2" t="s">
        <v>12</v>
      </c>
      <c r="B171" s="3">
        <v>44873</v>
      </c>
      <c r="C171" t="s">
        <v>47</v>
      </c>
      <c r="D171" s="11">
        <v>2</v>
      </c>
      <c r="E171" s="11">
        <v>1</v>
      </c>
      <c r="F171" s="16">
        <v>104</v>
      </c>
      <c r="G171" s="18">
        <v>2125</v>
      </c>
      <c r="H171" t="s">
        <v>43</v>
      </c>
      <c r="I171" t="s">
        <v>75</v>
      </c>
      <c r="J171" t="s">
        <v>54</v>
      </c>
      <c r="K171" s="11">
        <f>8+89</f>
        <v>97</v>
      </c>
      <c r="L171" s="11">
        <v>32</v>
      </c>
      <c r="M171" s="10">
        <f t="shared" si="4"/>
        <v>129</v>
      </c>
    </row>
    <row r="172" spans="1:13" s="2" customFormat="1" x14ac:dyDescent="0.25">
      <c r="A172" s="2" t="s">
        <v>12</v>
      </c>
      <c r="B172" s="3">
        <v>44873</v>
      </c>
      <c r="C172" t="s">
        <v>47</v>
      </c>
      <c r="D172" s="11">
        <v>2</v>
      </c>
      <c r="E172" s="11">
        <v>1</v>
      </c>
      <c r="F172" s="16">
        <v>104</v>
      </c>
      <c r="G172" s="18">
        <v>2125</v>
      </c>
      <c r="H172" t="s">
        <v>45</v>
      </c>
      <c r="I172" t="s">
        <v>46</v>
      </c>
      <c r="J172" t="s">
        <v>13</v>
      </c>
      <c r="K172" s="11">
        <f>688+20</f>
        <v>708</v>
      </c>
      <c r="L172" s="11">
        <v>266</v>
      </c>
      <c r="M172" s="10">
        <f t="shared" si="4"/>
        <v>974</v>
      </c>
    </row>
    <row r="173" spans="1:13" s="1" customFormat="1" ht="15.75" thickBot="1" x14ac:dyDescent="0.3">
      <c r="A173" s="1" t="s">
        <v>12</v>
      </c>
      <c r="B173" s="9">
        <v>44873</v>
      </c>
      <c r="C173" s="1" t="s">
        <v>47</v>
      </c>
      <c r="D173" s="21">
        <v>2</v>
      </c>
      <c r="E173" s="21">
        <v>1</v>
      </c>
      <c r="F173" s="17">
        <v>104</v>
      </c>
      <c r="G173" s="19">
        <v>2125</v>
      </c>
      <c r="H173" s="1" t="s">
        <v>45</v>
      </c>
      <c r="I173" s="1" t="s">
        <v>76</v>
      </c>
      <c r="J173" s="1" t="s">
        <v>49</v>
      </c>
      <c r="K173" s="21">
        <v>131</v>
      </c>
      <c r="L173" s="21">
        <v>50</v>
      </c>
      <c r="M173" s="6">
        <f t="shared" si="4"/>
        <v>181</v>
      </c>
    </row>
    <row r="174" spans="1:13" s="2" customFormat="1" x14ac:dyDescent="0.25">
      <c r="A174" s="2" t="s">
        <v>12</v>
      </c>
      <c r="B174" s="3">
        <v>44873</v>
      </c>
      <c r="C174" t="s">
        <v>47</v>
      </c>
      <c r="D174" s="11">
        <v>5</v>
      </c>
      <c r="E174" s="11">
        <v>2</v>
      </c>
      <c r="F174" s="16">
        <v>201</v>
      </c>
      <c r="G174" s="18">
        <v>1898</v>
      </c>
      <c r="H174" s="7" t="s">
        <v>15</v>
      </c>
      <c r="I174" t="s">
        <v>16</v>
      </c>
      <c r="J174" t="s">
        <v>13</v>
      </c>
      <c r="K174" s="11">
        <f>179+17</f>
        <v>196</v>
      </c>
      <c r="L174" s="11">
        <v>99</v>
      </c>
      <c r="M174" s="10">
        <f t="shared" ref="M174:M201" si="5">SUM(K174:L174)</f>
        <v>295</v>
      </c>
    </row>
    <row r="175" spans="1:13" s="2" customFormat="1" x14ac:dyDescent="0.25">
      <c r="A175" s="2" t="s">
        <v>12</v>
      </c>
      <c r="B175" s="3">
        <v>44873</v>
      </c>
      <c r="C175" t="s">
        <v>47</v>
      </c>
      <c r="D175" s="11">
        <v>5</v>
      </c>
      <c r="E175" s="11">
        <v>2</v>
      </c>
      <c r="F175" s="16">
        <v>201</v>
      </c>
      <c r="G175" s="18">
        <v>1898</v>
      </c>
      <c r="H175" s="7" t="s">
        <v>15</v>
      </c>
      <c r="I175" t="s">
        <v>48</v>
      </c>
      <c r="J175" t="s">
        <v>49</v>
      </c>
      <c r="K175" s="11">
        <f>165+15</f>
        <v>180</v>
      </c>
      <c r="L175" s="11">
        <v>112</v>
      </c>
      <c r="M175" s="10">
        <f t="shared" si="5"/>
        <v>292</v>
      </c>
    </row>
    <row r="176" spans="1:13" s="2" customFormat="1" x14ac:dyDescent="0.25">
      <c r="A176" s="2" t="s">
        <v>12</v>
      </c>
      <c r="B176" s="3">
        <v>44873</v>
      </c>
      <c r="C176" t="s">
        <v>47</v>
      </c>
      <c r="D176" s="11">
        <v>5</v>
      </c>
      <c r="E176" s="11">
        <v>2</v>
      </c>
      <c r="F176" s="16">
        <v>201</v>
      </c>
      <c r="G176" s="18">
        <v>1898</v>
      </c>
      <c r="H176" s="8" t="s">
        <v>18</v>
      </c>
      <c r="I176" t="s">
        <v>17</v>
      </c>
      <c r="J176" t="s">
        <v>13</v>
      </c>
      <c r="K176" s="11">
        <f>178+19</f>
        <v>197</v>
      </c>
      <c r="L176" s="11">
        <v>97</v>
      </c>
      <c r="M176" s="10">
        <f t="shared" si="5"/>
        <v>294</v>
      </c>
    </row>
    <row r="177" spans="1:13" s="2" customFormat="1" x14ac:dyDescent="0.25">
      <c r="A177" s="2" t="s">
        <v>12</v>
      </c>
      <c r="B177" s="3">
        <v>44873</v>
      </c>
      <c r="C177" t="s">
        <v>47</v>
      </c>
      <c r="D177" s="11">
        <v>5</v>
      </c>
      <c r="E177" s="11">
        <v>2</v>
      </c>
      <c r="F177" s="16">
        <v>201</v>
      </c>
      <c r="G177" s="18">
        <v>1898</v>
      </c>
      <c r="H177" s="8" t="s">
        <v>18</v>
      </c>
      <c r="I177" t="s">
        <v>50</v>
      </c>
      <c r="J177" t="s">
        <v>49</v>
      </c>
      <c r="K177" s="11">
        <f>171+15</f>
        <v>186</v>
      </c>
      <c r="L177" s="11">
        <v>120</v>
      </c>
      <c r="M177" s="10">
        <f t="shared" si="5"/>
        <v>306</v>
      </c>
    </row>
    <row r="178" spans="1:13" s="2" customFormat="1" x14ac:dyDescent="0.25">
      <c r="A178" s="2" t="s">
        <v>12</v>
      </c>
      <c r="B178" s="3">
        <v>44873</v>
      </c>
      <c r="C178" t="s">
        <v>47</v>
      </c>
      <c r="D178" s="11">
        <v>5</v>
      </c>
      <c r="E178" s="11">
        <v>2</v>
      </c>
      <c r="F178" s="16">
        <v>201</v>
      </c>
      <c r="G178" s="18">
        <v>1898</v>
      </c>
      <c r="H178" s="8" t="s">
        <v>18</v>
      </c>
      <c r="I178" t="s">
        <v>51</v>
      </c>
      <c r="J178" t="s">
        <v>54</v>
      </c>
      <c r="K178" s="11">
        <v>1</v>
      </c>
      <c r="L178" s="11">
        <v>2</v>
      </c>
      <c r="M178" s="10">
        <f t="shared" si="5"/>
        <v>3</v>
      </c>
    </row>
    <row r="179" spans="1:13" s="2" customFormat="1" x14ac:dyDescent="0.25">
      <c r="A179" s="2" t="s">
        <v>12</v>
      </c>
      <c r="B179" s="3">
        <v>44873</v>
      </c>
      <c r="C179" t="s">
        <v>47</v>
      </c>
      <c r="D179" s="11">
        <v>5</v>
      </c>
      <c r="E179" s="11">
        <v>2</v>
      </c>
      <c r="F179" s="16">
        <v>201</v>
      </c>
      <c r="G179" s="18">
        <v>1898</v>
      </c>
      <c r="H179" s="8" t="s">
        <v>18</v>
      </c>
      <c r="I179" t="s">
        <v>52</v>
      </c>
      <c r="J179" t="s">
        <v>55</v>
      </c>
      <c r="K179" s="11">
        <v>1</v>
      </c>
      <c r="L179" s="11">
        <v>1</v>
      </c>
      <c r="M179" s="10">
        <f t="shared" si="5"/>
        <v>2</v>
      </c>
    </row>
    <row r="180" spans="1:13" s="2" customFormat="1" x14ac:dyDescent="0.25">
      <c r="A180" s="2" t="s">
        <v>12</v>
      </c>
      <c r="B180" s="3">
        <v>44873</v>
      </c>
      <c r="C180" t="s">
        <v>47</v>
      </c>
      <c r="D180" s="11">
        <v>5</v>
      </c>
      <c r="E180" s="11">
        <v>2</v>
      </c>
      <c r="F180" s="16">
        <v>201</v>
      </c>
      <c r="G180" s="18">
        <v>1898</v>
      </c>
      <c r="H180" s="8" t="s">
        <v>18</v>
      </c>
      <c r="I180" t="s">
        <v>53</v>
      </c>
      <c r="J180"/>
      <c r="K180" s="11">
        <v>0</v>
      </c>
      <c r="L180" s="11">
        <v>0</v>
      </c>
      <c r="M180" s="10">
        <f t="shared" si="5"/>
        <v>0</v>
      </c>
    </row>
    <row r="181" spans="1:13" s="2" customFormat="1" x14ac:dyDescent="0.25">
      <c r="A181" s="2" t="s">
        <v>12</v>
      </c>
      <c r="B181" s="3">
        <v>44873</v>
      </c>
      <c r="C181" t="s">
        <v>47</v>
      </c>
      <c r="D181" s="11">
        <v>5</v>
      </c>
      <c r="E181" s="11">
        <v>2</v>
      </c>
      <c r="F181" s="16">
        <v>201</v>
      </c>
      <c r="G181" s="18">
        <v>1898</v>
      </c>
      <c r="H181" s="8" t="s">
        <v>19</v>
      </c>
      <c r="I181" t="s">
        <v>20</v>
      </c>
      <c r="J181" t="s">
        <v>13</v>
      </c>
      <c r="K181" s="11">
        <f>176+19</f>
        <v>195</v>
      </c>
      <c r="L181" s="11">
        <v>93</v>
      </c>
      <c r="M181" s="10">
        <f t="shared" si="5"/>
        <v>288</v>
      </c>
    </row>
    <row r="182" spans="1:13" s="2" customFormat="1" x14ac:dyDescent="0.25">
      <c r="A182" s="2" t="s">
        <v>12</v>
      </c>
      <c r="B182" s="3">
        <v>44873</v>
      </c>
      <c r="C182" t="s">
        <v>47</v>
      </c>
      <c r="D182" s="11">
        <v>5</v>
      </c>
      <c r="E182" s="11">
        <v>2</v>
      </c>
      <c r="F182" s="16">
        <v>201</v>
      </c>
      <c r="G182" s="18">
        <v>1898</v>
      </c>
      <c r="H182" s="8" t="s">
        <v>19</v>
      </c>
      <c r="I182" t="s">
        <v>56</v>
      </c>
      <c r="J182" t="s">
        <v>49</v>
      </c>
      <c r="K182" s="11">
        <f>158+15</f>
        <v>173</v>
      </c>
      <c r="L182" s="11">
        <v>108</v>
      </c>
      <c r="M182" s="10">
        <f t="shared" si="5"/>
        <v>281</v>
      </c>
    </row>
    <row r="183" spans="1:13" s="2" customFormat="1" x14ac:dyDescent="0.25">
      <c r="A183" s="2" t="s">
        <v>12</v>
      </c>
      <c r="B183" s="3">
        <v>44873</v>
      </c>
      <c r="C183" t="s">
        <v>47</v>
      </c>
      <c r="D183" s="11">
        <v>5</v>
      </c>
      <c r="E183" s="11">
        <v>2</v>
      </c>
      <c r="F183" s="16">
        <v>201</v>
      </c>
      <c r="G183" s="18">
        <v>1898</v>
      </c>
      <c r="H183" s="8" t="s">
        <v>19</v>
      </c>
      <c r="I183" t="s">
        <v>57</v>
      </c>
      <c r="J183" t="s">
        <v>54</v>
      </c>
      <c r="K183" s="11">
        <v>12</v>
      </c>
      <c r="L183" s="11">
        <v>13</v>
      </c>
      <c r="M183" s="10">
        <f t="shared" si="5"/>
        <v>25</v>
      </c>
    </row>
    <row r="184" spans="1:13" s="2" customFormat="1" x14ac:dyDescent="0.25">
      <c r="A184" s="2" t="s">
        <v>12</v>
      </c>
      <c r="B184" s="3">
        <v>44873</v>
      </c>
      <c r="C184" t="s">
        <v>47</v>
      </c>
      <c r="D184" s="11">
        <v>5</v>
      </c>
      <c r="E184" s="11">
        <v>2</v>
      </c>
      <c r="F184" s="16">
        <v>201</v>
      </c>
      <c r="G184" s="18">
        <v>1898</v>
      </c>
      <c r="H184" t="s">
        <v>21</v>
      </c>
      <c r="I184" t="s">
        <v>22</v>
      </c>
      <c r="J184" t="s">
        <v>13</v>
      </c>
      <c r="K184" s="11">
        <f>170+19</f>
        <v>189</v>
      </c>
      <c r="L184" s="11">
        <v>103</v>
      </c>
      <c r="M184" s="10">
        <f t="shared" si="5"/>
        <v>292</v>
      </c>
    </row>
    <row r="185" spans="1:13" s="2" customFormat="1" x14ac:dyDescent="0.25">
      <c r="A185" s="2" t="s">
        <v>12</v>
      </c>
      <c r="B185" s="3">
        <v>44873</v>
      </c>
      <c r="C185" t="s">
        <v>47</v>
      </c>
      <c r="D185" s="11">
        <v>5</v>
      </c>
      <c r="E185" s="11">
        <v>2</v>
      </c>
      <c r="F185" s="16">
        <v>201</v>
      </c>
      <c r="G185" s="18">
        <v>1898</v>
      </c>
      <c r="H185" t="s">
        <v>21</v>
      </c>
      <c r="I185" t="s">
        <v>58</v>
      </c>
      <c r="J185" t="s">
        <v>49</v>
      </c>
      <c r="K185" s="11">
        <f>15+164</f>
        <v>179</v>
      </c>
      <c r="L185" s="11">
        <v>109</v>
      </c>
      <c r="M185" s="10">
        <f t="shared" si="5"/>
        <v>288</v>
      </c>
    </row>
    <row r="186" spans="1:13" s="2" customFormat="1" x14ac:dyDescent="0.25">
      <c r="A186" s="2" t="s">
        <v>12</v>
      </c>
      <c r="B186" s="3">
        <v>44873</v>
      </c>
      <c r="C186" t="s">
        <v>47</v>
      </c>
      <c r="D186" s="11">
        <v>5</v>
      </c>
      <c r="E186" s="11">
        <v>2</v>
      </c>
      <c r="F186" s="16">
        <v>201</v>
      </c>
      <c r="G186" s="18">
        <v>1898</v>
      </c>
      <c r="H186" t="s">
        <v>21</v>
      </c>
      <c r="I186" t="s">
        <v>59</v>
      </c>
      <c r="J186" t="s">
        <v>54</v>
      </c>
      <c r="K186" s="11">
        <v>11</v>
      </c>
      <c r="L186" s="11">
        <v>3</v>
      </c>
      <c r="M186" s="10">
        <f t="shared" si="5"/>
        <v>14</v>
      </c>
    </row>
    <row r="187" spans="1:13" s="2" customFormat="1" x14ac:dyDescent="0.25">
      <c r="A187" s="2" t="s">
        <v>12</v>
      </c>
      <c r="B187" s="3">
        <v>44873</v>
      </c>
      <c r="C187" t="s">
        <v>47</v>
      </c>
      <c r="D187" s="11">
        <v>5</v>
      </c>
      <c r="E187" s="11">
        <v>2</v>
      </c>
      <c r="F187" s="16">
        <v>201</v>
      </c>
      <c r="G187" s="18">
        <v>1898</v>
      </c>
      <c r="H187" t="s">
        <v>23</v>
      </c>
      <c r="I187" t="s">
        <v>24</v>
      </c>
      <c r="J187" t="s">
        <v>13</v>
      </c>
      <c r="K187" s="11">
        <f>183+19</f>
        <v>202</v>
      </c>
      <c r="L187" s="11">
        <v>103</v>
      </c>
      <c r="M187" s="10">
        <f t="shared" si="5"/>
        <v>305</v>
      </c>
    </row>
    <row r="188" spans="1:13" s="2" customFormat="1" x14ac:dyDescent="0.25">
      <c r="A188" s="2" t="s">
        <v>12</v>
      </c>
      <c r="B188" s="3">
        <v>44873</v>
      </c>
      <c r="C188" t="s">
        <v>47</v>
      </c>
      <c r="D188" s="11">
        <v>5</v>
      </c>
      <c r="E188" s="11">
        <v>2</v>
      </c>
      <c r="F188" s="16">
        <v>201</v>
      </c>
      <c r="G188" s="18">
        <v>1898</v>
      </c>
      <c r="H188" t="s">
        <v>23</v>
      </c>
      <c r="I188" t="s">
        <v>60</v>
      </c>
      <c r="J188" t="s">
        <v>49</v>
      </c>
      <c r="K188" s="11">
        <f>152+15</f>
        <v>167</v>
      </c>
      <c r="L188" s="11">
        <v>102</v>
      </c>
      <c r="M188" s="10">
        <f t="shared" si="5"/>
        <v>269</v>
      </c>
    </row>
    <row r="189" spans="1:13" s="2" customFormat="1" x14ac:dyDescent="0.25">
      <c r="A189" s="2" t="s">
        <v>12</v>
      </c>
      <c r="B189" s="3">
        <v>44873</v>
      </c>
      <c r="C189" t="s">
        <v>47</v>
      </c>
      <c r="D189" s="11">
        <v>5</v>
      </c>
      <c r="E189" s="11">
        <v>2</v>
      </c>
      <c r="F189" s="16">
        <v>201</v>
      </c>
      <c r="G189" s="18">
        <v>1898</v>
      </c>
      <c r="H189" t="s">
        <v>23</v>
      </c>
      <c r="I189" t="s">
        <v>61</v>
      </c>
      <c r="J189" t="s">
        <v>54</v>
      </c>
      <c r="K189" s="11">
        <v>10</v>
      </c>
      <c r="L189" s="11">
        <v>8</v>
      </c>
      <c r="M189" s="10">
        <f t="shared" si="5"/>
        <v>18</v>
      </c>
    </row>
    <row r="190" spans="1:13" s="2" customFormat="1" x14ac:dyDescent="0.25">
      <c r="A190" s="2" t="s">
        <v>12</v>
      </c>
      <c r="B190" s="3">
        <v>44873</v>
      </c>
      <c r="C190" t="s">
        <v>47</v>
      </c>
      <c r="D190" s="11">
        <v>5</v>
      </c>
      <c r="E190" s="11">
        <v>2</v>
      </c>
      <c r="F190" s="16">
        <v>201</v>
      </c>
      <c r="G190" s="18">
        <v>1898</v>
      </c>
      <c r="H190" t="s">
        <v>25</v>
      </c>
      <c r="I190" t="s">
        <v>26</v>
      </c>
      <c r="J190" t="s">
        <v>13</v>
      </c>
      <c r="K190" s="11">
        <f>184+18</f>
        <v>202</v>
      </c>
      <c r="L190" s="11">
        <v>101</v>
      </c>
      <c r="M190" s="10">
        <f t="shared" si="5"/>
        <v>303</v>
      </c>
    </row>
    <row r="191" spans="1:13" s="2" customFormat="1" x14ac:dyDescent="0.25">
      <c r="A191" s="2" t="s">
        <v>12</v>
      </c>
      <c r="B191" s="3">
        <v>44873</v>
      </c>
      <c r="C191" t="s">
        <v>47</v>
      </c>
      <c r="D191" s="11">
        <v>5</v>
      </c>
      <c r="E191" s="11">
        <v>2</v>
      </c>
      <c r="F191" s="16">
        <v>201</v>
      </c>
      <c r="G191" s="18">
        <v>1898</v>
      </c>
      <c r="H191" t="s">
        <v>25</v>
      </c>
      <c r="I191" t="s">
        <v>62</v>
      </c>
      <c r="J191" t="s">
        <v>49</v>
      </c>
      <c r="K191" s="11">
        <f>153+15</f>
        <v>168</v>
      </c>
      <c r="L191" s="11">
        <v>104</v>
      </c>
      <c r="M191" s="10">
        <f t="shared" si="5"/>
        <v>272</v>
      </c>
    </row>
    <row r="192" spans="1:13" s="2" customFormat="1" x14ac:dyDescent="0.25">
      <c r="A192" s="2" t="s">
        <v>12</v>
      </c>
      <c r="B192" s="3">
        <v>44873</v>
      </c>
      <c r="C192" t="s">
        <v>47</v>
      </c>
      <c r="D192" s="11">
        <v>5</v>
      </c>
      <c r="E192" s="11">
        <v>2</v>
      </c>
      <c r="F192" s="16">
        <v>201</v>
      </c>
      <c r="G192" s="18">
        <v>1898</v>
      </c>
      <c r="H192" t="s">
        <v>25</v>
      </c>
      <c r="I192" t="s">
        <v>63</v>
      </c>
      <c r="J192" t="s">
        <v>55</v>
      </c>
      <c r="K192" s="11">
        <v>10</v>
      </c>
      <c r="L192" s="11">
        <v>7</v>
      </c>
      <c r="M192" s="10">
        <f t="shared" si="5"/>
        <v>17</v>
      </c>
    </row>
    <row r="193" spans="1:13" s="2" customFormat="1" x14ac:dyDescent="0.25">
      <c r="A193" s="2" t="s">
        <v>12</v>
      </c>
      <c r="B193" s="3">
        <v>44873</v>
      </c>
      <c r="C193" t="s">
        <v>47</v>
      </c>
      <c r="D193" s="11">
        <v>5</v>
      </c>
      <c r="E193" s="11">
        <v>2</v>
      </c>
      <c r="F193" s="16">
        <v>201</v>
      </c>
      <c r="G193" s="18">
        <v>1898</v>
      </c>
      <c r="H193" t="s">
        <v>25</v>
      </c>
      <c r="I193" t="s">
        <v>53</v>
      </c>
      <c r="J193"/>
      <c r="K193" s="11">
        <v>0</v>
      </c>
      <c r="L193" s="11">
        <v>0</v>
      </c>
      <c r="M193" s="10">
        <f t="shared" si="5"/>
        <v>0</v>
      </c>
    </row>
    <row r="194" spans="1:13" s="2" customFormat="1" x14ac:dyDescent="0.25">
      <c r="A194" s="2" t="s">
        <v>12</v>
      </c>
      <c r="B194" s="3">
        <v>44873</v>
      </c>
      <c r="C194" t="s">
        <v>47</v>
      </c>
      <c r="D194" s="11">
        <v>5</v>
      </c>
      <c r="E194" s="11">
        <v>2</v>
      </c>
      <c r="F194" s="16">
        <v>201</v>
      </c>
      <c r="G194" s="18">
        <v>1898</v>
      </c>
      <c r="H194" t="s">
        <v>27</v>
      </c>
      <c r="I194" t="s">
        <v>28</v>
      </c>
      <c r="J194" t="s">
        <v>13</v>
      </c>
      <c r="K194" s="11">
        <f>178+19</f>
        <v>197</v>
      </c>
      <c r="L194" s="11">
        <v>102</v>
      </c>
      <c r="M194" s="10">
        <f t="shared" si="5"/>
        <v>299</v>
      </c>
    </row>
    <row r="195" spans="1:13" s="2" customFormat="1" x14ac:dyDescent="0.25">
      <c r="A195" s="2" t="s">
        <v>12</v>
      </c>
      <c r="B195" s="3">
        <v>44873</v>
      </c>
      <c r="C195" t="s">
        <v>47</v>
      </c>
      <c r="D195" s="11">
        <v>5</v>
      </c>
      <c r="E195" s="11">
        <v>2</v>
      </c>
      <c r="F195" s="16">
        <v>201</v>
      </c>
      <c r="G195" s="18">
        <v>1898</v>
      </c>
      <c r="H195" t="s">
        <v>27</v>
      </c>
      <c r="I195" t="s">
        <v>64</v>
      </c>
      <c r="J195" t="s">
        <v>49</v>
      </c>
      <c r="K195" s="11">
        <f>159+16</f>
        <v>175</v>
      </c>
      <c r="L195" s="11">
        <v>111</v>
      </c>
      <c r="M195" s="10">
        <f t="shared" si="5"/>
        <v>286</v>
      </c>
    </row>
    <row r="196" spans="1:13" s="2" customFormat="1" x14ac:dyDescent="0.25">
      <c r="A196" s="2" t="s">
        <v>12</v>
      </c>
      <c r="B196" s="3">
        <v>44873</v>
      </c>
      <c r="C196" t="s">
        <v>47</v>
      </c>
      <c r="D196" s="11">
        <v>5</v>
      </c>
      <c r="E196" s="11">
        <v>2</v>
      </c>
      <c r="F196" s="16">
        <v>201</v>
      </c>
      <c r="G196" s="18">
        <v>1898</v>
      </c>
      <c r="H196" t="s">
        <v>29</v>
      </c>
      <c r="I196" t="s">
        <v>30</v>
      </c>
      <c r="J196" t="s">
        <v>13</v>
      </c>
      <c r="K196" s="11">
        <f>174+19</f>
        <v>193</v>
      </c>
      <c r="L196" s="11">
        <v>98</v>
      </c>
      <c r="M196" s="10">
        <f t="shared" si="5"/>
        <v>291</v>
      </c>
    </row>
    <row r="197" spans="1:13" s="2" customFormat="1" x14ac:dyDescent="0.25">
      <c r="A197" s="2" t="s">
        <v>12</v>
      </c>
      <c r="B197" s="3">
        <v>44873</v>
      </c>
      <c r="C197" t="s">
        <v>47</v>
      </c>
      <c r="D197" s="11">
        <v>5</v>
      </c>
      <c r="E197" s="11">
        <v>2</v>
      </c>
      <c r="F197" s="16">
        <v>201</v>
      </c>
      <c r="G197" s="18">
        <v>1898</v>
      </c>
      <c r="H197" t="s">
        <v>29</v>
      </c>
      <c r="I197" t="s">
        <v>65</v>
      </c>
      <c r="J197" t="s">
        <v>49</v>
      </c>
      <c r="K197" s="11">
        <f>16+149</f>
        <v>165</v>
      </c>
      <c r="L197" s="11">
        <v>100</v>
      </c>
      <c r="M197" s="10">
        <f t="shared" si="5"/>
        <v>265</v>
      </c>
    </row>
    <row r="198" spans="1:13" s="2" customFormat="1" x14ac:dyDescent="0.25">
      <c r="A198" s="2" t="s">
        <v>12</v>
      </c>
      <c r="B198" s="3">
        <v>44873</v>
      </c>
      <c r="C198" t="s">
        <v>47</v>
      </c>
      <c r="D198" s="11">
        <v>5</v>
      </c>
      <c r="E198" s="11">
        <v>2</v>
      </c>
      <c r="F198" s="16">
        <v>201</v>
      </c>
      <c r="G198" s="18">
        <v>1898</v>
      </c>
      <c r="H198" t="s">
        <v>29</v>
      </c>
      <c r="I198" t="s">
        <v>66</v>
      </c>
      <c r="J198" t="s">
        <v>54</v>
      </c>
      <c r="K198" s="11">
        <v>12</v>
      </c>
      <c r="L198" s="11">
        <v>10</v>
      </c>
      <c r="M198" s="10">
        <f t="shared" si="5"/>
        <v>22</v>
      </c>
    </row>
    <row r="199" spans="1:13" s="2" customFormat="1" x14ac:dyDescent="0.25">
      <c r="A199" s="2" t="s">
        <v>12</v>
      </c>
      <c r="B199" s="3">
        <v>44873</v>
      </c>
      <c r="C199" t="s">
        <v>47</v>
      </c>
      <c r="D199" s="11">
        <v>5</v>
      </c>
      <c r="E199" s="11">
        <v>2</v>
      </c>
      <c r="F199" s="16">
        <v>201</v>
      </c>
      <c r="G199" s="18">
        <v>1898</v>
      </c>
      <c r="H199" t="s">
        <v>29</v>
      </c>
      <c r="I199" t="s">
        <v>67</v>
      </c>
      <c r="J199" t="s">
        <v>55</v>
      </c>
      <c r="K199" s="11">
        <v>6</v>
      </c>
      <c r="L199" s="11">
        <v>5</v>
      </c>
      <c r="M199" s="10">
        <f t="shared" si="5"/>
        <v>11</v>
      </c>
    </row>
    <row r="200" spans="1:13" s="2" customFormat="1" x14ac:dyDescent="0.25">
      <c r="A200" s="2" t="s">
        <v>12</v>
      </c>
      <c r="B200" s="3">
        <v>44873</v>
      </c>
      <c r="C200" t="s">
        <v>47</v>
      </c>
      <c r="D200" s="11">
        <v>5</v>
      </c>
      <c r="E200" s="11">
        <v>2</v>
      </c>
      <c r="F200" s="16">
        <v>201</v>
      </c>
      <c r="G200" s="18">
        <v>1898</v>
      </c>
      <c r="H200" t="s">
        <v>31</v>
      </c>
      <c r="I200" t="s">
        <v>32</v>
      </c>
      <c r="J200" t="s">
        <v>13</v>
      </c>
      <c r="K200" s="11">
        <f>175+19</f>
        <v>194</v>
      </c>
      <c r="L200" s="11">
        <v>99</v>
      </c>
      <c r="M200" s="10">
        <f t="shared" si="5"/>
        <v>293</v>
      </c>
    </row>
    <row r="201" spans="1:13" s="2" customFormat="1" x14ac:dyDescent="0.25">
      <c r="A201" s="2" t="s">
        <v>12</v>
      </c>
      <c r="B201" s="3">
        <v>44873</v>
      </c>
      <c r="C201" t="s">
        <v>47</v>
      </c>
      <c r="D201" s="11">
        <v>5</v>
      </c>
      <c r="E201" s="11">
        <v>2</v>
      </c>
      <c r="F201" s="16">
        <v>201</v>
      </c>
      <c r="G201" s="18">
        <v>1898</v>
      </c>
      <c r="H201" t="s">
        <v>31</v>
      </c>
      <c r="I201" t="s">
        <v>68</v>
      </c>
      <c r="J201" t="s">
        <v>49</v>
      </c>
      <c r="K201" s="11">
        <f>14+160</f>
        <v>174</v>
      </c>
      <c r="L201" s="11">
        <v>109</v>
      </c>
      <c r="M201" s="10">
        <f t="shared" si="5"/>
        <v>283</v>
      </c>
    </row>
    <row r="202" spans="1:13" s="2" customFormat="1" x14ac:dyDescent="0.25">
      <c r="A202" s="2" t="s">
        <v>12</v>
      </c>
      <c r="B202" s="3">
        <v>44873</v>
      </c>
      <c r="C202" t="s">
        <v>47</v>
      </c>
      <c r="D202" s="11">
        <v>5</v>
      </c>
      <c r="E202" s="11">
        <v>2</v>
      </c>
      <c r="F202" s="16">
        <v>201</v>
      </c>
      <c r="G202" s="18">
        <v>1898</v>
      </c>
      <c r="H202" t="s">
        <v>31</v>
      </c>
      <c r="I202" t="s">
        <v>69</v>
      </c>
      <c r="J202" t="s">
        <v>54</v>
      </c>
      <c r="K202" s="11">
        <v>7</v>
      </c>
      <c r="L202" s="11">
        <v>4</v>
      </c>
      <c r="M202" s="10">
        <f t="shared" ref="M202:M227" si="6">SUM(K202:L202)</f>
        <v>11</v>
      </c>
    </row>
    <row r="203" spans="1:13" s="2" customFormat="1" x14ac:dyDescent="0.25">
      <c r="A203" s="2" t="s">
        <v>12</v>
      </c>
      <c r="B203" s="3">
        <v>44873</v>
      </c>
      <c r="C203" t="s">
        <v>47</v>
      </c>
      <c r="D203" s="11">
        <v>5</v>
      </c>
      <c r="E203" s="11">
        <v>2</v>
      </c>
      <c r="F203" s="16">
        <v>201</v>
      </c>
      <c r="G203" s="18">
        <v>1898</v>
      </c>
      <c r="H203" t="s">
        <v>33</v>
      </c>
      <c r="I203" t="s">
        <v>34</v>
      </c>
      <c r="J203" t="s">
        <v>13</v>
      </c>
      <c r="K203" s="11">
        <f>180+18</f>
        <v>198</v>
      </c>
      <c r="L203" s="11">
        <v>103</v>
      </c>
      <c r="M203" s="10">
        <f t="shared" si="6"/>
        <v>301</v>
      </c>
    </row>
    <row r="204" spans="1:13" s="2" customFormat="1" x14ac:dyDescent="0.25">
      <c r="A204" s="2" t="s">
        <v>12</v>
      </c>
      <c r="B204" s="3">
        <v>44873</v>
      </c>
      <c r="C204" t="s">
        <v>47</v>
      </c>
      <c r="D204" s="11">
        <v>5</v>
      </c>
      <c r="E204" s="11">
        <v>2</v>
      </c>
      <c r="F204" s="16">
        <v>201</v>
      </c>
      <c r="G204" s="18">
        <v>1898</v>
      </c>
      <c r="H204" t="s">
        <v>33</v>
      </c>
      <c r="I204" t="s">
        <v>70</v>
      </c>
      <c r="J204" t="s">
        <v>49</v>
      </c>
      <c r="K204" s="11">
        <f>157+17</f>
        <v>174</v>
      </c>
      <c r="L204" s="11">
        <v>109</v>
      </c>
      <c r="M204" s="10">
        <f t="shared" si="6"/>
        <v>283</v>
      </c>
    </row>
    <row r="205" spans="1:13" s="2" customFormat="1" x14ac:dyDescent="0.25">
      <c r="A205" s="2" t="s">
        <v>12</v>
      </c>
      <c r="B205" s="3">
        <v>44873</v>
      </c>
      <c r="C205" t="s">
        <v>47</v>
      </c>
      <c r="D205" s="11">
        <v>5</v>
      </c>
      <c r="E205" s="11">
        <v>2</v>
      </c>
      <c r="F205" s="16">
        <v>201</v>
      </c>
      <c r="G205" s="18">
        <v>1898</v>
      </c>
      <c r="H205" t="s">
        <v>35</v>
      </c>
      <c r="I205" t="s">
        <v>36</v>
      </c>
      <c r="J205" t="s">
        <v>13</v>
      </c>
      <c r="K205" s="11">
        <f>176+18</f>
        <v>194</v>
      </c>
      <c r="L205" s="11">
        <v>99</v>
      </c>
      <c r="M205" s="10">
        <f t="shared" si="6"/>
        <v>293</v>
      </c>
    </row>
    <row r="206" spans="1:13" s="2" customFormat="1" x14ac:dyDescent="0.25">
      <c r="A206" s="2" t="s">
        <v>12</v>
      </c>
      <c r="B206" s="3">
        <v>44873</v>
      </c>
      <c r="C206" t="s">
        <v>47</v>
      </c>
      <c r="D206" s="11">
        <v>5</v>
      </c>
      <c r="E206" s="11">
        <v>2</v>
      </c>
      <c r="F206" s="16">
        <v>201</v>
      </c>
      <c r="G206" s="18">
        <v>1898</v>
      </c>
      <c r="H206" t="s">
        <v>35</v>
      </c>
      <c r="I206" t="s">
        <v>71</v>
      </c>
      <c r="J206" t="s">
        <v>49</v>
      </c>
      <c r="K206" s="11">
        <f>164+16</f>
        <v>180</v>
      </c>
      <c r="L206" s="11">
        <v>115</v>
      </c>
      <c r="M206" s="10">
        <f t="shared" si="6"/>
        <v>295</v>
      </c>
    </row>
    <row r="207" spans="1:13" s="2" customFormat="1" x14ac:dyDescent="0.25">
      <c r="A207" s="2" t="s">
        <v>12</v>
      </c>
      <c r="B207" s="3">
        <v>44873</v>
      </c>
      <c r="C207" t="s">
        <v>47</v>
      </c>
      <c r="D207" s="11">
        <v>5</v>
      </c>
      <c r="E207" s="11">
        <v>2</v>
      </c>
      <c r="F207" s="16">
        <v>201</v>
      </c>
      <c r="G207" s="18">
        <v>1898</v>
      </c>
      <c r="H207" t="s">
        <v>37</v>
      </c>
      <c r="I207" t="s">
        <v>38</v>
      </c>
      <c r="J207" t="s">
        <v>13</v>
      </c>
      <c r="K207" s="11">
        <f>180+18</f>
        <v>198</v>
      </c>
      <c r="L207" s="11">
        <v>101</v>
      </c>
      <c r="M207" s="10">
        <f t="shared" si="6"/>
        <v>299</v>
      </c>
    </row>
    <row r="208" spans="1:13" s="2" customFormat="1" x14ac:dyDescent="0.25">
      <c r="A208" s="2" t="s">
        <v>12</v>
      </c>
      <c r="B208" s="3">
        <v>44873</v>
      </c>
      <c r="C208" t="s">
        <v>47</v>
      </c>
      <c r="D208" s="11">
        <v>5</v>
      </c>
      <c r="E208" s="11">
        <v>2</v>
      </c>
      <c r="F208" s="16">
        <v>201</v>
      </c>
      <c r="G208" s="18">
        <v>1898</v>
      </c>
      <c r="H208" t="s">
        <v>37</v>
      </c>
      <c r="I208" t="s">
        <v>72</v>
      </c>
      <c r="J208" t="s">
        <v>49</v>
      </c>
      <c r="K208" s="11">
        <f>159+16</f>
        <v>175</v>
      </c>
      <c r="L208" s="11">
        <v>111</v>
      </c>
      <c r="M208" s="10">
        <f t="shared" si="6"/>
        <v>286</v>
      </c>
    </row>
    <row r="209" spans="1:13" s="2" customFormat="1" x14ac:dyDescent="0.25">
      <c r="A209" s="2" t="s">
        <v>12</v>
      </c>
      <c r="B209" s="3">
        <v>44873</v>
      </c>
      <c r="C209" t="s">
        <v>47</v>
      </c>
      <c r="D209" s="11">
        <v>5</v>
      </c>
      <c r="E209" s="11">
        <v>2</v>
      </c>
      <c r="F209" s="16">
        <v>201</v>
      </c>
      <c r="G209" s="18">
        <v>1898</v>
      </c>
      <c r="H209" t="s">
        <v>39</v>
      </c>
      <c r="I209" t="s">
        <v>41</v>
      </c>
      <c r="J209" t="s">
        <v>13</v>
      </c>
      <c r="K209" s="11">
        <f>177+18</f>
        <v>195</v>
      </c>
      <c r="L209" s="11">
        <v>102</v>
      </c>
      <c r="M209" s="10">
        <f t="shared" si="6"/>
        <v>297</v>
      </c>
    </row>
    <row r="210" spans="1:13" s="2" customFormat="1" x14ac:dyDescent="0.25">
      <c r="A210" s="2" t="s">
        <v>12</v>
      </c>
      <c r="B210" s="3">
        <v>44873</v>
      </c>
      <c r="C210" t="s">
        <v>47</v>
      </c>
      <c r="D210" s="11">
        <v>5</v>
      </c>
      <c r="E210" s="11">
        <v>2</v>
      </c>
      <c r="F210" s="16">
        <v>201</v>
      </c>
      <c r="G210" s="18">
        <v>1898</v>
      </c>
      <c r="H210" t="s">
        <v>39</v>
      </c>
      <c r="I210" t="s">
        <v>73</v>
      </c>
      <c r="J210" t="s">
        <v>49</v>
      </c>
      <c r="K210" s="11">
        <f>16+162</f>
        <v>178</v>
      </c>
      <c r="L210" s="11">
        <v>107</v>
      </c>
      <c r="M210" s="10">
        <f t="shared" si="6"/>
        <v>285</v>
      </c>
    </row>
    <row r="211" spans="1:13" s="2" customFormat="1" x14ac:dyDescent="0.25">
      <c r="A211" s="2" t="s">
        <v>12</v>
      </c>
      <c r="B211" s="3">
        <v>44873</v>
      </c>
      <c r="C211" t="s">
        <v>47</v>
      </c>
      <c r="D211" s="11">
        <v>5</v>
      </c>
      <c r="E211" s="11">
        <v>2</v>
      </c>
      <c r="F211" s="16">
        <v>201</v>
      </c>
      <c r="G211" s="18">
        <v>1898</v>
      </c>
      <c r="H211" t="s">
        <v>40</v>
      </c>
      <c r="I211" t="s">
        <v>42</v>
      </c>
      <c r="J211" t="s">
        <v>13</v>
      </c>
      <c r="K211" s="11">
        <f>19+202</f>
        <v>221</v>
      </c>
      <c r="L211" s="11">
        <v>118</v>
      </c>
      <c r="M211" s="10">
        <f t="shared" si="6"/>
        <v>339</v>
      </c>
    </row>
    <row r="212" spans="1:13" s="2" customFormat="1" x14ac:dyDescent="0.25">
      <c r="A212" s="2" t="s">
        <v>12</v>
      </c>
      <c r="B212" s="3">
        <v>44873</v>
      </c>
      <c r="C212" t="s">
        <v>47</v>
      </c>
      <c r="D212" s="11">
        <v>5</v>
      </c>
      <c r="E212" s="11">
        <v>2</v>
      </c>
      <c r="F212" s="16">
        <v>201</v>
      </c>
      <c r="G212" s="18">
        <v>1898</v>
      </c>
      <c r="H212" t="s">
        <v>40</v>
      </c>
      <c r="I212" t="s">
        <v>74</v>
      </c>
      <c r="J212" t="s">
        <v>54</v>
      </c>
      <c r="K212" s="11">
        <f>7+115</f>
        <v>122</v>
      </c>
      <c r="L212" s="11">
        <v>77</v>
      </c>
      <c r="M212" s="10">
        <f t="shared" si="6"/>
        <v>199</v>
      </c>
    </row>
    <row r="213" spans="1:13" s="2" customFormat="1" x14ac:dyDescent="0.25">
      <c r="A213" s="2" t="s">
        <v>12</v>
      </c>
      <c r="B213" s="3">
        <v>44873</v>
      </c>
      <c r="C213" t="s">
        <v>47</v>
      </c>
      <c r="D213" s="11">
        <v>5</v>
      </c>
      <c r="E213" s="11">
        <v>2</v>
      </c>
      <c r="F213" s="16">
        <v>201</v>
      </c>
      <c r="G213" s="18">
        <v>1898</v>
      </c>
      <c r="H213" t="s">
        <v>43</v>
      </c>
      <c r="I213" t="s">
        <v>44</v>
      </c>
      <c r="J213" t="s">
        <v>13</v>
      </c>
      <c r="K213" s="11">
        <f>194+18</f>
        <v>212</v>
      </c>
      <c r="L213" s="11">
        <v>115</v>
      </c>
      <c r="M213" s="10">
        <f t="shared" si="6"/>
        <v>327</v>
      </c>
    </row>
    <row r="214" spans="1:13" s="2" customFormat="1" x14ac:dyDescent="0.25">
      <c r="A214" s="2" t="s">
        <v>12</v>
      </c>
      <c r="B214" s="3">
        <v>44873</v>
      </c>
      <c r="C214" t="s">
        <v>47</v>
      </c>
      <c r="D214" s="11">
        <v>5</v>
      </c>
      <c r="E214" s="11">
        <v>2</v>
      </c>
      <c r="F214" s="16">
        <v>201</v>
      </c>
      <c r="G214" s="18">
        <v>1898</v>
      </c>
      <c r="H214" t="s">
        <v>43</v>
      </c>
      <c r="I214" t="s">
        <v>75</v>
      </c>
      <c r="J214" t="s">
        <v>54</v>
      </c>
      <c r="K214" s="11">
        <v>128</v>
      </c>
      <c r="L214" s="11">
        <v>80</v>
      </c>
      <c r="M214" s="10">
        <f t="shared" si="6"/>
        <v>208</v>
      </c>
    </row>
    <row r="215" spans="1:13" s="2" customFormat="1" x14ac:dyDescent="0.25">
      <c r="A215" s="2" t="s">
        <v>12</v>
      </c>
      <c r="B215" s="3">
        <v>44873</v>
      </c>
      <c r="C215" t="s">
        <v>47</v>
      </c>
      <c r="D215" s="11">
        <v>5</v>
      </c>
      <c r="E215" s="11">
        <v>2</v>
      </c>
      <c r="F215" s="16">
        <v>201</v>
      </c>
      <c r="G215" s="18">
        <v>1898</v>
      </c>
      <c r="H215" t="s">
        <v>45</v>
      </c>
      <c r="I215" t="s">
        <v>46</v>
      </c>
      <c r="J215" t="s">
        <v>13</v>
      </c>
      <c r="K215" s="11">
        <f>178+16</f>
        <v>194</v>
      </c>
      <c r="L215" s="11">
        <v>99</v>
      </c>
      <c r="M215" s="10">
        <f t="shared" si="6"/>
        <v>293</v>
      </c>
    </row>
    <row r="216" spans="1:13" s="1" customFormat="1" ht="15.75" thickBot="1" x14ac:dyDescent="0.3">
      <c r="A216" s="1" t="s">
        <v>12</v>
      </c>
      <c r="B216" s="9">
        <v>44873</v>
      </c>
      <c r="C216" s="1" t="s">
        <v>47</v>
      </c>
      <c r="D216" s="21">
        <v>5</v>
      </c>
      <c r="E216" s="21">
        <v>2</v>
      </c>
      <c r="F216" s="17">
        <v>201</v>
      </c>
      <c r="G216" s="19">
        <v>1898</v>
      </c>
      <c r="H216" s="1" t="s">
        <v>45</v>
      </c>
      <c r="I216" s="1" t="s">
        <v>76</v>
      </c>
      <c r="J216" s="1" t="s">
        <v>49</v>
      </c>
      <c r="K216" s="21">
        <f>14+158</f>
        <v>172</v>
      </c>
      <c r="L216" s="21">
        <v>114</v>
      </c>
      <c r="M216" s="6">
        <f t="shared" si="6"/>
        <v>286</v>
      </c>
    </row>
    <row r="217" spans="1:13" s="2" customFormat="1" x14ac:dyDescent="0.25">
      <c r="A217" s="2" t="s">
        <v>12</v>
      </c>
      <c r="B217" s="3">
        <v>44873</v>
      </c>
      <c r="C217" t="s">
        <v>47</v>
      </c>
      <c r="D217" s="11">
        <v>4</v>
      </c>
      <c r="E217" s="11">
        <v>3</v>
      </c>
      <c r="F217" s="16">
        <v>203</v>
      </c>
      <c r="G217" s="18">
        <v>2455</v>
      </c>
      <c r="H217" s="7" t="s">
        <v>14</v>
      </c>
      <c r="I217" t="s">
        <v>77</v>
      </c>
      <c r="J217" t="s">
        <v>13</v>
      </c>
      <c r="K217" s="11">
        <f>810+29</f>
        <v>839</v>
      </c>
      <c r="L217" s="11">
        <v>306</v>
      </c>
      <c r="M217" s="10">
        <f t="shared" si="6"/>
        <v>1145</v>
      </c>
    </row>
    <row r="218" spans="1:13" s="2" customFormat="1" x14ac:dyDescent="0.25">
      <c r="A218" s="2" t="s">
        <v>12</v>
      </c>
      <c r="B218" s="3">
        <v>44873</v>
      </c>
      <c r="C218" t="s">
        <v>47</v>
      </c>
      <c r="D218" s="11">
        <v>4</v>
      </c>
      <c r="E218" s="11">
        <v>3</v>
      </c>
      <c r="F218" s="16">
        <v>203</v>
      </c>
      <c r="G218" s="18">
        <v>2455</v>
      </c>
      <c r="H218" s="7" t="s">
        <v>14</v>
      </c>
      <c r="I218" t="s">
        <v>78</v>
      </c>
      <c r="J218" t="s">
        <v>49</v>
      </c>
      <c r="K218" s="11">
        <f>184+36</f>
        <v>220</v>
      </c>
      <c r="L218" s="11">
        <v>87</v>
      </c>
      <c r="M218" s="10">
        <f t="shared" si="6"/>
        <v>307</v>
      </c>
    </row>
    <row r="219" spans="1:13" s="2" customFormat="1" x14ac:dyDescent="0.25">
      <c r="A219" s="2" t="s">
        <v>12</v>
      </c>
      <c r="B219" s="3">
        <v>44873</v>
      </c>
      <c r="C219" t="s">
        <v>47</v>
      </c>
      <c r="D219" s="11">
        <v>4</v>
      </c>
      <c r="E219" s="11">
        <v>3</v>
      </c>
      <c r="F219" s="16">
        <v>203</v>
      </c>
      <c r="G219" s="18">
        <v>2455</v>
      </c>
      <c r="H219" s="7" t="s">
        <v>14</v>
      </c>
      <c r="I219" t="s">
        <v>79</v>
      </c>
      <c r="J219" t="s">
        <v>54</v>
      </c>
      <c r="K219" s="11">
        <v>6</v>
      </c>
      <c r="L219" s="11">
        <v>7</v>
      </c>
      <c r="M219" s="10">
        <f t="shared" si="6"/>
        <v>13</v>
      </c>
    </row>
    <row r="220" spans="1:13" s="2" customFormat="1" x14ac:dyDescent="0.25">
      <c r="A220" s="2" t="s">
        <v>12</v>
      </c>
      <c r="B220" s="3">
        <v>44873</v>
      </c>
      <c r="C220" t="s">
        <v>47</v>
      </c>
      <c r="D220" s="11">
        <v>4</v>
      </c>
      <c r="E220" s="11">
        <v>3</v>
      </c>
      <c r="F220" s="16">
        <v>203</v>
      </c>
      <c r="G220" s="18">
        <v>2455</v>
      </c>
      <c r="H220" s="8" t="s">
        <v>18</v>
      </c>
      <c r="I220" t="s">
        <v>17</v>
      </c>
      <c r="J220" t="s">
        <v>13</v>
      </c>
      <c r="K220" s="11">
        <f>804+31</f>
        <v>835</v>
      </c>
      <c r="L220" s="11">
        <v>313</v>
      </c>
      <c r="M220" s="10">
        <f t="shared" si="6"/>
        <v>1148</v>
      </c>
    </row>
    <row r="221" spans="1:13" s="2" customFormat="1" x14ac:dyDescent="0.25">
      <c r="A221" s="2" t="s">
        <v>12</v>
      </c>
      <c r="B221" s="3">
        <v>44873</v>
      </c>
      <c r="C221" t="s">
        <v>47</v>
      </c>
      <c r="D221" s="11">
        <v>4</v>
      </c>
      <c r="E221" s="11">
        <v>3</v>
      </c>
      <c r="F221" s="16">
        <v>203</v>
      </c>
      <c r="G221" s="18">
        <v>2455</v>
      </c>
      <c r="H221" s="8" t="s">
        <v>18</v>
      </c>
      <c r="I221" t="s">
        <v>50</v>
      </c>
      <c r="J221" t="s">
        <v>49</v>
      </c>
      <c r="K221" s="11">
        <f>36+192</f>
        <v>228</v>
      </c>
      <c r="L221" s="11">
        <v>85</v>
      </c>
      <c r="M221" s="10">
        <f t="shared" si="6"/>
        <v>313</v>
      </c>
    </row>
    <row r="222" spans="1:13" s="2" customFormat="1" x14ac:dyDescent="0.25">
      <c r="A222" s="2" t="s">
        <v>12</v>
      </c>
      <c r="B222" s="3">
        <v>44873</v>
      </c>
      <c r="C222" t="s">
        <v>47</v>
      </c>
      <c r="D222" s="11">
        <v>4</v>
      </c>
      <c r="E222" s="11">
        <v>3</v>
      </c>
      <c r="F222" s="16">
        <v>203</v>
      </c>
      <c r="G222" s="18">
        <v>2455</v>
      </c>
      <c r="H222" s="8" t="s">
        <v>18</v>
      </c>
      <c r="I222" t="s">
        <v>51</v>
      </c>
      <c r="J222" t="s">
        <v>54</v>
      </c>
      <c r="K222" s="11">
        <v>6</v>
      </c>
      <c r="L222" s="11">
        <v>4</v>
      </c>
      <c r="M222" s="10">
        <f t="shared" si="6"/>
        <v>10</v>
      </c>
    </row>
    <row r="223" spans="1:13" s="2" customFormat="1" x14ac:dyDescent="0.25">
      <c r="A223" s="2" t="s">
        <v>12</v>
      </c>
      <c r="B223" s="3">
        <v>44873</v>
      </c>
      <c r="C223" t="s">
        <v>47</v>
      </c>
      <c r="D223" s="11">
        <v>4</v>
      </c>
      <c r="E223" s="11">
        <v>3</v>
      </c>
      <c r="F223" s="16">
        <v>203</v>
      </c>
      <c r="G223" s="18">
        <v>2455</v>
      </c>
      <c r="H223" s="8" t="s">
        <v>18</v>
      </c>
      <c r="I223" t="s">
        <v>52</v>
      </c>
      <c r="J223" t="s">
        <v>55</v>
      </c>
      <c r="K223" s="11">
        <v>1</v>
      </c>
      <c r="L223" s="11">
        <v>1</v>
      </c>
      <c r="M223" s="10">
        <f t="shared" si="6"/>
        <v>2</v>
      </c>
    </row>
    <row r="224" spans="1:13" s="2" customFormat="1" x14ac:dyDescent="0.25">
      <c r="A224" s="2" t="s">
        <v>12</v>
      </c>
      <c r="B224" s="3">
        <v>44873</v>
      </c>
      <c r="C224" t="s">
        <v>47</v>
      </c>
      <c r="D224" s="11">
        <v>4</v>
      </c>
      <c r="E224" s="11">
        <v>3</v>
      </c>
      <c r="F224" s="16">
        <v>203</v>
      </c>
      <c r="G224" s="18">
        <v>2455</v>
      </c>
      <c r="H224" s="8" t="s">
        <v>18</v>
      </c>
      <c r="I224" t="s">
        <v>53</v>
      </c>
      <c r="J224"/>
      <c r="K224" s="11">
        <v>2</v>
      </c>
      <c r="L224" s="11">
        <v>1</v>
      </c>
      <c r="M224" s="10">
        <f t="shared" si="6"/>
        <v>3</v>
      </c>
    </row>
    <row r="225" spans="1:13" s="2" customFormat="1" x14ac:dyDescent="0.25">
      <c r="A225" s="2" t="s">
        <v>12</v>
      </c>
      <c r="B225" s="3">
        <v>44873</v>
      </c>
      <c r="C225" t="s">
        <v>47</v>
      </c>
      <c r="D225" s="11">
        <v>4</v>
      </c>
      <c r="E225" s="11">
        <v>3</v>
      </c>
      <c r="F225" s="16">
        <v>203</v>
      </c>
      <c r="G225" s="18">
        <v>2455</v>
      </c>
      <c r="H225" s="8" t="s">
        <v>19</v>
      </c>
      <c r="I225" t="s">
        <v>20</v>
      </c>
      <c r="J225" t="s">
        <v>13</v>
      </c>
      <c r="K225" s="11">
        <f>786+31</f>
        <v>817</v>
      </c>
      <c r="L225" s="11">
        <v>307</v>
      </c>
      <c r="M225" s="10">
        <f t="shared" si="6"/>
        <v>1124</v>
      </c>
    </row>
    <row r="226" spans="1:13" s="2" customFormat="1" x14ac:dyDescent="0.25">
      <c r="A226" s="2" t="s">
        <v>12</v>
      </c>
      <c r="B226" s="3">
        <v>44873</v>
      </c>
      <c r="C226" t="s">
        <v>47</v>
      </c>
      <c r="D226" s="11">
        <v>4</v>
      </c>
      <c r="E226" s="11">
        <v>3</v>
      </c>
      <c r="F226" s="16">
        <v>203</v>
      </c>
      <c r="G226" s="18">
        <v>2455</v>
      </c>
      <c r="H226" s="8" t="s">
        <v>19</v>
      </c>
      <c r="I226" t="s">
        <v>56</v>
      </c>
      <c r="J226" t="s">
        <v>49</v>
      </c>
      <c r="K226" s="11">
        <f>203+36</f>
        <v>239</v>
      </c>
      <c r="L226" s="11">
        <v>86</v>
      </c>
      <c r="M226" s="10">
        <f t="shared" si="6"/>
        <v>325</v>
      </c>
    </row>
    <row r="227" spans="1:13" s="2" customFormat="1" x14ac:dyDescent="0.25">
      <c r="A227" s="2" t="s">
        <v>12</v>
      </c>
      <c r="B227" s="3">
        <v>44873</v>
      </c>
      <c r="C227" t="s">
        <v>47</v>
      </c>
      <c r="D227" s="11">
        <v>4</v>
      </c>
      <c r="E227" s="11">
        <v>3</v>
      </c>
      <c r="F227" s="16">
        <v>203</v>
      </c>
      <c r="G227" s="18">
        <v>2455</v>
      </c>
      <c r="H227" s="8" t="s">
        <v>19</v>
      </c>
      <c r="I227" t="s">
        <v>57</v>
      </c>
      <c r="J227" t="s">
        <v>54</v>
      </c>
      <c r="K227" s="11">
        <v>11</v>
      </c>
      <c r="L227" s="11">
        <v>6</v>
      </c>
      <c r="M227" s="10">
        <f t="shared" si="6"/>
        <v>17</v>
      </c>
    </row>
    <row r="228" spans="1:13" s="2" customFormat="1" x14ac:dyDescent="0.25">
      <c r="A228" s="2" t="s">
        <v>12</v>
      </c>
      <c r="B228" s="3">
        <v>44873</v>
      </c>
      <c r="C228" t="s">
        <v>47</v>
      </c>
      <c r="D228" s="11">
        <v>4</v>
      </c>
      <c r="E228" s="11">
        <v>3</v>
      </c>
      <c r="F228" s="16">
        <v>203</v>
      </c>
      <c r="G228" s="18">
        <v>2455</v>
      </c>
      <c r="H228" t="s">
        <v>21</v>
      </c>
      <c r="I228" t="s">
        <v>22</v>
      </c>
      <c r="J228" t="s">
        <v>13</v>
      </c>
      <c r="K228" s="11">
        <f>776+31</f>
        <v>807</v>
      </c>
      <c r="L228" s="11">
        <v>308</v>
      </c>
      <c r="M228" s="10">
        <f t="shared" ref="M228:M260" si="7">SUM(K228:L228)</f>
        <v>1115</v>
      </c>
    </row>
    <row r="229" spans="1:13" s="2" customFormat="1" x14ac:dyDescent="0.25">
      <c r="A229" s="2" t="s">
        <v>12</v>
      </c>
      <c r="B229" s="3">
        <v>44873</v>
      </c>
      <c r="C229" t="s">
        <v>47</v>
      </c>
      <c r="D229" s="11">
        <v>4</v>
      </c>
      <c r="E229" s="11">
        <v>3</v>
      </c>
      <c r="F229" s="16">
        <v>203</v>
      </c>
      <c r="G229" s="18">
        <v>2455</v>
      </c>
      <c r="H229" t="s">
        <v>21</v>
      </c>
      <c r="I229" t="s">
        <v>58</v>
      </c>
      <c r="J229" t="s">
        <v>49</v>
      </c>
      <c r="K229" s="11">
        <f>193+36</f>
        <v>229</v>
      </c>
      <c r="L229" s="11">
        <v>81</v>
      </c>
      <c r="M229" s="10">
        <f t="shared" si="7"/>
        <v>310</v>
      </c>
    </row>
    <row r="230" spans="1:13" s="2" customFormat="1" x14ac:dyDescent="0.25">
      <c r="A230" s="2" t="s">
        <v>12</v>
      </c>
      <c r="B230" s="3">
        <v>44873</v>
      </c>
      <c r="C230" t="s">
        <v>47</v>
      </c>
      <c r="D230" s="11">
        <v>4</v>
      </c>
      <c r="E230" s="11">
        <v>3</v>
      </c>
      <c r="F230" s="16">
        <v>203</v>
      </c>
      <c r="G230" s="18">
        <v>2455</v>
      </c>
      <c r="H230" t="s">
        <v>21</v>
      </c>
      <c r="I230" t="s">
        <v>59</v>
      </c>
      <c r="J230" t="s">
        <v>54</v>
      </c>
      <c r="K230" s="11">
        <v>30</v>
      </c>
      <c r="L230" s="11">
        <v>7</v>
      </c>
      <c r="M230" s="10">
        <f t="shared" si="7"/>
        <v>37</v>
      </c>
    </row>
    <row r="231" spans="1:13" s="2" customFormat="1" x14ac:dyDescent="0.25">
      <c r="A231" s="2" t="s">
        <v>12</v>
      </c>
      <c r="B231" s="3">
        <v>44873</v>
      </c>
      <c r="C231" t="s">
        <v>47</v>
      </c>
      <c r="D231" s="11">
        <v>4</v>
      </c>
      <c r="E231" s="11">
        <v>3</v>
      </c>
      <c r="F231" s="16">
        <v>203</v>
      </c>
      <c r="G231" s="18">
        <v>2455</v>
      </c>
      <c r="H231" t="s">
        <v>23</v>
      </c>
      <c r="I231" t="s">
        <v>24</v>
      </c>
      <c r="J231" t="s">
        <v>13</v>
      </c>
      <c r="K231" s="11">
        <v>832</v>
      </c>
      <c r="L231" s="11">
        <v>308</v>
      </c>
      <c r="M231" s="10">
        <f t="shared" si="7"/>
        <v>1140</v>
      </c>
    </row>
    <row r="232" spans="1:13" s="2" customFormat="1" x14ac:dyDescent="0.25">
      <c r="A232" s="2" t="s">
        <v>12</v>
      </c>
      <c r="B232" s="3">
        <v>44873</v>
      </c>
      <c r="C232" t="s">
        <v>47</v>
      </c>
      <c r="D232" s="11">
        <v>4</v>
      </c>
      <c r="E232" s="11">
        <v>3</v>
      </c>
      <c r="F232" s="16">
        <v>203</v>
      </c>
      <c r="G232" s="18">
        <v>2455</v>
      </c>
      <c r="H232" t="s">
        <v>23</v>
      </c>
      <c r="I232" t="s">
        <v>60</v>
      </c>
      <c r="J232" t="s">
        <v>49</v>
      </c>
      <c r="K232" s="11">
        <f>188+36</f>
        <v>224</v>
      </c>
      <c r="L232" s="11">
        <v>82</v>
      </c>
      <c r="M232" s="10">
        <f t="shared" si="7"/>
        <v>306</v>
      </c>
    </row>
    <row r="233" spans="1:13" s="2" customFormat="1" x14ac:dyDescent="0.25">
      <c r="A233" s="2" t="s">
        <v>12</v>
      </c>
      <c r="B233" s="3">
        <v>44873</v>
      </c>
      <c r="C233" t="s">
        <v>47</v>
      </c>
      <c r="D233" s="11">
        <v>4</v>
      </c>
      <c r="E233" s="11">
        <v>3</v>
      </c>
      <c r="F233" s="16">
        <v>203</v>
      </c>
      <c r="G233" s="18">
        <v>2455</v>
      </c>
      <c r="H233" t="s">
        <v>23</v>
      </c>
      <c r="I233" t="s">
        <v>61</v>
      </c>
      <c r="J233" t="s">
        <v>54</v>
      </c>
      <c r="K233" s="11">
        <v>7</v>
      </c>
      <c r="L233" s="11">
        <v>7</v>
      </c>
      <c r="M233" s="10">
        <f t="shared" si="7"/>
        <v>14</v>
      </c>
    </row>
    <row r="234" spans="1:13" s="2" customFormat="1" x14ac:dyDescent="0.25">
      <c r="A234" s="2" t="s">
        <v>12</v>
      </c>
      <c r="B234" s="3">
        <v>44873</v>
      </c>
      <c r="C234" t="s">
        <v>47</v>
      </c>
      <c r="D234" s="11">
        <v>4</v>
      </c>
      <c r="E234" s="11">
        <v>3</v>
      </c>
      <c r="F234" s="16">
        <v>203</v>
      </c>
      <c r="G234" s="18">
        <v>2455</v>
      </c>
      <c r="H234" t="s">
        <v>25</v>
      </c>
      <c r="I234" t="s">
        <v>26</v>
      </c>
      <c r="J234" t="s">
        <v>13</v>
      </c>
      <c r="K234" s="11">
        <f>805+32</f>
        <v>837</v>
      </c>
      <c r="L234" s="11">
        <v>313</v>
      </c>
      <c r="M234" s="10">
        <f t="shared" si="7"/>
        <v>1150</v>
      </c>
    </row>
    <row r="235" spans="1:13" s="2" customFormat="1" x14ac:dyDescent="0.25">
      <c r="A235" s="2" t="s">
        <v>12</v>
      </c>
      <c r="B235" s="3">
        <v>44873</v>
      </c>
      <c r="C235" t="s">
        <v>47</v>
      </c>
      <c r="D235" s="11">
        <v>4</v>
      </c>
      <c r="E235" s="11">
        <v>3</v>
      </c>
      <c r="F235" s="16">
        <v>203</v>
      </c>
      <c r="G235" s="18">
        <v>2455</v>
      </c>
      <c r="H235" t="s">
        <v>25</v>
      </c>
      <c r="I235" t="s">
        <v>62</v>
      </c>
      <c r="J235" t="s">
        <v>49</v>
      </c>
      <c r="K235" s="11">
        <f>183+34</f>
        <v>217</v>
      </c>
      <c r="L235" s="11">
        <v>85</v>
      </c>
      <c r="M235" s="10">
        <f t="shared" si="7"/>
        <v>302</v>
      </c>
    </row>
    <row r="236" spans="1:13" s="2" customFormat="1" x14ac:dyDescent="0.25">
      <c r="A236" s="2" t="s">
        <v>12</v>
      </c>
      <c r="B236" s="3">
        <v>44873</v>
      </c>
      <c r="C236" t="s">
        <v>47</v>
      </c>
      <c r="D236" s="11">
        <v>4</v>
      </c>
      <c r="E236" s="11">
        <v>3</v>
      </c>
      <c r="F236" s="16">
        <v>203</v>
      </c>
      <c r="G236" s="18">
        <v>2455</v>
      </c>
      <c r="H236" t="s">
        <v>25</v>
      </c>
      <c r="I236" t="s">
        <v>63</v>
      </c>
      <c r="J236" t="s">
        <v>55</v>
      </c>
      <c r="K236" s="11">
        <v>7</v>
      </c>
      <c r="L236" s="11">
        <v>2</v>
      </c>
      <c r="M236" s="10">
        <f t="shared" si="7"/>
        <v>9</v>
      </c>
    </row>
    <row r="237" spans="1:13" s="2" customFormat="1" x14ac:dyDescent="0.25">
      <c r="A237" s="2" t="s">
        <v>12</v>
      </c>
      <c r="B237" s="3">
        <v>44873</v>
      </c>
      <c r="C237" t="s">
        <v>47</v>
      </c>
      <c r="D237" s="11">
        <v>4</v>
      </c>
      <c r="E237" s="11">
        <v>3</v>
      </c>
      <c r="F237" s="16">
        <v>203</v>
      </c>
      <c r="G237" s="18">
        <v>2455</v>
      </c>
      <c r="H237" t="s">
        <v>25</v>
      </c>
      <c r="I237" t="s">
        <v>53</v>
      </c>
      <c r="J237"/>
      <c r="K237" s="11">
        <v>0</v>
      </c>
      <c r="L237" s="11">
        <v>0</v>
      </c>
      <c r="M237" s="10">
        <f t="shared" si="7"/>
        <v>0</v>
      </c>
    </row>
    <row r="238" spans="1:13" s="2" customFormat="1" x14ac:dyDescent="0.25">
      <c r="A238" s="2" t="s">
        <v>12</v>
      </c>
      <c r="B238" s="3">
        <v>44873</v>
      </c>
      <c r="C238" t="s">
        <v>47</v>
      </c>
      <c r="D238" s="11">
        <v>4</v>
      </c>
      <c r="E238" s="11">
        <v>3</v>
      </c>
      <c r="F238" s="16">
        <v>203</v>
      </c>
      <c r="G238" s="18">
        <v>2455</v>
      </c>
      <c r="H238" t="s">
        <v>27</v>
      </c>
      <c r="I238" t="s">
        <v>28</v>
      </c>
      <c r="J238" t="s">
        <v>13</v>
      </c>
      <c r="K238" s="11">
        <f>810+31</f>
        <v>841</v>
      </c>
      <c r="L238" s="11">
        <v>315</v>
      </c>
      <c r="M238" s="10">
        <f t="shared" si="7"/>
        <v>1156</v>
      </c>
    </row>
    <row r="239" spans="1:13" s="2" customFormat="1" x14ac:dyDescent="0.25">
      <c r="A239" s="2" t="s">
        <v>12</v>
      </c>
      <c r="B239" s="3">
        <v>44873</v>
      </c>
      <c r="C239" t="s">
        <v>47</v>
      </c>
      <c r="D239" s="11">
        <v>4</v>
      </c>
      <c r="E239" s="11">
        <v>3</v>
      </c>
      <c r="F239" s="16">
        <v>203</v>
      </c>
      <c r="G239" s="18">
        <v>2455</v>
      </c>
      <c r="H239" t="s">
        <v>27</v>
      </c>
      <c r="I239" t="s">
        <v>64</v>
      </c>
      <c r="J239" t="s">
        <v>49</v>
      </c>
      <c r="K239" s="11">
        <f>36+192</f>
        <v>228</v>
      </c>
      <c r="L239" s="11">
        <v>84</v>
      </c>
      <c r="M239" s="10">
        <f t="shared" si="7"/>
        <v>312</v>
      </c>
    </row>
    <row r="240" spans="1:13" s="2" customFormat="1" x14ac:dyDescent="0.25">
      <c r="A240" s="2" t="s">
        <v>12</v>
      </c>
      <c r="B240" s="3">
        <v>44873</v>
      </c>
      <c r="C240" t="s">
        <v>47</v>
      </c>
      <c r="D240" s="11">
        <v>4</v>
      </c>
      <c r="E240" s="11">
        <v>3</v>
      </c>
      <c r="F240" s="16">
        <v>203</v>
      </c>
      <c r="G240" s="18">
        <v>2455</v>
      </c>
      <c r="H240" t="s">
        <v>29</v>
      </c>
      <c r="I240" t="s">
        <v>30</v>
      </c>
      <c r="J240" t="s">
        <v>13</v>
      </c>
      <c r="K240" s="11">
        <f>796+30</f>
        <v>826</v>
      </c>
      <c r="L240" s="11">
        <v>310</v>
      </c>
      <c r="M240" s="10">
        <f t="shared" si="7"/>
        <v>1136</v>
      </c>
    </row>
    <row r="241" spans="1:13" s="2" customFormat="1" x14ac:dyDescent="0.25">
      <c r="A241" s="2" t="s">
        <v>12</v>
      </c>
      <c r="B241" s="3">
        <v>44873</v>
      </c>
      <c r="C241" t="s">
        <v>47</v>
      </c>
      <c r="D241" s="11">
        <v>4</v>
      </c>
      <c r="E241" s="11">
        <v>3</v>
      </c>
      <c r="F241" s="16">
        <v>203</v>
      </c>
      <c r="G241" s="18">
        <v>2455</v>
      </c>
      <c r="H241" t="s">
        <v>29</v>
      </c>
      <c r="I241" t="s">
        <v>65</v>
      </c>
      <c r="J241" t="s">
        <v>49</v>
      </c>
      <c r="K241" s="11">
        <f>35+193</f>
        <v>228</v>
      </c>
      <c r="L241" s="11">
        <v>80</v>
      </c>
      <c r="M241" s="10">
        <f t="shared" si="7"/>
        <v>308</v>
      </c>
    </row>
    <row r="242" spans="1:13" s="2" customFormat="1" x14ac:dyDescent="0.25">
      <c r="A242" s="2" t="s">
        <v>12</v>
      </c>
      <c r="B242" s="3">
        <v>44873</v>
      </c>
      <c r="C242" t="s">
        <v>47</v>
      </c>
      <c r="D242" s="11">
        <v>4</v>
      </c>
      <c r="E242" s="11">
        <v>3</v>
      </c>
      <c r="F242" s="16">
        <v>203</v>
      </c>
      <c r="G242" s="18">
        <v>2455</v>
      </c>
      <c r="H242" t="s">
        <v>29</v>
      </c>
      <c r="I242" t="s">
        <v>66</v>
      </c>
      <c r="J242" t="s">
        <v>54</v>
      </c>
      <c r="K242" s="11">
        <v>4</v>
      </c>
      <c r="L242" s="11">
        <v>10</v>
      </c>
      <c r="M242" s="10">
        <f t="shared" si="7"/>
        <v>14</v>
      </c>
    </row>
    <row r="243" spans="1:13" s="2" customFormat="1" x14ac:dyDescent="0.25">
      <c r="A243" s="2" t="s">
        <v>12</v>
      </c>
      <c r="B243" s="3">
        <v>44873</v>
      </c>
      <c r="C243" t="s">
        <v>47</v>
      </c>
      <c r="D243" s="11">
        <v>4</v>
      </c>
      <c r="E243" s="11">
        <v>3</v>
      </c>
      <c r="F243" s="16">
        <v>203</v>
      </c>
      <c r="G243" s="18">
        <v>2455</v>
      </c>
      <c r="H243" t="s">
        <v>29</v>
      </c>
      <c r="I243" t="s">
        <v>67</v>
      </c>
      <c r="J243" t="s">
        <v>55</v>
      </c>
      <c r="K243" s="11">
        <v>7</v>
      </c>
      <c r="L243" s="11">
        <v>1</v>
      </c>
      <c r="M243" s="10">
        <f t="shared" si="7"/>
        <v>8</v>
      </c>
    </row>
    <row r="244" spans="1:13" s="2" customFormat="1" x14ac:dyDescent="0.25">
      <c r="A244" s="2" t="s">
        <v>12</v>
      </c>
      <c r="B244" s="3">
        <v>44873</v>
      </c>
      <c r="C244" t="s">
        <v>47</v>
      </c>
      <c r="D244" s="11">
        <v>4</v>
      </c>
      <c r="E244" s="11">
        <v>3</v>
      </c>
      <c r="F244" s="16">
        <v>203</v>
      </c>
      <c r="G244" s="18">
        <v>2455</v>
      </c>
      <c r="H244" t="s">
        <v>31</v>
      </c>
      <c r="I244" t="s">
        <v>32</v>
      </c>
      <c r="J244" t="s">
        <v>13</v>
      </c>
      <c r="K244" s="11">
        <f>803+31</f>
        <v>834</v>
      </c>
      <c r="L244" s="11">
        <v>309</v>
      </c>
      <c r="M244" s="10">
        <f t="shared" si="7"/>
        <v>1143</v>
      </c>
    </row>
    <row r="245" spans="1:13" s="2" customFormat="1" x14ac:dyDescent="0.25">
      <c r="A245" s="2" t="s">
        <v>12</v>
      </c>
      <c r="B245" s="3">
        <v>44873</v>
      </c>
      <c r="C245" t="s">
        <v>47</v>
      </c>
      <c r="D245" s="11">
        <v>4</v>
      </c>
      <c r="E245" s="11">
        <v>3</v>
      </c>
      <c r="F245" s="16">
        <v>203</v>
      </c>
      <c r="G245" s="18">
        <v>2455</v>
      </c>
      <c r="H245" t="s">
        <v>31</v>
      </c>
      <c r="I245" t="s">
        <v>68</v>
      </c>
      <c r="J245" t="s">
        <v>49</v>
      </c>
      <c r="K245" s="11">
        <f>36+187</f>
        <v>223</v>
      </c>
      <c r="L245" s="11">
        <v>83</v>
      </c>
      <c r="M245" s="10">
        <f t="shared" si="7"/>
        <v>306</v>
      </c>
    </row>
    <row r="246" spans="1:13" s="2" customFormat="1" x14ac:dyDescent="0.25">
      <c r="A246" s="2" t="s">
        <v>12</v>
      </c>
      <c r="B246" s="3">
        <v>44873</v>
      </c>
      <c r="C246" t="s">
        <v>47</v>
      </c>
      <c r="D246" s="11">
        <v>4</v>
      </c>
      <c r="E246" s="11">
        <v>3</v>
      </c>
      <c r="F246" s="16">
        <v>203</v>
      </c>
      <c r="G246" s="18">
        <v>2455</v>
      </c>
      <c r="H246" t="s">
        <v>31</v>
      </c>
      <c r="I246" t="s">
        <v>69</v>
      </c>
      <c r="J246" t="s">
        <v>54</v>
      </c>
      <c r="K246" s="11">
        <v>7</v>
      </c>
      <c r="L246" s="11">
        <v>10</v>
      </c>
      <c r="M246" s="10">
        <f t="shared" si="7"/>
        <v>17</v>
      </c>
    </row>
    <row r="247" spans="1:13" s="2" customFormat="1" x14ac:dyDescent="0.25">
      <c r="A247" s="2" t="s">
        <v>12</v>
      </c>
      <c r="B247" s="3">
        <v>44873</v>
      </c>
      <c r="C247" t="s">
        <v>47</v>
      </c>
      <c r="D247" s="11">
        <v>4</v>
      </c>
      <c r="E247" s="11">
        <v>3</v>
      </c>
      <c r="F247" s="16">
        <v>203</v>
      </c>
      <c r="G247" s="18">
        <v>2455</v>
      </c>
      <c r="H247" t="s">
        <v>33</v>
      </c>
      <c r="I247" t="s">
        <v>34</v>
      </c>
      <c r="J247" t="s">
        <v>13</v>
      </c>
      <c r="K247" s="11">
        <v>835</v>
      </c>
      <c r="L247" s="11">
        <v>315</v>
      </c>
      <c r="M247" s="10">
        <f t="shared" si="7"/>
        <v>1150</v>
      </c>
    </row>
    <row r="248" spans="1:13" s="2" customFormat="1" x14ac:dyDescent="0.25">
      <c r="A248" s="2" t="s">
        <v>12</v>
      </c>
      <c r="B248" s="3">
        <v>44873</v>
      </c>
      <c r="C248" t="s">
        <v>47</v>
      </c>
      <c r="D248" s="11">
        <v>4</v>
      </c>
      <c r="E248" s="11">
        <v>3</v>
      </c>
      <c r="F248" s="16">
        <v>203</v>
      </c>
      <c r="G248" s="18">
        <v>2455</v>
      </c>
      <c r="H248" t="s">
        <v>33</v>
      </c>
      <c r="I248" t="s">
        <v>70</v>
      </c>
      <c r="J248" t="s">
        <v>49</v>
      </c>
      <c r="K248" s="11">
        <f>188+36</f>
        <v>224</v>
      </c>
      <c r="L248" s="11">
        <v>84</v>
      </c>
      <c r="M248" s="10">
        <f t="shared" si="7"/>
        <v>308</v>
      </c>
    </row>
    <row r="249" spans="1:13" s="2" customFormat="1" x14ac:dyDescent="0.25">
      <c r="A249" s="2" t="s">
        <v>12</v>
      </c>
      <c r="B249" s="3">
        <v>44873</v>
      </c>
      <c r="C249" t="s">
        <v>47</v>
      </c>
      <c r="D249" s="11">
        <v>4</v>
      </c>
      <c r="E249" s="11">
        <v>3</v>
      </c>
      <c r="F249" s="16">
        <v>203</v>
      </c>
      <c r="G249" s="18">
        <v>2455</v>
      </c>
      <c r="H249" t="s">
        <v>35</v>
      </c>
      <c r="I249" t="s">
        <v>36</v>
      </c>
      <c r="J249" t="s">
        <v>13</v>
      </c>
      <c r="K249" s="11">
        <f>806+31</f>
        <v>837</v>
      </c>
      <c r="L249" s="11">
        <v>315</v>
      </c>
      <c r="M249" s="10">
        <f t="shared" si="7"/>
        <v>1152</v>
      </c>
    </row>
    <row r="250" spans="1:13" s="2" customFormat="1" x14ac:dyDescent="0.25">
      <c r="A250" s="2" t="s">
        <v>12</v>
      </c>
      <c r="B250" s="3">
        <v>44873</v>
      </c>
      <c r="C250" t="s">
        <v>47</v>
      </c>
      <c r="D250" s="11">
        <v>4</v>
      </c>
      <c r="E250" s="11">
        <v>3</v>
      </c>
      <c r="F250" s="16">
        <v>203</v>
      </c>
      <c r="G250" s="18">
        <v>2455</v>
      </c>
      <c r="H250" t="s">
        <v>35</v>
      </c>
      <c r="I250" t="s">
        <v>71</v>
      </c>
      <c r="J250" t="s">
        <v>49</v>
      </c>
      <c r="K250" s="11">
        <f>188+35</f>
        <v>223</v>
      </c>
      <c r="L250" s="11">
        <v>86</v>
      </c>
      <c r="M250" s="10">
        <f t="shared" si="7"/>
        <v>309</v>
      </c>
    </row>
    <row r="251" spans="1:13" s="2" customFormat="1" x14ac:dyDescent="0.25">
      <c r="A251" s="2" t="s">
        <v>12</v>
      </c>
      <c r="B251" s="3">
        <v>44873</v>
      </c>
      <c r="C251" t="s">
        <v>47</v>
      </c>
      <c r="D251" s="11">
        <v>4</v>
      </c>
      <c r="E251" s="11">
        <v>3</v>
      </c>
      <c r="F251" s="16">
        <v>203</v>
      </c>
      <c r="G251" s="18">
        <v>2455</v>
      </c>
      <c r="H251" t="s">
        <v>37</v>
      </c>
      <c r="I251" t="s">
        <v>38</v>
      </c>
      <c r="J251" t="s">
        <v>13</v>
      </c>
      <c r="K251" s="11">
        <f>808+31</f>
        <v>839</v>
      </c>
      <c r="L251" s="11">
        <v>313</v>
      </c>
      <c r="M251" s="10">
        <f t="shared" si="7"/>
        <v>1152</v>
      </c>
    </row>
    <row r="252" spans="1:13" s="2" customFormat="1" x14ac:dyDescent="0.25">
      <c r="A252" s="2" t="s">
        <v>12</v>
      </c>
      <c r="B252" s="3">
        <v>44873</v>
      </c>
      <c r="C252" t="s">
        <v>47</v>
      </c>
      <c r="D252" s="11">
        <v>4</v>
      </c>
      <c r="E252" s="11">
        <v>3</v>
      </c>
      <c r="F252" s="16">
        <v>203</v>
      </c>
      <c r="G252" s="18">
        <v>2455</v>
      </c>
      <c r="H252" t="s">
        <v>37</v>
      </c>
      <c r="I252" t="s">
        <v>72</v>
      </c>
      <c r="J252" t="s">
        <v>49</v>
      </c>
      <c r="K252" s="11">
        <f>186+35</f>
        <v>221</v>
      </c>
      <c r="L252" s="11">
        <v>87</v>
      </c>
      <c r="M252" s="10">
        <f t="shared" si="7"/>
        <v>308</v>
      </c>
    </row>
    <row r="253" spans="1:13" s="2" customFormat="1" x14ac:dyDescent="0.25">
      <c r="A253" s="2" t="s">
        <v>12</v>
      </c>
      <c r="B253" s="3">
        <v>44873</v>
      </c>
      <c r="C253" t="s">
        <v>47</v>
      </c>
      <c r="D253" s="11">
        <v>4</v>
      </c>
      <c r="E253" s="11">
        <v>3</v>
      </c>
      <c r="F253" s="16">
        <v>203</v>
      </c>
      <c r="G253" s="18">
        <v>2455</v>
      </c>
      <c r="H253" t="s">
        <v>39</v>
      </c>
      <c r="I253" t="s">
        <v>41</v>
      </c>
      <c r="J253" t="s">
        <v>13</v>
      </c>
      <c r="K253" s="11">
        <f>806+31</f>
        <v>837</v>
      </c>
      <c r="L253" s="11">
        <v>315</v>
      </c>
      <c r="M253" s="10">
        <f t="shared" si="7"/>
        <v>1152</v>
      </c>
    </row>
    <row r="254" spans="1:13" s="2" customFormat="1" x14ac:dyDescent="0.25">
      <c r="A254" s="2" t="s">
        <v>12</v>
      </c>
      <c r="B254" s="3">
        <v>44873</v>
      </c>
      <c r="C254" t="s">
        <v>47</v>
      </c>
      <c r="D254" s="11">
        <v>4</v>
      </c>
      <c r="E254" s="11">
        <v>3</v>
      </c>
      <c r="F254" s="16">
        <v>203</v>
      </c>
      <c r="G254" s="18">
        <v>2455</v>
      </c>
      <c r="H254" t="s">
        <v>39</v>
      </c>
      <c r="I254" t="s">
        <v>73</v>
      </c>
      <c r="J254" t="s">
        <v>49</v>
      </c>
      <c r="K254" s="11">
        <f>35+185</f>
        <v>220</v>
      </c>
      <c r="L254" s="11">
        <v>84</v>
      </c>
      <c r="M254" s="10">
        <f t="shared" si="7"/>
        <v>304</v>
      </c>
    </row>
    <row r="255" spans="1:13" s="2" customFormat="1" x14ac:dyDescent="0.25">
      <c r="A255" s="2" t="s">
        <v>12</v>
      </c>
      <c r="B255" s="3">
        <v>44873</v>
      </c>
      <c r="C255" t="s">
        <v>47</v>
      </c>
      <c r="D255" s="11">
        <v>4</v>
      </c>
      <c r="E255" s="11">
        <v>3</v>
      </c>
      <c r="F255" s="16">
        <v>203</v>
      </c>
      <c r="G255" s="18">
        <v>2455</v>
      </c>
      <c r="H255" t="s">
        <v>40</v>
      </c>
      <c r="I255" t="s">
        <v>42</v>
      </c>
      <c r="J255" t="s">
        <v>13</v>
      </c>
      <c r="K255" s="11">
        <f>819+38</f>
        <v>857</v>
      </c>
      <c r="L255" s="11">
        <v>312</v>
      </c>
      <c r="M255" s="10">
        <f t="shared" si="7"/>
        <v>1169</v>
      </c>
    </row>
    <row r="256" spans="1:13" s="2" customFormat="1" x14ac:dyDescent="0.25">
      <c r="A256" s="2" t="s">
        <v>12</v>
      </c>
      <c r="B256" s="3">
        <v>44873</v>
      </c>
      <c r="C256" t="s">
        <v>47</v>
      </c>
      <c r="D256" s="11">
        <v>4</v>
      </c>
      <c r="E256" s="11">
        <v>3</v>
      </c>
      <c r="F256" s="16">
        <v>203</v>
      </c>
      <c r="G256" s="18">
        <v>2455</v>
      </c>
      <c r="H256" t="s">
        <v>40</v>
      </c>
      <c r="I256" t="s">
        <v>74</v>
      </c>
      <c r="J256" t="s">
        <v>54</v>
      </c>
      <c r="K256" s="11">
        <f>18+126</f>
        <v>144</v>
      </c>
      <c r="L256" s="11">
        <v>65</v>
      </c>
      <c r="M256" s="10">
        <f t="shared" si="7"/>
        <v>209</v>
      </c>
    </row>
    <row r="257" spans="1:13" s="2" customFormat="1" x14ac:dyDescent="0.25">
      <c r="A257" s="2" t="s">
        <v>12</v>
      </c>
      <c r="B257" s="3">
        <v>44873</v>
      </c>
      <c r="C257" t="s">
        <v>47</v>
      </c>
      <c r="D257" s="11">
        <v>4</v>
      </c>
      <c r="E257" s="11">
        <v>3</v>
      </c>
      <c r="F257" s="16">
        <v>203</v>
      </c>
      <c r="G257" s="18">
        <v>2455</v>
      </c>
      <c r="H257" t="s">
        <v>43</v>
      </c>
      <c r="I257" t="s">
        <v>44</v>
      </c>
      <c r="J257" t="s">
        <v>13</v>
      </c>
      <c r="K257" s="11">
        <f>36+829</f>
        <v>865</v>
      </c>
      <c r="L257" s="11">
        <v>314</v>
      </c>
      <c r="M257" s="10">
        <f t="shared" si="7"/>
        <v>1179</v>
      </c>
    </row>
    <row r="258" spans="1:13" s="2" customFormat="1" x14ac:dyDescent="0.25">
      <c r="A258" s="2" t="s">
        <v>12</v>
      </c>
      <c r="B258" s="3">
        <v>44873</v>
      </c>
      <c r="C258" t="s">
        <v>47</v>
      </c>
      <c r="D258" s="11">
        <v>4</v>
      </c>
      <c r="E258" s="11">
        <v>3</v>
      </c>
      <c r="F258" s="16">
        <v>203</v>
      </c>
      <c r="G258" s="18">
        <v>2455</v>
      </c>
      <c r="H258" t="s">
        <v>43</v>
      </c>
      <c r="I258" t="s">
        <v>75</v>
      </c>
      <c r="J258" t="s">
        <v>54</v>
      </c>
      <c r="K258" s="11">
        <f>18+124</f>
        <v>142</v>
      </c>
      <c r="L258" s="11">
        <v>65</v>
      </c>
      <c r="M258" s="10">
        <f t="shared" si="7"/>
        <v>207</v>
      </c>
    </row>
    <row r="259" spans="1:13" s="2" customFormat="1" x14ac:dyDescent="0.25">
      <c r="A259" s="2" t="s">
        <v>12</v>
      </c>
      <c r="B259" s="3">
        <v>44873</v>
      </c>
      <c r="C259" t="s">
        <v>47</v>
      </c>
      <c r="D259" s="11">
        <v>4</v>
      </c>
      <c r="E259" s="11">
        <v>3</v>
      </c>
      <c r="F259" s="16">
        <v>203</v>
      </c>
      <c r="G259" s="18">
        <v>2455</v>
      </c>
      <c r="H259" t="s">
        <v>45</v>
      </c>
      <c r="I259" t="s">
        <v>46</v>
      </c>
      <c r="J259" t="s">
        <v>13</v>
      </c>
      <c r="K259" s="11">
        <f>35+804</f>
        <v>839</v>
      </c>
      <c r="L259" s="11">
        <v>307</v>
      </c>
      <c r="M259" s="10">
        <f t="shared" si="7"/>
        <v>1146</v>
      </c>
    </row>
    <row r="260" spans="1:13" s="1" customFormat="1" ht="15.75" thickBot="1" x14ac:dyDescent="0.3">
      <c r="A260" s="1" t="s">
        <v>12</v>
      </c>
      <c r="B260" s="9">
        <v>44873</v>
      </c>
      <c r="C260" s="1" t="s">
        <v>47</v>
      </c>
      <c r="D260" s="21">
        <v>4</v>
      </c>
      <c r="E260" s="21">
        <v>3</v>
      </c>
      <c r="F260" s="17">
        <v>203</v>
      </c>
      <c r="G260" s="19">
        <v>2455</v>
      </c>
      <c r="H260" s="1" t="s">
        <v>45</v>
      </c>
      <c r="I260" s="1" t="s">
        <v>76</v>
      </c>
      <c r="J260" s="1" t="s">
        <v>49</v>
      </c>
      <c r="K260" s="21">
        <f>194+30</f>
        <v>224</v>
      </c>
      <c r="L260" s="21">
        <v>89</v>
      </c>
      <c r="M260" s="6">
        <f t="shared" si="7"/>
        <v>313</v>
      </c>
    </row>
    <row r="261" spans="1:13" s="2" customFormat="1" x14ac:dyDescent="0.25">
      <c r="A261" s="2" t="s">
        <v>12</v>
      </c>
      <c r="B261" s="3">
        <v>44873</v>
      </c>
      <c r="C261" t="s">
        <v>47</v>
      </c>
      <c r="D261" s="11">
        <v>1</v>
      </c>
      <c r="E261" s="11">
        <v>0</v>
      </c>
      <c r="F261" s="16">
        <v>204</v>
      </c>
      <c r="G261" s="18">
        <v>1341</v>
      </c>
      <c r="H261" s="7" t="s">
        <v>15</v>
      </c>
      <c r="I261" t="s">
        <v>16</v>
      </c>
      <c r="J261" t="s">
        <v>13</v>
      </c>
      <c r="K261" s="11">
        <f>384+14</f>
        <v>398</v>
      </c>
      <c r="L261" s="11">
        <v>205</v>
      </c>
      <c r="M261" s="10">
        <f t="shared" ref="M261:M302" si="8">SUM(K261:L261)</f>
        <v>603</v>
      </c>
    </row>
    <row r="262" spans="1:13" s="2" customFormat="1" x14ac:dyDescent="0.25">
      <c r="A262" s="2" t="s">
        <v>12</v>
      </c>
      <c r="B262" s="3">
        <v>44873</v>
      </c>
      <c r="C262" t="s">
        <v>47</v>
      </c>
      <c r="D262" s="11">
        <v>1</v>
      </c>
      <c r="E262" s="11">
        <v>0</v>
      </c>
      <c r="F262" s="16">
        <v>204</v>
      </c>
      <c r="G262" s="18">
        <v>1341</v>
      </c>
      <c r="H262" s="7" t="s">
        <v>15</v>
      </c>
      <c r="I262" t="s">
        <v>48</v>
      </c>
      <c r="J262" t="s">
        <v>49</v>
      </c>
      <c r="K262" s="11">
        <f>109+13</f>
        <v>122</v>
      </c>
      <c r="L262" s="11">
        <v>61</v>
      </c>
      <c r="M262" s="10">
        <f t="shared" si="8"/>
        <v>183</v>
      </c>
    </row>
    <row r="263" spans="1:13" s="2" customFormat="1" x14ac:dyDescent="0.25">
      <c r="A263" s="2" t="s">
        <v>12</v>
      </c>
      <c r="B263" s="3">
        <v>44873</v>
      </c>
      <c r="C263" t="s">
        <v>47</v>
      </c>
      <c r="D263" s="11">
        <v>1</v>
      </c>
      <c r="E263" s="11">
        <v>0</v>
      </c>
      <c r="F263" s="16">
        <v>204</v>
      </c>
      <c r="G263" s="18">
        <v>1341</v>
      </c>
      <c r="H263" s="8" t="s">
        <v>18</v>
      </c>
      <c r="I263" t="s">
        <v>17</v>
      </c>
      <c r="J263" t="s">
        <v>13</v>
      </c>
      <c r="K263" s="11">
        <f>373+13</f>
        <v>386</v>
      </c>
      <c r="L263" s="11">
        <v>204</v>
      </c>
      <c r="M263" s="10">
        <f t="shared" si="8"/>
        <v>590</v>
      </c>
    </row>
    <row r="264" spans="1:13" s="2" customFormat="1" x14ac:dyDescent="0.25">
      <c r="A264" s="2" t="s">
        <v>12</v>
      </c>
      <c r="B264" s="3">
        <v>44873</v>
      </c>
      <c r="C264" t="s">
        <v>47</v>
      </c>
      <c r="D264" s="11">
        <v>1</v>
      </c>
      <c r="E264" s="11">
        <v>0</v>
      </c>
      <c r="F264" s="16">
        <v>204</v>
      </c>
      <c r="G264" s="18">
        <v>1341</v>
      </c>
      <c r="H264" s="8" t="s">
        <v>18</v>
      </c>
      <c r="I264" t="s">
        <v>50</v>
      </c>
      <c r="J264" t="s">
        <v>49</v>
      </c>
      <c r="K264" s="11">
        <f>114+14</f>
        <v>128</v>
      </c>
      <c r="L264" s="11">
        <v>59</v>
      </c>
      <c r="M264" s="10">
        <f t="shared" si="8"/>
        <v>187</v>
      </c>
    </row>
    <row r="265" spans="1:13" s="2" customFormat="1" x14ac:dyDescent="0.25">
      <c r="A265" s="2" t="s">
        <v>12</v>
      </c>
      <c r="B265" s="3">
        <v>44873</v>
      </c>
      <c r="C265" t="s">
        <v>47</v>
      </c>
      <c r="D265" s="11">
        <v>1</v>
      </c>
      <c r="E265" s="11">
        <v>0</v>
      </c>
      <c r="F265" s="16">
        <v>204</v>
      </c>
      <c r="G265" s="18">
        <v>1341</v>
      </c>
      <c r="H265" s="8" t="s">
        <v>18</v>
      </c>
      <c r="I265" t="s">
        <v>51</v>
      </c>
      <c r="J265" t="s">
        <v>54</v>
      </c>
      <c r="K265" s="11">
        <f>2</f>
        <v>2</v>
      </c>
      <c r="L265" s="11">
        <v>6</v>
      </c>
      <c r="M265" s="10">
        <f t="shared" si="8"/>
        <v>8</v>
      </c>
    </row>
    <row r="266" spans="1:13" s="2" customFormat="1" x14ac:dyDescent="0.25">
      <c r="A266" s="2" t="s">
        <v>12</v>
      </c>
      <c r="B266" s="3">
        <v>44873</v>
      </c>
      <c r="C266" t="s">
        <v>47</v>
      </c>
      <c r="D266" s="11">
        <v>1</v>
      </c>
      <c r="E266" s="11">
        <v>0</v>
      </c>
      <c r="F266" s="16">
        <v>204</v>
      </c>
      <c r="G266" s="18">
        <v>1341</v>
      </c>
      <c r="H266" s="8" t="s">
        <v>18</v>
      </c>
      <c r="I266" t="s">
        <v>52</v>
      </c>
      <c r="J266" t="s">
        <v>55</v>
      </c>
      <c r="K266" s="11">
        <v>3</v>
      </c>
      <c r="L266" s="11">
        <v>3</v>
      </c>
      <c r="M266" s="10">
        <f t="shared" si="8"/>
        <v>6</v>
      </c>
    </row>
    <row r="267" spans="1:13" s="2" customFormat="1" x14ac:dyDescent="0.25">
      <c r="A267" s="2" t="s">
        <v>12</v>
      </c>
      <c r="B267" s="3">
        <v>44873</v>
      </c>
      <c r="C267" t="s">
        <v>47</v>
      </c>
      <c r="D267" s="11">
        <v>1</v>
      </c>
      <c r="E267" s="11">
        <v>0</v>
      </c>
      <c r="F267" s="16">
        <v>204</v>
      </c>
      <c r="G267" s="18">
        <v>1341</v>
      </c>
      <c r="H267" s="8" t="s">
        <v>18</v>
      </c>
      <c r="I267" t="s">
        <v>53</v>
      </c>
      <c r="J267"/>
      <c r="K267" s="11">
        <v>2</v>
      </c>
      <c r="L267" s="11">
        <v>1</v>
      </c>
      <c r="M267" s="10">
        <f t="shared" si="8"/>
        <v>3</v>
      </c>
    </row>
    <row r="268" spans="1:13" s="2" customFormat="1" x14ac:dyDescent="0.25">
      <c r="A268" s="2" t="s">
        <v>12</v>
      </c>
      <c r="B268" s="3">
        <v>44873</v>
      </c>
      <c r="C268" t="s">
        <v>47</v>
      </c>
      <c r="D268" s="11">
        <v>1</v>
      </c>
      <c r="E268" s="11">
        <v>0</v>
      </c>
      <c r="F268" s="16">
        <v>204</v>
      </c>
      <c r="G268" s="18">
        <v>1341</v>
      </c>
      <c r="H268" s="8" t="s">
        <v>19</v>
      </c>
      <c r="I268" t="s">
        <v>20</v>
      </c>
      <c r="J268" t="s">
        <v>13</v>
      </c>
      <c r="K268" s="11">
        <f>368+13</f>
        <v>381</v>
      </c>
      <c r="L268" s="11">
        <v>199</v>
      </c>
      <c r="M268" s="10">
        <f t="shared" si="8"/>
        <v>580</v>
      </c>
    </row>
    <row r="269" spans="1:13" s="2" customFormat="1" x14ac:dyDescent="0.25">
      <c r="A269" s="2" t="s">
        <v>12</v>
      </c>
      <c r="B269" s="3">
        <v>44873</v>
      </c>
      <c r="C269" t="s">
        <v>47</v>
      </c>
      <c r="D269" s="11">
        <v>1</v>
      </c>
      <c r="E269" s="11">
        <v>0</v>
      </c>
      <c r="F269" s="16">
        <v>204</v>
      </c>
      <c r="G269" s="18">
        <v>1341</v>
      </c>
      <c r="H269" s="8" t="s">
        <v>19</v>
      </c>
      <c r="I269" t="s">
        <v>56</v>
      </c>
      <c r="J269" t="s">
        <v>49</v>
      </c>
      <c r="K269" s="11">
        <f>14+119</f>
        <v>133</v>
      </c>
      <c r="L269" s="11">
        <v>65</v>
      </c>
      <c r="M269" s="10">
        <f t="shared" si="8"/>
        <v>198</v>
      </c>
    </row>
    <row r="270" spans="1:13" s="2" customFormat="1" x14ac:dyDescent="0.25">
      <c r="A270" s="2" t="s">
        <v>12</v>
      </c>
      <c r="B270" s="3">
        <v>44873</v>
      </c>
      <c r="C270" t="s">
        <v>47</v>
      </c>
      <c r="D270" s="11">
        <v>1</v>
      </c>
      <c r="E270" s="11">
        <v>0</v>
      </c>
      <c r="F270" s="16">
        <v>204</v>
      </c>
      <c r="G270" s="18">
        <v>1341</v>
      </c>
      <c r="H270" s="8" t="s">
        <v>19</v>
      </c>
      <c r="I270" t="s">
        <v>57</v>
      </c>
      <c r="J270" t="s">
        <v>54</v>
      </c>
      <c r="K270" s="11">
        <v>5</v>
      </c>
      <c r="L270" s="11">
        <v>8</v>
      </c>
      <c r="M270" s="10">
        <f t="shared" si="8"/>
        <v>13</v>
      </c>
    </row>
    <row r="271" spans="1:13" s="2" customFormat="1" x14ac:dyDescent="0.25">
      <c r="A271" s="2" t="s">
        <v>12</v>
      </c>
      <c r="B271" s="3">
        <v>44873</v>
      </c>
      <c r="C271" t="s">
        <v>47</v>
      </c>
      <c r="D271" s="11">
        <v>1</v>
      </c>
      <c r="E271" s="11">
        <v>0</v>
      </c>
      <c r="F271" s="16">
        <v>204</v>
      </c>
      <c r="G271" s="18">
        <v>1341</v>
      </c>
      <c r="H271" t="s">
        <v>21</v>
      </c>
      <c r="I271" t="s">
        <v>22</v>
      </c>
      <c r="J271" t="s">
        <v>13</v>
      </c>
      <c r="K271" s="11">
        <f>372+13</f>
        <v>385</v>
      </c>
      <c r="L271" s="11">
        <v>196</v>
      </c>
      <c r="M271" s="10">
        <f t="shared" si="8"/>
        <v>581</v>
      </c>
    </row>
    <row r="272" spans="1:13" s="2" customFormat="1" x14ac:dyDescent="0.25">
      <c r="A272" s="2" t="s">
        <v>12</v>
      </c>
      <c r="B272" s="3">
        <v>44873</v>
      </c>
      <c r="C272" t="s">
        <v>47</v>
      </c>
      <c r="D272" s="11">
        <v>1</v>
      </c>
      <c r="E272" s="11">
        <v>0</v>
      </c>
      <c r="F272" s="16">
        <v>204</v>
      </c>
      <c r="G272" s="18">
        <v>1341</v>
      </c>
      <c r="H272" t="s">
        <v>21</v>
      </c>
      <c r="I272" t="s">
        <v>58</v>
      </c>
      <c r="J272" t="s">
        <v>49</v>
      </c>
      <c r="K272" s="11">
        <f>14+111</f>
        <v>125</v>
      </c>
      <c r="L272" s="11">
        <v>66</v>
      </c>
      <c r="M272" s="10">
        <f t="shared" si="8"/>
        <v>191</v>
      </c>
    </row>
    <row r="273" spans="1:13" s="2" customFormat="1" x14ac:dyDescent="0.25">
      <c r="A273" s="2" t="s">
        <v>12</v>
      </c>
      <c r="B273" s="3">
        <v>44873</v>
      </c>
      <c r="C273" t="s">
        <v>47</v>
      </c>
      <c r="D273" s="11">
        <v>1</v>
      </c>
      <c r="E273" s="11">
        <v>0</v>
      </c>
      <c r="F273" s="16">
        <v>204</v>
      </c>
      <c r="G273" s="18">
        <v>1341</v>
      </c>
      <c r="H273" t="s">
        <v>21</v>
      </c>
      <c r="I273" t="s">
        <v>59</v>
      </c>
      <c r="J273" t="s">
        <v>54</v>
      </c>
      <c r="K273" s="11">
        <v>11</v>
      </c>
      <c r="L273" s="11">
        <v>7</v>
      </c>
      <c r="M273" s="10">
        <f t="shared" si="8"/>
        <v>18</v>
      </c>
    </row>
    <row r="274" spans="1:13" s="2" customFormat="1" x14ac:dyDescent="0.25">
      <c r="A274" s="2" t="s">
        <v>12</v>
      </c>
      <c r="B274" s="3">
        <v>44873</v>
      </c>
      <c r="C274" t="s">
        <v>47</v>
      </c>
      <c r="D274" s="11">
        <v>1</v>
      </c>
      <c r="E274" s="11">
        <v>0</v>
      </c>
      <c r="F274" s="16">
        <v>204</v>
      </c>
      <c r="G274" s="18">
        <v>1341</v>
      </c>
      <c r="H274" t="s">
        <v>23</v>
      </c>
      <c r="I274" t="s">
        <v>24</v>
      </c>
      <c r="J274" t="s">
        <v>13</v>
      </c>
      <c r="K274" s="11">
        <f>385+15</f>
        <v>400</v>
      </c>
      <c r="L274" s="11">
        <v>204</v>
      </c>
      <c r="M274" s="10">
        <f t="shared" si="8"/>
        <v>604</v>
      </c>
    </row>
    <row r="275" spans="1:13" s="2" customFormat="1" x14ac:dyDescent="0.25">
      <c r="A275" s="2" t="s">
        <v>12</v>
      </c>
      <c r="B275" s="3">
        <v>44873</v>
      </c>
      <c r="C275" t="s">
        <v>47</v>
      </c>
      <c r="D275" s="11">
        <v>1</v>
      </c>
      <c r="E275" s="11">
        <v>0</v>
      </c>
      <c r="F275" s="16">
        <v>204</v>
      </c>
      <c r="G275" s="18">
        <v>1341</v>
      </c>
      <c r="H275" t="s">
        <v>23</v>
      </c>
      <c r="I275" t="s">
        <v>60</v>
      </c>
      <c r="J275" t="s">
        <v>49</v>
      </c>
      <c r="K275" s="11">
        <f>12+103</f>
        <v>115</v>
      </c>
      <c r="L275" s="11">
        <v>55</v>
      </c>
      <c r="M275" s="10">
        <f t="shared" si="8"/>
        <v>170</v>
      </c>
    </row>
    <row r="276" spans="1:13" s="2" customFormat="1" x14ac:dyDescent="0.25">
      <c r="A276" s="2" t="s">
        <v>12</v>
      </c>
      <c r="B276" s="3">
        <v>44873</v>
      </c>
      <c r="C276" t="s">
        <v>47</v>
      </c>
      <c r="D276" s="11">
        <v>1</v>
      </c>
      <c r="E276" s="11">
        <v>0</v>
      </c>
      <c r="F276" s="16">
        <v>204</v>
      </c>
      <c r="G276" s="18">
        <v>1341</v>
      </c>
      <c r="H276" t="s">
        <v>23</v>
      </c>
      <c r="I276" t="s">
        <v>61</v>
      </c>
      <c r="J276" t="s">
        <v>54</v>
      </c>
      <c r="K276" s="11">
        <v>5</v>
      </c>
      <c r="L276" s="11">
        <v>7</v>
      </c>
      <c r="M276" s="10">
        <f t="shared" si="8"/>
        <v>12</v>
      </c>
    </row>
    <row r="277" spans="1:13" s="2" customFormat="1" x14ac:dyDescent="0.25">
      <c r="A277" s="2" t="s">
        <v>12</v>
      </c>
      <c r="B277" s="3">
        <v>44873</v>
      </c>
      <c r="C277" t="s">
        <v>47</v>
      </c>
      <c r="D277" s="11">
        <v>1</v>
      </c>
      <c r="E277" s="11">
        <v>0</v>
      </c>
      <c r="F277" s="16">
        <v>204</v>
      </c>
      <c r="G277" s="18">
        <v>1341</v>
      </c>
      <c r="H277" t="s">
        <v>25</v>
      </c>
      <c r="I277" t="s">
        <v>26</v>
      </c>
      <c r="J277" t="s">
        <v>13</v>
      </c>
      <c r="K277" s="11">
        <f>377+14</f>
        <v>391</v>
      </c>
      <c r="L277" s="11">
        <v>201</v>
      </c>
      <c r="M277" s="10">
        <f t="shared" si="8"/>
        <v>592</v>
      </c>
    </row>
    <row r="278" spans="1:13" s="2" customFormat="1" x14ac:dyDescent="0.25">
      <c r="A278" s="2" t="s">
        <v>12</v>
      </c>
      <c r="B278" s="3">
        <v>44873</v>
      </c>
      <c r="C278" t="s">
        <v>47</v>
      </c>
      <c r="D278" s="11">
        <v>1</v>
      </c>
      <c r="E278" s="11">
        <v>0</v>
      </c>
      <c r="F278" s="16">
        <v>204</v>
      </c>
      <c r="G278" s="18">
        <v>1341</v>
      </c>
      <c r="H278" t="s">
        <v>25</v>
      </c>
      <c r="I278" t="s">
        <v>62</v>
      </c>
      <c r="J278" t="s">
        <v>49</v>
      </c>
      <c r="K278" s="11">
        <f>13+114</f>
        <v>127</v>
      </c>
      <c r="L278" s="11">
        <v>56</v>
      </c>
      <c r="M278" s="10">
        <f t="shared" si="8"/>
        <v>183</v>
      </c>
    </row>
    <row r="279" spans="1:13" s="2" customFormat="1" x14ac:dyDescent="0.25">
      <c r="A279" s="2" t="s">
        <v>12</v>
      </c>
      <c r="B279" s="3">
        <v>44873</v>
      </c>
      <c r="C279" t="s">
        <v>47</v>
      </c>
      <c r="D279" s="11">
        <v>1</v>
      </c>
      <c r="E279" s="11">
        <v>0</v>
      </c>
      <c r="F279" s="16">
        <v>204</v>
      </c>
      <c r="G279" s="18">
        <v>1341</v>
      </c>
      <c r="H279" t="s">
        <v>25</v>
      </c>
      <c r="I279" t="s">
        <v>63</v>
      </c>
      <c r="J279" t="s">
        <v>55</v>
      </c>
      <c r="K279" s="11">
        <v>2</v>
      </c>
      <c r="L279" s="11">
        <v>7</v>
      </c>
      <c r="M279" s="10">
        <f t="shared" si="8"/>
        <v>9</v>
      </c>
    </row>
    <row r="280" spans="1:13" s="2" customFormat="1" x14ac:dyDescent="0.25">
      <c r="A280" s="2" t="s">
        <v>12</v>
      </c>
      <c r="B280" s="3">
        <v>44873</v>
      </c>
      <c r="C280" t="s">
        <v>47</v>
      </c>
      <c r="D280" s="11">
        <v>1</v>
      </c>
      <c r="E280" s="11">
        <v>0</v>
      </c>
      <c r="F280" s="16">
        <v>204</v>
      </c>
      <c r="G280" s="18">
        <v>1341</v>
      </c>
      <c r="H280" t="s">
        <v>25</v>
      </c>
      <c r="I280" t="s">
        <v>53</v>
      </c>
      <c r="J280"/>
      <c r="K280" s="11">
        <v>0</v>
      </c>
      <c r="L280" s="11">
        <v>1</v>
      </c>
      <c r="M280" s="10">
        <f t="shared" si="8"/>
        <v>1</v>
      </c>
    </row>
    <row r="281" spans="1:13" s="2" customFormat="1" x14ac:dyDescent="0.25">
      <c r="A281" s="2" t="s">
        <v>12</v>
      </c>
      <c r="B281" s="3">
        <v>44873</v>
      </c>
      <c r="C281" t="s">
        <v>47</v>
      </c>
      <c r="D281" s="11">
        <v>1</v>
      </c>
      <c r="E281" s="11">
        <v>0</v>
      </c>
      <c r="F281" s="16">
        <v>204</v>
      </c>
      <c r="G281" s="18">
        <v>1341</v>
      </c>
      <c r="H281" t="s">
        <v>27</v>
      </c>
      <c r="I281" t="s">
        <v>28</v>
      </c>
      <c r="J281" t="s">
        <v>13</v>
      </c>
      <c r="K281" s="11">
        <f>386+15</f>
        <v>401</v>
      </c>
      <c r="L281" s="11">
        <v>205</v>
      </c>
      <c r="M281" s="10">
        <f t="shared" si="8"/>
        <v>606</v>
      </c>
    </row>
    <row r="282" spans="1:13" s="2" customFormat="1" x14ac:dyDescent="0.25">
      <c r="A282" s="2" t="s">
        <v>12</v>
      </c>
      <c r="B282" s="3">
        <v>44873</v>
      </c>
      <c r="C282" t="s">
        <v>47</v>
      </c>
      <c r="D282" s="11">
        <v>1</v>
      </c>
      <c r="E282" s="11">
        <v>0</v>
      </c>
      <c r="F282" s="16">
        <v>204</v>
      </c>
      <c r="G282" s="18">
        <v>1341</v>
      </c>
      <c r="H282" t="s">
        <v>27</v>
      </c>
      <c r="I282" t="s">
        <v>64</v>
      </c>
      <c r="J282" t="s">
        <v>49</v>
      </c>
      <c r="K282" s="11">
        <v>122</v>
      </c>
      <c r="L282" s="11">
        <v>58</v>
      </c>
      <c r="M282" s="10">
        <f t="shared" si="8"/>
        <v>180</v>
      </c>
    </row>
    <row r="283" spans="1:13" s="2" customFormat="1" x14ac:dyDescent="0.25">
      <c r="A283" s="2" t="s">
        <v>12</v>
      </c>
      <c r="B283" s="3">
        <v>44873</v>
      </c>
      <c r="C283" t="s">
        <v>47</v>
      </c>
      <c r="D283" s="11">
        <v>1</v>
      </c>
      <c r="E283" s="11">
        <v>0</v>
      </c>
      <c r="F283" s="16">
        <v>204</v>
      </c>
      <c r="G283" s="18">
        <v>1341</v>
      </c>
      <c r="H283" t="s">
        <v>29</v>
      </c>
      <c r="I283" t="s">
        <v>30</v>
      </c>
      <c r="J283" t="s">
        <v>13</v>
      </c>
      <c r="K283" s="11">
        <f>376+15</f>
        <v>391</v>
      </c>
      <c r="L283" s="11">
        <v>202</v>
      </c>
      <c r="M283" s="10">
        <f t="shared" si="8"/>
        <v>593</v>
      </c>
    </row>
    <row r="284" spans="1:13" s="2" customFormat="1" x14ac:dyDescent="0.25">
      <c r="A284" s="2" t="s">
        <v>12</v>
      </c>
      <c r="B284" s="3">
        <v>44873</v>
      </c>
      <c r="C284" t="s">
        <v>47</v>
      </c>
      <c r="D284" s="11">
        <v>1</v>
      </c>
      <c r="E284" s="11">
        <v>0</v>
      </c>
      <c r="F284" s="16">
        <v>204</v>
      </c>
      <c r="G284" s="18">
        <v>1341</v>
      </c>
      <c r="H284" t="s">
        <v>29</v>
      </c>
      <c r="I284" t="s">
        <v>65</v>
      </c>
      <c r="J284" t="s">
        <v>49</v>
      </c>
      <c r="K284" s="11">
        <f>114</f>
        <v>114</v>
      </c>
      <c r="L284" s="11">
        <v>52</v>
      </c>
      <c r="M284" s="10">
        <f t="shared" si="8"/>
        <v>166</v>
      </c>
    </row>
    <row r="285" spans="1:13" s="2" customFormat="1" x14ac:dyDescent="0.25">
      <c r="A285" s="2" t="s">
        <v>12</v>
      </c>
      <c r="B285" s="3">
        <v>44873</v>
      </c>
      <c r="C285" t="s">
        <v>47</v>
      </c>
      <c r="D285" s="11">
        <v>1</v>
      </c>
      <c r="E285" s="11">
        <v>0</v>
      </c>
      <c r="F285" s="16">
        <v>204</v>
      </c>
      <c r="G285" s="18">
        <v>1341</v>
      </c>
      <c r="H285" t="s">
        <v>29</v>
      </c>
      <c r="I285" t="s">
        <v>66</v>
      </c>
      <c r="J285" t="s">
        <v>54</v>
      </c>
      <c r="K285" s="11">
        <v>11</v>
      </c>
      <c r="L285" s="11">
        <v>5</v>
      </c>
      <c r="M285" s="10">
        <f t="shared" si="8"/>
        <v>16</v>
      </c>
    </row>
    <row r="286" spans="1:13" s="2" customFormat="1" x14ac:dyDescent="0.25">
      <c r="A286" s="2" t="s">
        <v>12</v>
      </c>
      <c r="B286" s="3">
        <v>44873</v>
      </c>
      <c r="C286" t="s">
        <v>47</v>
      </c>
      <c r="D286" s="11">
        <v>1</v>
      </c>
      <c r="E286" s="11">
        <v>0</v>
      </c>
      <c r="F286" s="16">
        <v>204</v>
      </c>
      <c r="G286" s="18">
        <v>1341</v>
      </c>
      <c r="H286" t="s">
        <v>29</v>
      </c>
      <c r="I286" t="s">
        <v>67</v>
      </c>
      <c r="J286" t="s">
        <v>55</v>
      </c>
      <c r="K286" s="11">
        <v>5</v>
      </c>
      <c r="L286" s="11">
        <v>5</v>
      </c>
      <c r="M286" s="10">
        <f t="shared" si="8"/>
        <v>10</v>
      </c>
    </row>
    <row r="287" spans="1:13" s="2" customFormat="1" x14ac:dyDescent="0.25">
      <c r="A287" s="2" t="s">
        <v>12</v>
      </c>
      <c r="B287" s="3">
        <v>44873</v>
      </c>
      <c r="C287" t="s">
        <v>47</v>
      </c>
      <c r="D287" s="11">
        <v>1</v>
      </c>
      <c r="E287" s="11">
        <v>0</v>
      </c>
      <c r="F287" s="16">
        <v>204</v>
      </c>
      <c r="G287" s="18">
        <v>1341</v>
      </c>
      <c r="H287" t="s">
        <v>31</v>
      </c>
      <c r="I287" t="s">
        <v>32</v>
      </c>
      <c r="J287" t="s">
        <v>13</v>
      </c>
      <c r="K287" s="11">
        <f>378+13</f>
        <v>391</v>
      </c>
      <c r="L287" s="11">
        <v>202</v>
      </c>
      <c r="M287" s="10">
        <f t="shared" si="8"/>
        <v>593</v>
      </c>
    </row>
    <row r="288" spans="1:13" s="2" customFormat="1" x14ac:dyDescent="0.25">
      <c r="A288" s="2" t="s">
        <v>12</v>
      </c>
      <c r="B288" s="3">
        <v>44873</v>
      </c>
      <c r="C288" t="s">
        <v>47</v>
      </c>
      <c r="D288" s="11">
        <v>1</v>
      </c>
      <c r="E288" s="11">
        <v>0</v>
      </c>
      <c r="F288" s="16">
        <v>204</v>
      </c>
      <c r="G288" s="18">
        <v>1341</v>
      </c>
      <c r="H288" t="s">
        <v>31</v>
      </c>
      <c r="I288" t="s">
        <v>68</v>
      </c>
      <c r="J288" t="s">
        <v>49</v>
      </c>
      <c r="K288" s="11">
        <f>14+112</f>
        <v>126</v>
      </c>
      <c r="L288" s="11">
        <v>60</v>
      </c>
      <c r="M288" s="10">
        <f t="shared" si="8"/>
        <v>186</v>
      </c>
    </row>
    <row r="289" spans="1:13" s="2" customFormat="1" x14ac:dyDescent="0.25">
      <c r="A289" s="2" t="s">
        <v>12</v>
      </c>
      <c r="B289" s="3">
        <v>44873</v>
      </c>
      <c r="C289" t="s">
        <v>47</v>
      </c>
      <c r="D289" s="11">
        <v>1</v>
      </c>
      <c r="E289" s="11">
        <v>0</v>
      </c>
      <c r="F289" s="16">
        <v>204</v>
      </c>
      <c r="G289" s="18">
        <v>1341</v>
      </c>
      <c r="H289" t="s">
        <v>31</v>
      </c>
      <c r="I289" t="s">
        <v>69</v>
      </c>
      <c r="J289" t="s">
        <v>54</v>
      </c>
      <c r="K289" s="11">
        <v>6</v>
      </c>
      <c r="L289" s="11">
        <v>3</v>
      </c>
      <c r="M289" s="10">
        <f t="shared" si="8"/>
        <v>9</v>
      </c>
    </row>
    <row r="290" spans="1:13" s="2" customFormat="1" x14ac:dyDescent="0.25">
      <c r="A290" s="2" t="s">
        <v>12</v>
      </c>
      <c r="B290" s="3">
        <v>44873</v>
      </c>
      <c r="C290" t="s">
        <v>47</v>
      </c>
      <c r="D290" s="11">
        <v>1</v>
      </c>
      <c r="E290" s="11">
        <v>0</v>
      </c>
      <c r="F290" s="16">
        <v>204</v>
      </c>
      <c r="G290" s="18">
        <v>1341</v>
      </c>
      <c r="H290" t="s">
        <v>33</v>
      </c>
      <c r="I290" t="s">
        <v>34</v>
      </c>
      <c r="J290" t="s">
        <v>13</v>
      </c>
      <c r="K290" s="11">
        <f>384+14</f>
        <v>398</v>
      </c>
      <c r="L290" s="11">
        <v>205</v>
      </c>
      <c r="M290" s="10">
        <f t="shared" si="8"/>
        <v>603</v>
      </c>
    </row>
    <row r="291" spans="1:13" s="2" customFormat="1" x14ac:dyDescent="0.25">
      <c r="A291" s="2" t="s">
        <v>12</v>
      </c>
      <c r="B291" s="3">
        <v>44873</v>
      </c>
      <c r="C291" t="s">
        <v>47</v>
      </c>
      <c r="D291" s="11">
        <v>1</v>
      </c>
      <c r="E291" s="11">
        <v>0</v>
      </c>
      <c r="F291" s="16">
        <v>204</v>
      </c>
      <c r="G291" s="18">
        <v>1341</v>
      </c>
      <c r="H291" t="s">
        <v>33</v>
      </c>
      <c r="I291" t="s">
        <v>70</v>
      </c>
      <c r="J291" t="s">
        <v>49</v>
      </c>
      <c r="K291" s="11">
        <f>112+13</f>
        <v>125</v>
      </c>
      <c r="L291" s="11">
        <v>57</v>
      </c>
      <c r="M291" s="10">
        <f t="shared" si="8"/>
        <v>182</v>
      </c>
    </row>
    <row r="292" spans="1:13" s="2" customFormat="1" x14ac:dyDescent="0.25">
      <c r="A292" s="2" t="s">
        <v>12</v>
      </c>
      <c r="B292" s="3">
        <v>44873</v>
      </c>
      <c r="C292" t="s">
        <v>47</v>
      </c>
      <c r="D292" s="11">
        <v>1</v>
      </c>
      <c r="E292" s="11">
        <v>0</v>
      </c>
      <c r="F292" s="16">
        <v>204</v>
      </c>
      <c r="G292" s="18">
        <v>1341</v>
      </c>
      <c r="H292" t="s">
        <v>35</v>
      </c>
      <c r="I292" t="s">
        <v>36</v>
      </c>
      <c r="J292" t="s">
        <v>13</v>
      </c>
      <c r="K292" s="11">
        <f>386+13</f>
        <v>399</v>
      </c>
      <c r="L292" s="11">
        <v>200</v>
      </c>
      <c r="M292" s="10">
        <f t="shared" si="8"/>
        <v>599</v>
      </c>
    </row>
    <row r="293" spans="1:13" s="2" customFormat="1" x14ac:dyDescent="0.25">
      <c r="A293" s="2" t="s">
        <v>12</v>
      </c>
      <c r="B293" s="3">
        <v>44873</v>
      </c>
      <c r="C293" t="s">
        <v>47</v>
      </c>
      <c r="D293" s="11">
        <v>1</v>
      </c>
      <c r="E293" s="11">
        <v>0</v>
      </c>
      <c r="F293" s="16">
        <v>204</v>
      </c>
      <c r="G293" s="18">
        <v>1341</v>
      </c>
      <c r="H293" t="s">
        <v>35</v>
      </c>
      <c r="I293" t="s">
        <v>71</v>
      </c>
      <c r="J293" t="s">
        <v>49</v>
      </c>
      <c r="K293" s="11">
        <f>109+14</f>
        <v>123</v>
      </c>
      <c r="L293" s="11">
        <v>61</v>
      </c>
      <c r="M293" s="10">
        <f t="shared" si="8"/>
        <v>184</v>
      </c>
    </row>
    <row r="294" spans="1:13" s="2" customFormat="1" x14ac:dyDescent="0.25">
      <c r="A294" s="2" t="s">
        <v>12</v>
      </c>
      <c r="B294" s="3">
        <v>44873</v>
      </c>
      <c r="C294" t="s">
        <v>47</v>
      </c>
      <c r="D294" s="11">
        <v>1</v>
      </c>
      <c r="E294" s="11">
        <v>0</v>
      </c>
      <c r="F294" s="16">
        <v>204</v>
      </c>
      <c r="G294" s="18">
        <v>1341</v>
      </c>
      <c r="H294" t="s">
        <v>37</v>
      </c>
      <c r="I294" t="s">
        <v>38</v>
      </c>
      <c r="J294" t="s">
        <v>13</v>
      </c>
      <c r="K294" s="11">
        <f>382+13</f>
        <v>395</v>
      </c>
      <c r="L294" s="11">
        <v>204</v>
      </c>
      <c r="M294" s="10">
        <f t="shared" si="8"/>
        <v>599</v>
      </c>
    </row>
    <row r="295" spans="1:13" s="2" customFormat="1" x14ac:dyDescent="0.25">
      <c r="A295" s="2" t="s">
        <v>12</v>
      </c>
      <c r="B295" s="3">
        <v>44873</v>
      </c>
      <c r="C295" t="s">
        <v>47</v>
      </c>
      <c r="D295" s="11">
        <v>1</v>
      </c>
      <c r="E295" s="11">
        <v>0</v>
      </c>
      <c r="F295" s="16">
        <v>204</v>
      </c>
      <c r="G295" s="18">
        <v>1341</v>
      </c>
      <c r="H295" t="s">
        <v>37</v>
      </c>
      <c r="I295" t="s">
        <v>72</v>
      </c>
      <c r="J295" t="s">
        <v>49</v>
      </c>
      <c r="K295" s="11">
        <f>14+113</f>
        <v>127</v>
      </c>
      <c r="L295" s="11">
        <v>59</v>
      </c>
      <c r="M295" s="10">
        <f t="shared" si="8"/>
        <v>186</v>
      </c>
    </row>
    <row r="296" spans="1:13" s="2" customFormat="1" x14ac:dyDescent="0.25">
      <c r="A296" s="2" t="s">
        <v>12</v>
      </c>
      <c r="B296" s="3">
        <v>44873</v>
      </c>
      <c r="C296" t="s">
        <v>47</v>
      </c>
      <c r="D296" s="11">
        <v>1</v>
      </c>
      <c r="E296" s="11">
        <v>0</v>
      </c>
      <c r="F296" s="16">
        <v>204</v>
      </c>
      <c r="G296" s="18">
        <v>1341</v>
      </c>
      <c r="H296" t="s">
        <v>39</v>
      </c>
      <c r="I296" t="s">
        <v>41</v>
      </c>
      <c r="J296" t="s">
        <v>13</v>
      </c>
      <c r="K296" s="11">
        <f>14+383</f>
        <v>397</v>
      </c>
      <c r="L296" s="11">
        <v>201</v>
      </c>
      <c r="M296" s="10">
        <f t="shared" si="8"/>
        <v>598</v>
      </c>
    </row>
    <row r="297" spans="1:13" s="2" customFormat="1" x14ac:dyDescent="0.25">
      <c r="A297" s="2" t="s">
        <v>12</v>
      </c>
      <c r="B297" s="3">
        <v>44873</v>
      </c>
      <c r="C297" t="s">
        <v>47</v>
      </c>
      <c r="D297" s="11">
        <v>1</v>
      </c>
      <c r="E297" s="11">
        <v>0</v>
      </c>
      <c r="F297" s="16">
        <v>204</v>
      </c>
      <c r="G297" s="18">
        <v>1341</v>
      </c>
      <c r="H297" t="s">
        <v>39</v>
      </c>
      <c r="I297" t="s">
        <v>73</v>
      </c>
      <c r="J297" t="s">
        <v>49</v>
      </c>
      <c r="K297" s="11">
        <f>13+112</f>
        <v>125</v>
      </c>
      <c r="L297" s="11">
        <v>60</v>
      </c>
      <c r="M297" s="10">
        <f t="shared" si="8"/>
        <v>185</v>
      </c>
    </row>
    <row r="298" spans="1:13" s="2" customFormat="1" x14ac:dyDescent="0.25">
      <c r="A298" s="2" t="s">
        <v>12</v>
      </c>
      <c r="B298" s="3">
        <v>44873</v>
      </c>
      <c r="C298" t="s">
        <v>47</v>
      </c>
      <c r="D298" s="11">
        <v>1</v>
      </c>
      <c r="E298" s="11">
        <v>0</v>
      </c>
      <c r="F298" s="16">
        <v>204</v>
      </c>
      <c r="G298" s="18">
        <v>1341</v>
      </c>
      <c r="H298" t="s">
        <v>40</v>
      </c>
      <c r="I298" t="s">
        <v>42</v>
      </c>
      <c r="J298" t="s">
        <v>13</v>
      </c>
      <c r="K298" s="11">
        <f>12+394</f>
        <v>406</v>
      </c>
      <c r="L298" s="11">
        <v>210</v>
      </c>
      <c r="M298" s="10">
        <f t="shared" si="8"/>
        <v>616</v>
      </c>
    </row>
    <row r="299" spans="1:13" s="2" customFormat="1" x14ac:dyDescent="0.25">
      <c r="A299" s="2" t="s">
        <v>12</v>
      </c>
      <c r="B299" s="3">
        <v>44873</v>
      </c>
      <c r="C299" t="s">
        <v>47</v>
      </c>
      <c r="D299" s="11">
        <v>1</v>
      </c>
      <c r="E299" s="11">
        <v>0</v>
      </c>
      <c r="F299" s="16">
        <v>204</v>
      </c>
      <c r="G299" s="18">
        <v>1341</v>
      </c>
      <c r="H299" t="s">
        <v>40</v>
      </c>
      <c r="I299" t="s">
        <v>74</v>
      </c>
      <c r="J299" t="s">
        <v>54</v>
      </c>
      <c r="K299" s="11">
        <f>77+8</f>
        <v>85</v>
      </c>
      <c r="L299" s="11">
        <v>41</v>
      </c>
      <c r="M299" s="10">
        <f t="shared" si="8"/>
        <v>126</v>
      </c>
    </row>
    <row r="300" spans="1:13" s="2" customFormat="1" x14ac:dyDescent="0.25">
      <c r="A300" s="2" t="s">
        <v>12</v>
      </c>
      <c r="B300" s="3">
        <v>44873</v>
      </c>
      <c r="C300" t="s">
        <v>47</v>
      </c>
      <c r="D300" s="11">
        <v>1</v>
      </c>
      <c r="E300" s="11">
        <v>0</v>
      </c>
      <c r="F300" s="16">
        <v>204</v>
      </c>
      <c r="G300" s="18">
        <v>1341</v>
      </c>
      <c r="H300" t="s">
        <v>43</v>
      </c>
      <c r="I300" t="s">
        <v>44</v>
      </c>
      <c r="J300" t="s">
        <v>13</v>
      </c>
      <c r="K300" s="11">
        <f>13+393</f>
        <v>406</v>
      </c>
      <c r="L300" s="11">
        <v>207</v>
      </c>
      <c r="M300" s="10">
        <f t="shared" si="8"/>
        <v>613</v>
      </c>
    </row>
    <row r="301" spans="1:13" s="2" customFormat="1" x14ac:dyDescent="0.25">
      <c r="A301" s="2" t="s">
        <v>12</v>
      </c>
      <c r="B301" s="3">
        <v>44873</v>
      </c>
      <c r="C301" t="s">
        <v>47</v>
      </c>
      <c r="D301" s="11">
        <v>1</v>
      </c>
      <c r="E301" s="11">
        <v>0</v>
      </c>
      <c r="F301" s="16">
        <v>204</v>
      </c>
      <c r="G301" s="18">
        <v>1341</v>
      </c>
      <c r="H301" t="s">
        <v>43</v>
      </c>
      <c r="I301" t="s">
        <v>75</v>
      </c>
      <c r="J301" t="s">
        <v>54</v>
      </c>
      <c r="K301" s="11">
        <f>7+77</f>
        <v>84</v>
      </c>
      <c r="L301" s="11">
        <v>46</v>
      </c>
      <c r="M301" s="10">
        <f t="shared" si="8"/>
        <v>130</v>
      </c>
    </row>
    <row r="302" spans="1:13" s="2" customFormat="1" x14ac:dyDescent="0.25">
      <c r="A302" s="2" t="s">
        <v>12</v>
      </c>
      <c r="B302" s="3">
        <v>44873</v>
      </c>
      <c r="C302" t="s">
        <v>47</v>
      </c>
      <c r="D302" s="11">
        <v>1</v>
      </c>
      <c r="E302" s="11">
        <v>0</v>
      </c>
      <c r="F302" s="16">
        <v>204</v>
      </c>
      <c r="G302" s="18">
        <v>1341</v>
      </c>
      <c r="H302" t="s">
        <v>45</v>
      </c>
      <c r="I302" t="s">
        <v>46</v>
      </c>
      <c r="J302" t="s">
        <v>13</v>
      </c>
      <c r="K302" s="11">
        <f>11+375</f>
        <v>386</v>
      </c>
      <c r="L302" s="11">
        <v>201</v>
      </c>
      <c r="M302" s="10">
        <f t="shared" si="8"/>
        <v>587</v>
      </c>
    </row>
    <row r="303" spans="1:13" s="1" customFormat="1" ht="15.75" thickBot="1" x14ac:dyDescent="0.3">
      <c r="A303" s="1" t="s">
        <v>12</v>
      </c>
      <c r="B303" s="9">
        <v>44873</v>
      </c>
      <c r="C303" s="1" t="s">
        <v>47</v>
      </c>
      <c r="D303" s="21">
        <v>1</v>
      </c>
      <c r="E303" s="21">
        <v>0</v>
      </c>
      <c r="F303" s="17">
        <v>204</v>
      </c>
      <c r="G303" s="19">
        <v>1341</v>
      </c>
      <c r="H303" s="1" t="s">
        <v>45</v>
      </c>
      <c r="I303" s="1" t="s">
        <v>76</v>
      </c>
      <c r="J303" s="1" t="s">
        <v>49</v>
      </c>
      <c r="K303" s="21">
        <f>12+110</f>
        <v>122</v>
      </c>
      <c r="L303" s="21">
        <v>59</v>
      </c>
      <c r="M303" s="6">
        <f t="shared" ref="M303:M320" si="9">SUM(K303:L303)</f>
        <v>181</v>
      </c>
    </row>
    <row r="304" spans="1:13" s="2" customFormat="1" x14ac:dyDescent="0.25">
      <c r="A304" s="2" t="s">
        <v>12</v>
      </c>
      <c r="B304" s="3">
        <v>44873</v>
      </c>
      <c r="C304" t="s">
        <v>47</v>
      </c>
      <c r="D304" s="11">
        <v>13</v>
      </c>
      <c r="E304" s="11">
        <v>12</v>
      </c>
      <c r="F304" s="16">
        <v>205</v>
      </c>
      <c r="G304" s="18">
        <v>2696</v>
      </c>
      <c r="H304" s="7" t="s">
        <v>14</v>
      </c>
      <c r="I304" t="s">
        <v>77</v>
      </c>
      <c r="J304" t="s">
        <v>13</v>
      </c>
      <c r="K304" s="11">
        <f>1123+68</f>
        <v>1191</v>
      </c>
      <c r="L304" s="11">
        <v>318</v>
      </c>
      <c r="M304" s="10">
        <f t="shared" si="9"/>
        <v>1509</v>
      </c>
    </row>
    <row r="305" spans="1:13" s="2" customFormat="1" x14ac:dyDescent="0.25">
      <c r="A305" s="2" t="s">
        <v>12</v>
      </c>
      <c r="B305" s="3">
        <v>44873</v>
      </c>
      <c r="C305" t="s">
        <v>47</v>
      </c>
      <c r="D305" s="11">
        <v>13</v>
      </c>
      <c r="E305" s="11">
        <v>12</v>
      </c>
      <c r="F305" s="16">
        <v>205</v>
      </c>
      <c r="G305" s="18">
        <v>2696</v>
      </c>
      <c r="H305" s="7" t="s">
        <v>14</v>
      </c>
      <c r="I305" t="s">
        <v>78</v>
      </c>
      <c r="J305" t="s">
        <v>49</v>
      </c>
      <c r="K305" s="11">
        <f>248+25</f>
        <v>273</v>
      </c>
      <c r="L305" s="11">
        <v>69</v>
      </c>
      <c r="M305" s="10">
        <f t="shared" si="9"/>
        <v>342</v>
      </c>
    </row>
    <row r="306" spans="1:13" s="2" customFormat="1" x14ac:dyDescent="0.25">
      <c r="A306" s="2" t="s">
        <v>12</v>
      </c>
      <c r="B306" s="3">
        <v>44873</v>
      </c>
      <c r="C306" t="s">
        <v>47</v>
      </c>
      <c r="D306" s="11">
        <v>13</v>
      </c>
      <c r="E306" s="11">
        <v>12</v>
      </c>
      <c r="F306" s="16">
        <v>205</v>
      </c>
      <c r="G306" s="18">
        <v>2696</v>
      </c>
      <c r="H306" s="7" t="s">
        <v>14</v>
      </c>
      <c r="I306" t="s">
        <v>79</v>
      </c>
      <c r="J306" t="s">
        <v>54</v>
      </c>
      <c r="K306" s="11">
        <v>11</v>
      </c>
      <c r="L306" s="11">
        <v>8</v>
      </c>
      <c r="M306" s="10">
        <f t="shared" si="9"/>
        <v>19</v>
      </c>
    </row>
    <row r="307" spans="1:13" s="2" customFormat="1" x14ac:dyDescent="0.25">
      <c r="A307" s="2" t="s">
        <v>12</v>
      </c>
      <c r="B307" s="3">
        <v>44873</v>
      </c>
      <c r="C307" t="s">
        <v>47</v>
      </c>
      <c r="D307" s="11">
        <v>13</v>
      </c>
      <c r="E307" s="11">
        <v>12</v>
      </c>
      <c r="F307" s="16">
        <v>205</v>
      </c>
      <c r="G307" s="18">
        <v>2696</v>
      </c>
      <c r="H307" s="8" t="s">
        <v>18</v>
      </c>
      <c r="I307" t="s">
        <v>17</v>
      </c>
      <c r="J307" t="s">
        <v>13</v>
      </c>
      <c r="K307" s="2">
        <f>1106+66</f>
        <v>1172</v>
      </c>
      <c r="L307" s="11">
        <v>301</v>
      </c>
      <c r="M307" s="10">
        <f t="shared" si="9"/>
        <v>1473</v>
      </c>
    </row>
    <row r="308" spans="1:13" s="2" customFormat="1" x14ac:dyDescent="0.25">
      <c r="A308" s="2" t="s">
        <v>12</v>
      </c>
      <c r="B308" s="3">
        <v>44873</v>
      </c>
      <c r="C308" t="s">
        <v>47</v>
      </c>
      <c r="D308" s="11">
        <v>13</v>
      </c>
      <c r="E308" s="11">
        <v>12</v>
      </c>
      <c r="F308" s="16">
        <v>205</v>
      </c>
      <c r="G308" s="18">
        <v>2696</v>
      </c>
      <c r="H308" s="8" t="s">
        <v>18</v>
      </c>
      <c r="I308" t="s">
        <v>50</v>
      </c>
      <c r="J308" t="s">
        <v>49</v>
      </c>
      <c r="K308" s="11">
        <f>28+270</f>
        <v>298</v>
      </c>
      <c r="L308" s="11">
        <v>87</v>
      </c>
      <c r="M308" s="10">
        <f t="shared" si="9"/>
        <v>385</v>
      </c>
    </row>
    <row r="309" spans="1:13" s="2" customFormat="1" x14ac:dyDescent="0.25">
      <c r="A309" s="2" t="s">
        <v>12</v>
      </c>
      <c r="B309" s="3">
        <v>44873</v>
      </c>
      <c r="C309" t="s">
        <v>47</v>
      </c>
      <c r="D309" s="11">
        <v>13</v>
      </c>
      <c r="E309" s="11">
        <v>12</v>
      </c>
      <c r="F309" s="16">
        <v>205</v>
      </c>
      <c r="G309" s="18">
        <v>2696</v>
      </c>
      <c r="H309" s="8" t="s">
        <v>18</v>
      </c>
      <c r="I309" t="s">
        <v>51</v>
      </c>
      <c r="J309" t="s">
        <v>54</v>
      </c>
      <c r="K309" s="11">
        <v>10</v>
      </c>
      <c r="L309" s="11">
        <v>7</v>
      </c>
      <c r="M309" s="10">
        <f t="shared" si="9"/>
        <v>17</v>
      </c>
    </row>
    <row r="310" spans="1:13" s="2" customFormat="1" x14ac:dyDescent="0.25">
      <c r="A310" s="2" t="s">
        <v>12</v>
      </c>
      <c r="B310" s="3">
        <v>44873</v>
      </c>
      <c r="C310" t="s">
        <v>47</v>
      </c>
      <c r="D310" s="11">
        <v>13</v>
      </c>
      <c r="E310" s="11">
        <v>12</v>
      </c>
      <c r="F310" s="16">
        <v>205</v>
      </c>
      <c r="G310" s="18">
        <v>2696</v>
      </c>
      <c r="H310" s="8" t="s">
        <v>18</v>
      </c>
      <c r="I310" t="s">
        <v>52</v>
      </c>
      <c r="J310" t="s">
        <v>55</v>
      </c>
      <c r="K310" s="11">
        <v>2</v>
      </c>
      <c r="L310" s="11">
        <v>0</v>
      </c>
      <c r="M310" s="10">
        <f t="shared" si="9"/>
        <v>2</v>
      </c>
    </row>
    <row r="311" spans="1:13" s="2" customFormat="1" x14ac:dyDescent="0.25">
      <c r="A311" s="2" t="s">
        <v>12</v>
      </c>
      <c r="B311" s="3">
        <v>44873</v>
      </c>
      <c r="C311" t="s">
        <v>47</v>
      </c>
      <c r="D311" s="11">
        <v>13</v>
      </c>
      <c r="E311" s="11">
        <v>12</v>
      </c>
      <c r="F311" s="16">
        <v>205</v>
      </c>
      <c r="G311" s="18">
        <v>2696</v>
      </c>
      <c r="H311" s="8" t="s">
        <v>18</v>
      </c>
      <c r="I311" t="s">
        <v>53</v>
      </c>
      <c r="J311"/>
      <c r="K311" s="11">
        <v>0</v>
      </c>
      <c r="L311" s="11">
        <v>0</v>
      </c>
      <c r="M311" s="10">
        <f t="shared" si="9"/>
        <v>0</v>
      </c>
    </row>
    <row r="312" spans="1:13" s="2" customFormat="1" x14ac:dyDescent="0.25">
      <c r="A312" s="2" t="s">
        <v>12</v>
      </c>
      <c r="B312" s="3">
        <v>44873</v>
      </c>
      <c r="C312" t="s">
        <v>47</v>
      </c>
      <c r="D312" s="11">
        <v>13</v>
      </c>
      <c r="E312" s="11">
        <v>12</v>
      </c>
      <c r="F312" s="16">
        <v>205</v>
      </c>
      <c r="G312" s="18">
        <v>2696</v>
      </c>
      <c r="H312" s="8" t="s">
        <v>19</v>
      </c>
      <c r="I312" t="s">
        <v>20</v>
      </c>
      <c r="J312" t="s">
        <v>13</v>
      </c>
      <c r="K312" s="11">
        <f>1055+60</f>
        <v>1115</v>
      </c>
      <c r="L312" s="11">
        <v>283</v>
      </c>
      <c r="M312" s="10">
        <f t="shared" si="9"/>
        <v>1398</v>
      </c>
    </row>
    <row r="313" spans="1:13" s="2" customFormat="1" x14ac:dyDescent="0.25">
      <c r="A313" s="2" t="s">
        <v>12</v>
      </c>
      <c r="B313" s="3">
        <v>44873</v>
      </c>
      <c r="C313" t="s">
        <v>47</v>
      </c>
      <c r="D313" s="11">
        <v>13</v>
      </c>
      <c r="E313" s="11">
        <v>12</v>
      </c>
      <c r="F313" s="16">
        <v>205</v>
      </c>
      <c r="G313" s="18">
        <v>2696</v>
      </c>
      <c r="H313" s="8" t="s">
        <v>19</v>
      </c>
      <c r="I313" t="s">
        <v>56</v>
      </c>
      <c r="J313" t="s">
        <v>49</v>
      </c>
      <c r="K313" s="11">
        <f>32+308</f>
        <v>340</v>
      </c>
      <c r="L313" s="11">
        <v>95</v>
      </c>
      <c r="M313" s="10">
        <f t="shared" si="9"/>
        <v>435</v>
      </c>
    </row>
    <row r="314" spans="1:13" s="2" customFormat="1" x14ac:dyDescent="0.25">
      <c r="A314" s="2" t="s">
        <v>12</v>
      </c>
      <c r="B314" s="3">
        <v>44873</v>
      </c>
      <c r="C314" t="s">
        <v>47</v>
      </c>
      <c r="D314" s="11">
        <v>13</v>
      </c>
      <c r="E314" s="11">
        <v>12</v>
      </c>
      <c r="F314" s="16">
        <v>205</v>
      </c>
      <c r="G314" s="18">
        <v>2696</v>
      </c>
      <c r="H314" s="8" t="s">
        <v>19</v>
      </c>
      <c r="I314" t="s">
        <v>57</v>
      </c>
      <c r="J314" t="s">
        <v>54</v>
      </c>
      <c r="K314" s="11">
        <v>18</v>
      </c>
      <c r="L314" s="11">
        <v>16</v>
      </c>
      <c r="M314" s="10">
        <f t="shared" si="9"/>
        <v>34</v>
      </c>
    </row>
    <row r="315" spans="1:13" s="2" customFormat="1" x14ac:dyDescent="0.25">
      <c r="A315" s="2" t="s">
        <v>12</v>
      </c>
      <c r="B315" s="3">
        <v>44873</v>
      </c>
      <c r="C315" t="s">
        <v>47</v>
      </c>
      <c r="D315" s="11">
        <v>13</v>
      </c>
      <c r="E315" s="11">
        <v>12</v>
      </c>
      <c r="F315" s="16">
        <v>205</v>
      </c>
      <c r="G315" s="18">
        <v>2696</v>
      </c>
      <c r="H315" t="s">
        <v>21</v>
      </c>
      <c r="I315" t="s">
        <v>22</v>
      </c>
      <c r="J315" t="s">
        <v>13</v>
      </c>
      <c r="K315" s="11">
        <f>1059+59</f>
        <v>1118</v>
      </c>
      <c r="L315" s="11">
        <v>287</v>
      </c>
      <c r="M315" s="10">
        <f t="shared" si="9"/>
        <v>1405</v>
      </c>
    </row>
    <row r="316" spans="1:13" s="2" customFormat="1" x14ac:dyDescent="0.25">
      <c r="A316" s="2" t="s">
        <v>12</v>
      </c>
      <c r="B316" s="3">
        <v>44873</v>
      </c>
      <c r="C316" t="s">
        <v>47</v>
      </c>
      <c r="D316" s="11">
        <v>13</v>
      </c>
      <c r="E316" s="11">
        <v>12</v>
      </c>
      <c r="F316" s="16">
        <v>205</v>
      </c>
      <c r="G316" s="18">
        <v>2696</v>
      </c>
      <c r="H316" t="s">
        <v>21</v>
      </c>
      <c r="I316" t="s">
        <v>58</v>
      </c>
      <c r="J316" t="s">
        <v>49</v>
      </c>
      <c r="K316" s="11">
        <f>293+30</f>
        <v>323</v>
      </c>
      <c r="L316" s="11">
        <v>87</v>
      </c>
      <c r="M316" s="10">
        <f t="shared" si="9"/>
        <v>410</v>
      </c>
    </row>
    <row r="317" spans="1:13" s="2" customFormat="1" x14ac:dyDescent="0.25">
      <c r="A317" s="2" t="s">
        <v>12</v>
      </c>
      <c r="B317" s="3">
        <v>44873</v>
      </c>
      <c r="C317" t="s">
        <v>47</v>
      </c>
      <c r="D317" s="11">
        <v>13</v>
      </c>
      <c r="E317" s="11">
        <v>12</v>
      </c>
      <c r="F317" s="16">
        <v>205</v>
      </c>
      <c r="G317" s="18">
        <v>2696</v>
      </c>
      <c r="H317" t="s">
        <v>21</v>
      </c>
      <c r="I317" t="s">
        <v>59</v>
      </c>
      <c r="J317" t="s">
        <v>54</v>
      </c>
      <c r="K317" s="11">
        <v>23</v>
      </c>
      <c r="L317" s="11">
        <v>16</v>
      </c>
      <c r="M317" s="10">
        <f t="shared" si="9"/>
        <v>39</v>
      </c>
    </row>
    <row r="318" spans="1:13" s="2" customFormat="1" x14ac:dyDescent="0.25">
      <c r="A318" s="2" t="s">
        <v>12</v>
      </c>
      <c r="B318" s="3">
        <v>44873</v>
      </c>
      <c r="C318" t="s">
        <v>47</v>
      </c>
      <c r="D318" s="11">
        <v>13</v>
      </c>
      <c r="E318" s="11">
        <v>12</v>
      </c>
      <c r="F318" s="16">
        <v>205</v>
      </c>
      <c r="G318" s="18">
        <v>2696</v>
      </c>
      <c r="H318" t="s">
        <v>23</v>
      </c>
      <c r="I318" t="s">
        <v>24</v>
      </c>
      <c r="J318" t="s">
        <v>13</v>
      </c>
      <c r="K318" s="11">
        <f>1102+65</f>
        <v>1167</v>
      </c>
      <c r="L318" s="11">
        <v>308</v>
      </c>
      <c r="M318" s="10">
        <f t="shared" si="9"/>
        <v>1475</v>
      </c>
    </row>
    <row r="319" spans="1:13" s="2" customFormat="1" x14ac:dyDescent="0.25">
      <c r="A319" s="2" t="s">
        <v>12</v>
      </c>
      <c r="B319" s="3">
        <v>44873</v>
      </c>
      <c r="C319" t="s">
        <v>47</v>
      </c>
      <c r="D319" s="11">
        <v>13</v>
      </c>
      <c r="E319" s="11">
        <v>12</v>
      </c>
      <c r="F319" s="16">
        <v>205</v>
      </c>
      <c r="G319" s="18">
        <v>2696</v>
      </c>
      <c r="H319" t="s">
        <v>23</v>
      </c>
      <c r="I319" t="s">
        <v>60</v>
      </c>
      <c r="J319" t="s">
        <v>49</v>
      </c>
      <c r="K319" s="11">
        <f>256+28</f>
        <v>284</v>
      </c>
      <c r="L319" s="11">
        <v>73</v>
      </c>
      <c r="M319" s="10">
        <f>SUM(K319:L319)</f>
        <v>357</v>
      </c>
    </row>
    <row r="320" spans="1:13" s="2" customFormat="1" x14ac:dyDescent="0.25">
      <c r="A320" s="2" t="s">
        <v>12</v>
      </c>
      <c r="B320" s="3">
        <v>44873</v>
      </c>
      <c r="C320" t="s">
        <v>47</v>
      </c>
      <c r="D320" s="11">
        <v>13</v>
      </c>
      <c r="E320" s="11">
        <v>12</v>
      </c>
      <c r="F320" s="16">
        <v>205</v>
      </c>
      <c r="G320" s="18">
        <v>2696</v>
      </c>
      <c r="H320" t="s">
        <v>23</v>
      </c>
      <c r="I320" t="s">
        <v>61</v>
      </c>
      <c r="J320" t="s">
        <v>54</v>
      </c>
      <c r="K320" s="11">
        <v>13</v>
      </c>
      <c r="L320" s="11">
        <v>8</v>
      </c>
      <c r="M320" s="10">
        <f t="shared" si="9"/>
        <v>21</v>
      </c>
    </row>
    <row r="321" spans="1:13" s="2" customFormat="1" x14ac:dyDescent="0.25">
      <c r="A321" s="2" t="s">
        <v>12</v>
      </c>
      <c r="B321" s="3">
        <v>44873</v>
      </c>
      <c r="C321" t="s">
        <v>47</v>
      </c>
      <c r="D321" s="11">
        <v>13</v>
      </c>
      <c r="E321" s="11">
        <v>12</v>
      </c>
      <c r="F321" s="16">
        <v>205</v>
      </c>
      <c r="G321" s="18">
        <v>2696</v>
      </c>
      <c r="H321" t="s">
        <v>25</v>
      </c>
      <c r="I321" t="s">
        <v>26</v>
      </c>
      <c r="J321" t="s">
        <v>13</v>
      </c>
      <c r="K321" s="2">
        <f>1092+65</f>
        <v>1157</v>
      </c>
      <c r="L321" s="11">
        <v>309</v>
      </c>
      <c r="M321" s="10">
        <f t="shared" ref="M321:M347" si="10">SUM(K321:L321)</f>
        <v>1466</v>
      </c>
    </row>
    <row r="322" spans="1:13" s="2" customFormat="1" x14ac:dyDescent="0.25">
      <c r="A322" s="2" t="s">
        <v>12</v>
      </c>
      <c r="B322" s="3">
        <v>44873</v>
      </c>
      <c r="C322" t="s">
        <v>47</v>
      </c>
      <c r="D322" s="11">
        <v>13</v>
      </c>
      <c r="E322" s="11">
        <v>12</v>
      </c>
      <c r="F322" s="16">
        <v>205</v>
      </c>
      <c r="G322" s="18">
        <v>2696</v>
      </c>
      <c r="H322" t="s">
        <v>25</v>
      </c>
      <c r="I322" t="s">
        <v>62</v>
      </c>
      <c r="J322" t="s">
        <v>49</v>
      </c>
      <c r="K322" s="11">
        <f>262+28</f>
        <v>290</v>
      </c>
      <c r="L322" s="11">
        <v>73</v>
      </c>
      <c r="M322" s="10">
        <f t="shared" si="10"/>
        <v>363</v>
      </c>
    </row>
    <row r="323" spans="1:13" s="2" customFormat="1" x14ac:dyDescent="0.25">
      <c r="A323" s="2" t="s">
        <v>12</v>
      </c>
      <c r="B323" s="3">
        <v>44873</v>
      </c>
      <c r="C323" t="s">
        <v>47</v>
      </c>
      <c r="D323" s="11">
        <v>13</v>
      </c>
      <c r="E323" s="11">
        <v>12</v>
      </c>
      <c r="F323" s="16">
        <v>205</v>
      </c>
      <c r="G323" s="18">
        <v>2696</v>
      </c>
      <c r="H323" t="s">
        <v>25</v>
      </c>
      <c r="I323" t="s">
        <v>63</v>
      </c>
      <c r="J323" t="s">
        <v>55</v>
      </c>
      <c r="K323" s="11">
        <v>7</v>
      </c>
      <c r="L323" s="11">
        <v>6</v>
      </c>
      <c r="M323" s="10">
        <f t="shared" si="10"/>
        <v>13</v>
      </c>
    </row>
    <row r="324" spans="1:13" s="2" customFormat="1" x14ac:dyDescent="0.25">
      <c r="A324" s="2" t="s">
        <v>12</v>
      </c>
      <c r="B324" s="3">
        <v>44873</v>
      </c>
      <c r="C324" t="s">
        <v>47</v>
      </c>
      <c r="D324" s="11">
        <v>13</v>
      </c>
      <c r="E324" s="11">
        <v>12</v>
      </c>
      <c r="F324" s="16">
        <v>205</v>
      </c>
      <c r="G324" s="18">
        <v>2696</v>
      </c>
      <c r="H324" t="s">
        <v>25</v>
      </c>
      <c r="I324" t="s">
        <v>53</v>
      </c>
      <c r="J324"/>
      <c r="K324" s="11">
        <v>0</v>
      </c>
      <c r="L324" s="11">
        <v>0</v>
      </c>
      <c r="M324" s="10">
        <f t="shared" si="10"/>
        <v>0</v>
      </c>
    </row>
    <row r="325" spans="1:13" s="2" customFormat="1" x14ac:dyDescent="0.25">
      <c r="A325" s="2" t="s">
        <v>12</v>
      </c>
      <c r="B325" s="3">
        <v>44873</v>
      </c>
      <c r="C325" t="s">
        <v>47</v>
      </c>
      <c r="D325" s="11">
        <v>13</v>
      </c>
      <c r="E325" s="11">
        <v>12</v>
      </c>
      <c r="F325" s="16">
        <v>205</v>
      </c>
      <c r="G325" s="18">
        <v>2696</v>
      </c>
      <c r="H325" t="s">
        <v>27</v>
      </c>
      <c r="I325" t="s">
        <v>28</v>
      </c>
      <c r="J325" t="s">
        <v>13</v>
      </c>
      <c r="K325" s="11">
        <f>1083+61</f>
        <v>1144</v>
      </c>
      <c r="L325" s="11">
        <v>310</v>
      </c>
      <c r="M325" s="10">
        <f t="shared" si="10"/>
        <v>1454</v>
      </c>
    </row>
    <row r="326" spans="1:13" s="2" customFormat="1" x14ac:dyDescent="0.25">
      <c r="A326" s="2" t="s">
        <v>12</v>
      </c>
      <c r="B326" s="3">
        <v>44873</v>
      </c>
      <c r="C326" t="s">
        <v>47</v>
      </c>
      <c r="D326" s="11">
        <v>13</v>
      </c>
      <c r="E326" s="11">
        <v>12</v>
      </c>
      <c r="F326" s="16">
        <v>205</v>
      </c>
      <c r="G326" s="18">
        <v>2696</v>
      </c>
      <c r="H326" t="s">
        <v>27</v>
      </c>
      <c r="I326" t="s">
        <v>64</v>
      </c>
      <c r="J326" t="s">
        <v>49</v>
      </c>
      <c r="K326" s="11">
        <f>277+31</f>
        <v>308</v>
      </c>
      <c r="L326" s="11">
        <v>79</v>
      </c>
      <c r="M326" s="10">
        <f t="shared" si="10"/>
        <v>387</v>
      </c>
    </row>
    <row r="327" spans="1:13" s="2" customFormat="1" x14ac:dyDescent="0.25">
      <c r="A327" s="2" t="s">
        <v>12</v>
      </c>
      <c r="B327" s="3">
        <v>44873</v>
      </c>
      <c r="C327" t="s">
        <v>47</v>
      </c>
      <c r="D327" s="11">
        <v>13</v>
      </c>
      <c r="E327" s="11">
        <v>12</v>
      </c>
      <c r="F327" s="16">
        <v>205</v>
      </c>
      <c r="G327" s="18">
        <v>2696</v>
      </c>
      <c r="H327" t="s">
        <v>29</v>
      </c>
      <c r="I327" t="s">
        <v>30</v>
      </c>
      <c r="J327" t="s">
        <v>13</v>
      </c>
      <c r="K327" s="11">
        <f>1090+63</f>
        <v>1153</v>
      </c>
      <c r="L327" s="11">
        <v>305</v>
      </c>
      <c r="M327" s="10">
        <f t="shared" si="10"/>
        <v>1458</v>
      </c>
    </row>
    <row r="328" spans="1:13" s="2" customFormat="1" x14ac:dyDescent="0.25">
      <c r="A328" s="2" t="s">
        <v>12</v>
      </c>
      <c r="B328" s="3">
        <v>44873</v>
      </c>
      <c r="C328" t="s">
        <v>47</v>
      </c>
      <c r="D328" s="11">
        <v>13</v>
      </c>
      <c r="E328" s="11">
        <v>12</v>
      </c>
      <c r="F328" s="16">
        <v>205</v>
      </c>
      <c r="G328" s="18">
        <v>2696</v>
      </c>
      <c r="H328" t="s">
        <v>29</v>
      </c>
      <c r="I328" t="s">
        <v>65</v>
      </c>
      <c r="J328" t="s">
        <v>49</v>
      </c>
      <c r="K328" s="11">
        <f>257+28</f>
        <v>285</v>
      </c>
      <c r="L328" s="11">
        <v>72</v>
      </c>
      <c r="M328" s="10">
        <f t="shared" si="10"/>
        <v>357</v>
      </c>
    </row>
    <row r="329" spans="1:13" s="2" customFormat="1" x14ac:dyDescent="0.25">
      <c r="A329" s="2" t="s">
        <v>12</v>
      </c>
      <c r="B329" s="3">
        <v>44873</v>
      </c>
      <c r="C329" t="s">
        <v>47</v>
      </c>
      <c r="D329" s="11">
        <v>13</v>
      </c>
      <c r="E329" s="11">
        <v>12</v>
      </c>
      <c r="F329" s="16">
        <v>205</v>
      </c>
      <c r="G329" s="18">
        <v>2696</v>
      </c>
      <c r="H329" t="s">
        <v>29</v>
      </c>
      <c r="I329" t="s">
        <v>66</v>
      </c>
      <c r="J329" t="s">
        <v>54</v>
      </c>
      <c r="K329" s="11">
        <v>10</v>
      </c>
      <c r="L329" s="11">
        <v>9</v>
      </c>
      <c r="M329" s="10">
        <f t="shared" si="10"/>
        <v>19</v>
      </c>
    </row>
    <row r="330" spans="1:13" s="2" customFormat="1" x14ac:dyDescent="0.25">
      <c r="A330" s="2" t="s">
        <v>12</v>
      </c>
      <c r="B330" s="3">
        <v>44873</v>
      </c>
      <c r="C330" t="s">
        <v>47</v>
      </c>
      <c r="D330" s="11">
        <v>13</v>
      </c>
      <c r="E330" s="11">
        <v>12</v>
      </c>
      <c r="F330" s="16">
        <v>205</v>
      </c>
      <c r="G330" s="18">
        <v>2696</v>
      </c>
      <c r="H330" t="s">
        <v>29</v>
      </c>
      <c r="I330" t="s">
        <v>67</v>
      </c>
      <c r="J330" t="s">
        <v>55</v>
      </c>
      <c r="K330" s="2">
        <v>4</v>
      </c>
      <c r="L330" s="11">
        <v>3</v>
      </c>
      <c r="M330" s="10">
        <f t="shared" si="10"/>
        <v>7</v>
      </c>
    </row>
    <row r="331" spans="1:13" s="2" customFormat="1" x14ac:dyDescent="0.25">
      <c r="A331" s="2" t="s">
        <v>12</v>
      </c>
      <c r="B331" s="3">
        <v>44873</v>
      </c>
      <c r="C331" t="s">
        <v>47</v>
      </c>
      <c r="D331" s="11">
        <v>13</v>
      </c>
      <c r="E331" s="11">
        <v>12</v>
      </c>
      <c r="F331" s="16">
        <v>205</v>
      </c>
      <c r="G331" s="18">
        <v>2696</v>
      </c>
      <c r="H331" t="s">
        <v>31</v>
      </c>
      <c r="I331" t="s">
        <v>32</v>
      </c>
      <c r="J331" t="s">
        <v>13</v>
      </c>
      <c r="K331" s="11">
        <f>1096+64</f>
        <v>1160</v>
      </c>
      <c r="L331" s="11">
        <v>307</v>
      </c>
      <c r="M331" s="10">
        <f t="shared" si="10"/>
        <v>1467</v>
      </c>
    </row>
    <row r="332" spans="1:13" s="2" customFormat="1" x14ac:dyDescent="0.25">
      <c r="A332" s="2" t="s">
        <v>12</v>
      </c>
      <c r="B332" s="3">
        <v>44873</v>
      </c>
      <c r="C332" t="s">
        <v>47</v>
      </c>
      <c r="D332" s="11">
        <v>13</v>
      </c>
      <c r="E332" s="11">
        <v>12</v>
      </c>
      <c r="F332" s="16">
        <v>205</v>
      </c>
      <c r="G332" s="18">
        <v>2696</v>
      </c>
      <c r="H332" t="s">
        <v>31</v>
      </c>
      <c r="I332" t="s">
        <v>68</v>
      </c>
      <c r="J332" t="s">
        <v>49</v>
      </c>
      <c r="K332" s="11">
        <f>252+27</f>
        <v>279</v>
      </c>
      <c r="L332" s="11">
        <v>75</v>
      </c>
      <c r="M332" s="10">
        <f t="shared" si="10"/>
        <v>354</v>
      </c>
    </row>
    <row r="333" spans="1:13" s="2" customFormat="1" x14ac:dyDescent="0.25">
      <c r="A333" s="2" t="s">
        <v>12</v>
      </c>
      <c r="B333" s="3">
        <v>44873</v>
      </c>
      <c r="C333" t="s">
        <v>47</v>
      </c>
      <c r="D333" s="11">
        <v>13</v>
      </c>
      <c r="E333" s="11">
        <v>12</v>
      </c>
      <c r="F333" s="16">
        <v>205</v>
      </c>
      <c r="G333" s="18">
        <v>2696</v>
      </c>
      <c r="H333" t="s">
        <v>31</v>
      </c>
      <c r="I333" t="s">
        <v>69</v>
      </c>
      <c r="J333" t="s">
        <v>54</v>
      </c>
      <c r="K333" s="11">
        <v>12</v>
      </c>
      <c r="L333" s="11">
        <v>7</v>
      </c>
      <c r="M333" s="10">
        <f t="shared" si="10"/>
        <v>19</v>
      </c>
    </row>
    <row r="334" spans="1:13" s="2" customFormat="1" x14ac:dyDescent="0.25">
      <c r="A334" s="2" t="s">
        <v>12</v>
      </c>
      <c r="B334" s="3">
        <v>44873</v>
      </c>
      <c r="C334" t="s">
        <v>47</v>
      </c>
      <c r="D334" s="11">
        <v>13</v>
      </c>
      <c r="E334" s="11">
        <v>12</v>
      </c>
      <c r="F334" s="16">
        <v>205</v>
      </c>
      <c r="G334" s="18">
        <v>2696</v>
      </c>
      <c r="H334" t="s">
        <v>33</v>
      </c>
      <c r="I334" t="s">
        <v>34</v>
      </c>
      <c r="J334" t="s">
        <v>13</v>
      </c>
      <c r="K334" s="2">
        <f>1106+65</f>
        <v>1171</v>
      </c>
      <c r="L334" s="11">
        <v>315</v>
      </c>
      <c r="M334" s="10">
        <f t="shared" si="10"/>
        <v>1486</v>
      </c>
    </row>
    <row r="335" spans="1:13" s="2" customFormat="1" x14ac:dyDescent="0.25">
      <c r="A335" s="2" t="s">
        <v>12</v>
      </c>
      <c r="B335" s="3">
        <v>44873</v>
      </c>
      <c r="C335" t="s">
        <v>47</v>
      </c>
      <c r="D335" s="11">
        <v>13</v>
      </c>
      <c r="E335" s="11">
        <v>12</v>
      </c>
      <c r="F335" s="16">
        <v>205</v>
      </c>
      <c r="G335" s="18">
        <v>2696</v>
      </c>
      <c r="H335" t="s">
        <v>33</v>
      </c>
      <c r="I335" t="s">
        <v>70</v>
      </c>
      <c r="J335" t="s">
        <v>49</v>
      </c>
      <c r="K335" s="11">
        <f>255+28</f>
        <v>283</v>
      </c>
      <c r="L335" s="11">
        <v>74</v>
      </c>
      <c r="M335" s="10">
        <f t="shared" si="10"/>
        <v>357</v>
      </c>
    </row>
    <row r="336" spans="1:13" s="2" customFormat="1" x14ac:dyDescent="0.25">
      <c r="A336" s="2" t="s">
        <v>12</v>
      </c>
      <c r="B336" s="3">
        <v>44873</v>
      </c>
      <c r="C336" t="s">
        <v>47</v>
      </c>
      <c r="D336" s="11">
        <v>13</v>
      </c>
      <c r="E336" s="11">
        <v>12</v>
      </c>
      <c r="F336" s="16">
        <v>205</v>
      </c>
      <c r="G336" s="18">
        <v>2696</v>
      </c>
      <c r="H336" t="s">
        <v>35</v>
      </c>
      <c r="I336" t="s">
        <v>36</v>
      </c>
      <c r="J336" t="s">
        <v>13</v>
      </c>
      <c r="K336" s="11">
        <f>1107+67</f>
        <v>1174</v>
      </c>
      <c r="L336" s="11">
        <v>314</v>
      </c>
      <c r="M336" s="10">
        <f t="shared" si="10"/>
        <v>1488</v>
      </c>
    </row>
    <row r="337" spans="1:13" s="2" customFormat="1" x14ac:dyDescent="0.25">
      <c r="A337" s="2" t="s">
        <v>12</v>
      </c>
      <c r="B337" s="3">
        <v>44873</v>
      </c>
      <c r="C337" t="s">
        <v>47</v>
      </c>
      <c r="D337" s="11">
        <v>13</v>
      </c>
      <c r="E337" s="11">
        <v>12</v>
      </c>
      <c r="F337" s="16">
        <v>205</v>
      </c>
      <c r="G337" s="18">
        <v>2696</v>
      </c>
      <c r="H337" t="s">
        <v>35</v>
      </c>
      <c r="I337" t="s">
        <v>71</v>
      </c>
      <c r="J337" t="s">
        <v>49</v>
      </c>
      <c r="K337" s="11">
        <f>252+27</f>
        <v>279</v>
      </c>
      <c r="L337" s="11">
        <v>77</v>
      </c>
      <c r="M337" s="10">
        <f t="shared" si="10"/>
        <v>356</v>
      </c>
    </row>
    <row r="338" spans="1:13" s="2" customFormat="1" x14ac:dyDescent="0.25">
      <c r="A338" s="2" t="s">
        <v>12</v>
      </c>
      <c r="B338" s="3">
        <v>44873</v>
      </c>
      <c r="C338" t="s">
        <v>47</v>
      </c>
      <c r="D338" s="11">
        <v>13</v>
      </c>
      <c r="E338" s="11">
        <v>12</v>
      </c>
      <c r="F338" s="16">
        <v>205</v>
      </c>
      <c r="G338" s="18">
        <v>2696</v>
      </c>
      <c r="H338" t="s">
        <v>37</v>
      </c>
      <c r="I338" t="s">
        <v>38</v>
      </c>
      <c r="J338" t="s">
        <v>13</v>
      </c>
      <c r="K338" s="11">
        <f>1109+65</f>
        <v>1174</v>
      </c>
      <c r="L338" s="11">
        <v>314</v>
      </c>
      <c r="M338" s="10">
        <f t="shared" si="10"/>
        <v>1488</v>
      </c>
    </row>
    <row r="339" spans="1:13" s="2" customFormat="1" x14ac:dyDescent="0.25">
      <c r="A339" s="2" t="s">
        <v>12</v>
      </c>
      <c r="B339" s="3">
        <v>44873</v>
      </c>
      <c r="C339" t="s">
        <v>47</v>
      </c>
      <c r="D339" s="11">
        <v>13</v>
      </c>
      <c r="E339" s="11">
        <v>12</v>
      </c>
      <c r="F339" s="16">
        <v>205</v>
      </c>
      <c r="G339" s="18">
        <v>2696</v>
      </c>
      <c r="H339" t="s">
        <v>37</v>
      </c>
      <c r="I339" t="s">
        <v>72</v>
      </c>
      <c r="J339" t="s">
        <v>49</v>
      </c>
      <c r="K339" s="11">
        <f>255+28</f>
        <v>283</v>
      </c>
      <c r="L339" s="11">
        <v>76</v>
      </c>
      <c r="M339" s="10">
        <f t="shared" si="10"/>
        <v>359</v>
      </c>
    </row>
    <row r="340" spans="1:13" s="2" customFormat="1" x14ac:dyDescent="0.25">
      <c r="A340" s="2" t="s">
        <v>12</v>
      </c>
      <c r="B340" s="3">
        <v>44873</v>
      </c>
      <c r="C340" t="s">
        <v>47</v>
      </c>
      <c r="D340" s="11">
        <v>13</v>
      </c>
      <c r="E340" s="11">
        <v>12</v>
      </c>
      <c r="F340" s="16">
        <v>205</v>
      </c>
      <c r="G340" s="18">
        <v>2696</v>
      </c>
      <c r="H340" t="s">
        <v>39</v>
      </c>
      <c r="I340" t="s">
        <v>41</v>
      </c>
      <c r="J340" t="s">
        <v>13</v>
      </c>
      <c r="K340" s="11">
        <f>1104+64</f>
        <v>1168</v>
      </c>
      <c r="L340" s="11">
        <v>315</v>
      </c>
      <c r="M340" s="10">
        <f t="shared" si="10"/>
        <v>1483</v>
      </c>
    </row>
    <row r="341" spans="1:13" s="2" customFormat="1" x14ac:dyDescent="0.25">
      <c r="A341" s="2" t="s">
        <v>12</v>
      </c>
      <c r="B341" s="3">
        <v>44873</v>
      </c>
      <c r="C341" t="s">
        <v>47</v>
      </c>
      <c r="D341" s="11">
        <v>13</v>
      </c>
      <c r="E341" s="11">
        <v>12</v>
      </c>
      <c r="F341" s="16">
        <v>205</v>
      </c>
      <c r="G341" s="18">
        <v>2696</v>
      </c>
      <c r="H341" t="s">
        <v>39</v>
      </c>
      <c r="I341" t="s">
        <v>73</v>
      </c>
      <c r="J341" t="s">
        <v>49</v>
      </c>
      <c r="K341" s="11">
        <f>250+27</f>
        <v>277</v>
      </c>
      <c r="L341" s="11">
        <v>72</v>
      </c>
      <c r="M341" s="10">
        <f t="shared" si="10"/>
        <v>349</v>
      </c>
    </row>
    <row r="342" spans="1:13" s="2" customFormat="1" x14ac:dyDescent="0.25">
      <c r="A342" s="2" t="s">
        <v>12</v>
      </c>
      <c r="B342" s="3">
        <v>44873</v>
      </c>
      <c r="C342" t="s">
        <v>47</v>
      </c>
      <c r="D342" s="11">
        <v>13</v>
      </c>
      <c r="E342" s="11">
        <v>12</v>
      </c>
      <c r="F342" s="16">
        <v>205</v>
      </c>
      <c r="G342" s="18">
        <v>2696</v>
      </c>
      <c r="H342" t="s">
        <v>40</v>
      </c>
      <c r="I342" t="s">
        <v>42</v>
      </c>
      <c r="J342" t="s">
        <v>13</v>
      </c>
      <c r="K342" s="11">
        <f>1138+65</f>
        <v>1203</v>
      </c>
      <c r="L342" s="11">
        <v>323</v>
      </c>
      <c r="M342" s="10">
        <f t="shared" si="10"/>
        <v>1526</v>
      </c>
    </row>
    <row r="343" spans="1:13" s="2" customFormat="1" x14ac:dyDescent="0.25">
      <c r="A343" s="2" t="s">
        <v>12</v>
      </c>
      <c r="B343" s="3">
        <v>44873</v>
      </c>
      <c r="C343" t="s">
        <v>47</v>
      </c>
      <c r="D343" s="11">
        <v>13</v>
      </c>
      <c r="E343" s="11">
        <v>12</v>
      </c>
      <c r="F343" s="16">
        <v>205</v>
      </c>
      <c r="G343" s="18">
        <v>2696</v>
      </c>
      <c r="H343" t="s">
        <v>40</v>
      </c>
      <c r="I343" t="s">
        <v>74</v>
      </c>
      <c r="J343" t="s">
        <v>54</v>
      </c>
      <c r="K343" s="11">
        <f>17+181</f>
        <v>198</v>
      </c>
      <c r="L343" s="11">
        <v>52</v>
      </c>
      <c r="M343" s="10">
        <f t="shared" si="10"/>
        <v>250</v>
      </c>
    </row>
    <row r="344" spans="1:13" s="2" customFormat="1" x14ac:dyDescent="0.25">
      <c r="A344" s="2" t="s">
        <v>12</v>
      </c>
      <c r="B344" s="3">
        <v>44873</v>
      </c>
      <c r="C344" t="s">
        <v>47</v>
      </c>
      <c r="D344" s="11">
        <v>13</v>
      </c>
      <c r="E344" s="11">
        <v>12</v>
      </c>
      <c r="F344" s="16">
        <v>205</v>
      </c>
      <c r="G344" s="18">
        <v>2696</v>
      </c>
      <c r="H344" t="s">
        <v>43</v>
      </c>
      <c r="I344" t="s">
        <v>44</v>
      </c>
      <c r="J344" t="s">
        <v>13</v>
      </c>
      <c r="K344" s="2">
        <f>1133+63</f>
        <v>1196</v>
      </c>
      <c r="L344" s="11">
        <v>314</v>
      </c>
      <c r="M344" s="10">
        <f t="shared" si="10"/>
        <v>1510</v>
      </c>
    </row>
    <row r="345" spans="1:13" s="2" customFormat="1" x14ac:dyDescent="0.25">
      <c r="A345" s="2" t="s">
        <v>12</v>
      </c>
      <c r="B345" s="3">
        <v>44873</v>
      </c>
      <c r="C345" t="s">
        <v>47</v>
      </c>
      <c r="D345" s="11">
        <v>13</v>
      </c>
      <c r="E345" s="11">
        <v>12</v>
      </c>
      <c r="F345" s="16">
        <v>205</v>
      </c>
      <c r="G345" s="18">
        <v>2696</v>
      </c>
      <c r="H345" t="s">
        <v>43</v>
      </c>
      <c r="I345" t="s">
        <v>75</v>
      </c>
      <c r="J345" t="s">
        <v>54</v>
      </c>
      <c r="K345" s="2">
        <f>193+18</f>
        <v>211</v>
      </c>
      <c r="L345" s="11">
        <v>59</v>
      </c>
      <c r="M345" s="10">
        <f t="shared" si="10"/>
        <v>270</v>
      </c>
    </row>
    <row r="346" spans="1:13" s="2" customFormat="1" x14ac:dyDescent="0.25">
      <c r="A346" s="2" t="s">
        <v>12</v>
      </c>
      <c r="B346" s="3">
        <v>44873</v>
      </c>
      <c r="C346" t="s">
        <v>47</v>
      </c>
      <c r="D346" s="11">
        <v>13</v>
      </c>
      <c r="E346" s="11">
        <v>12</v>
      </c>
      <c r="F346" s="16">
        <v>205</v>
      </c>
      <c r="G346" s="18">
        <v>2696</v>
      </c>
      <c r="H346" t="s">
        <v>45</v>
      </c>
      <c r="I346" t="s">
        <v>46</v>
      </c>
      <c r="J346" t="s">
        <v>13</v>
      </c>
      <c r="K346" s="11">
        <f>1111+63</f>
        <v>1174</v>
      </c>
      <c r="L346" s="11">
        <v>308</v>
      </c>
      <c r="M346" s="10">
        <f t="shared" si="10"/>
        <v>1482</v>
      </c>
    </row>
    <row r="347" spans="1:13" s="1" customFormat="1" ht="15.75" thickBot="1" x14ac:dyDescent="0.3">
      <c r="A347" s="1" t="s">
        <v>12</v>
      </c>
      <c r="B347" s="9">
        <v>44873</v>
      </c>
      <c r="C347" s="1" t="s">
        <v>47</v>
      </c>
      <c r="D347" s="21">
        <v>13</v>
      </c>
      <c r="E347" s="21">
        <v>12</v>
      </c>
      <c r="F347" s="17">
        <v>205</v>
      </c>
      <c r="G347" s="19">
        <v>2696</v>
      </c>
      <c r="H347" s="1" t="s">
        <v>45</v>
      </c>
      <c r="I347" s="1" t="s">
        <v>76</v>
      </c>
      <c r="J347" s="1" t="s">
        <v>49</v>
      </c>
      <c r="K347" s="21">
        <f>258+28</f>
        <v>286</v>
      </c>
      <c r="L347" s="21">
        <v>76</v>
      </c>
      <c r="M347" s="6">
        <f t="shared" si="10"/>
        <v>362</v>
      </c>
    </row>
    <row r="348" spans="1:13" s="2" customFormat="1" x14ac:dyDescent="0.25">
      <c r="A348" s="2" t="s">
        <v>12</v>
      </c>
      <c r="B348" s="3">
        <v>44873</v>
      </c>
      <c r="C348" t="s">
        <v>47</v>
      </c>
      <c r="D348" s="11">
        <v>1</v>
      </c>
      <c r="E348" s="11">
        <v>1</v>
      </c>
      <c r="F348" s="16">
        <v>206</v>
      </c>
      <c r="G348" s="18">
        <v>1175</v>
      </c>
      <c r="H348" s="7" t="s">
        <v>14</v>
      </c>
      <c r="I348" t="s">
        <v>77</v>
      </c>
      <c r="J348" t="s">
        <v>13</v>
      </c>
      <c r="K348" s="2">
        <v>360</v>
      </c>
      <c r="L348" s="11">
        <v>117</v>
      </c>
      <c r="M348" s="10">
        <f t="shared" ref="M348:M391" si="11">SUM(K348:L348)</f>
        <v>477</v>
      </c>
    </row>
    <row r="349" spans="1:13" s="2" customFormat="1" x14ac:dyDescent="0.25">
      <c r="A349" s="2" t="s">
        <v>12</v>
      </c>
      <c r="B349" s="3">
        <v>44873</v>
      </c>
      <c r="C349" t="s">
        <v>47</v>
      </c>
      <c r="D349" s="11">
        <v>1</v>
      </c>
      <c r="E349" s="11">
        <v>1</v>
      </c>
      <c r="F349" s="16">
        <v>206</v>
      </c>
      <c r="G349" s="18">
        <v>1175</v>
      </c>
      <c r="H349" s="7" t="s">
        <v>14</v>
      </c>
      <c r="I349" t="s">
        <v>78</v>
      </c>
      <c r="J349" t="s">
        <v>49</v>
      </c>
      <c r="K349" s="2">
        <f>148+18</f>
        <v>166</v>
      </c>
      <c r="L349" s="11">
        <v>35</v>
      </c>
      <c r="M349" s="10">
        <f t="shared" si="11"/>
        <v>201</v>
      </c>
    </row>
    <row r="350" spans="1:13" s="2" customFormat="1" x14ac:dyDescent="0.25">
      <c r="A350" s="2" t="s">
        <v>12</v>
      </c>
      <c r="B350" s="3">
        <v>44873</v>
      </c>
      <c r="C350" t="s">
        <v>47</v>
      </c>
      <c r="D350" s="11">
        <v>1</v>
      </c>
      <c r="E350" s="11">
        <v>1</v>
      </c>
      <c r="F350" s="16">
        <v>206</v>
      </c>
      <c r="G350" s="18">
        <v>1175</v>
      </c>
      <c r="H350" s="7" t="s">
        <v>14</v>
      </c>
      <c r="I350" t="s">
        <v>79</v>
      </c>
      <c r="J350" t="s">
        <v>54</v>
      </c>
      <c r="K350" s="2">
        <v>7</v>
      </c>
      <c r="L350" s="11">
        <v>3</v>
      </c>
      <c r="M350" s="10">
        <f t="shared" si="11"/>
        <v>10</v>
      </c>
    </row>
    <row r="351" spans="1:13" s="2" customFormat="1" x14ac:dyDescent="0.25">
      <c r="A351" s="2" t="s">
        <v>12</v>
      </c>
      <c r="B351" s="3">
        <v>44873</v>
      </c>
      <c r="C351" t="s">
        <v>47</v>
      </c>
      <c r="D351" s="11">
        <v>1</v>
      </c>
      <c r="E351" s="11">
        <v>1</v>
      </c>
      <c r="F351" s="16">
        <v>206</v>
      </c>
      <c r="G351" s="18">
        <v>1175</v>
      </c>
      <c r="H351" s="8" t="s">
        <v>18</v>
      </c>
      <c r="I351" t="s">
        <v>17</v>
      </c>
      <c r="J351" t="s">
        <v>13</v>
      </c>
      <c r="K351" s="2">
        <f>335+21</f>
        <v>356</v>
      </c>
      <c r="L351" s="11">
        <v>116</v>
      </c>
      <c r="M351" s="10">
        <f t="shared" si="11"/>
        <v>472</v>
      </c>
    </row>
    <row r="352" spans="1:13" s="2" customFormat="1" x14ac:dyDescent="0.25">
      <c r="A352" s="2" t="s">
        <v>12</v>
      </c>
      <c r="B352" s="3">
        <v>44873</v>
      </c>
      <c r="C352" t="s">
        <v>47</v>
      </c>
      <c r="D352" s="11">
        <v>1</v>
      </c>
      <c r="E352" s="11">
        <v>1</v>
      </c>
      <c r="F352" s="16">
        <v>206</v>
      </c>
      <c r="G352" s="18">
        <v>1175</v>
      </c>
      <c r="H352" s="8" t="s">
        <v>18</v>
      </c>
      <c r="I352" t="s">
        <v>50</v>
      </c>
      <c r="J352" t="s">
        <v>49</v>
      </c>
      <c r="K352" s="11">
        <v>178</v>
      </c>
      <c r="L352" s="11">
        <v>39</v>
      </c>
      <c r="M352" s="10">
        <f t="shared" si="11"/>
        <v>217</v>
      </c>
    </row>
    <row r="353" spans="1:13" s="2" customFormat="1" x14ac:dyDescent="0.25">
      <c r="A353" s="2" t="s">
        <v>12</v>
      </c>
      <c r="B353" s="3">
        <v>44873</v>
      </c>
      <c r="C353" t="s">
        <v>47</v>
      </c>
      <c r="D353" s="11">
        <v>1</v>
      </c>
      <c r="E353" s="11">
        <v>1</v>
      </c>
      <c r="F353" s="16">
        <v>206</v>
      </c>
      <c r="G353" s="18">
        <v>1175</v>
      </c>
      <c r="H353" s="8" t="s">
        <v>18</v>
      </c>
      <c r="I353" t="s">
        <v>51</v>
      </c>
      <c r="J353" t="s">
        <v>54</v>
      </c>
      <c r="K353" s="11">
        <v>4</v>
      </c>
      <c r="L353" s="11">
        <v>3</v>
      </c>
      <c r="M353" s="10">
        <f t="shared" si="11"/>
        <v>7</v>
      </c>
    </row>
    <row r="354" spans="1:13" s="2" customFormat="1" x14ac:dyDescent="0.25">
      <c r="A354" s="2" t="s">
        <v>12</v>
      </c>
      <c r="B354" s="3">
        <v>44873</v>
      </c>
      <c r="C354" t="s">
        <v>47</v>
      </c>
      <c r="D354" s="11">
        <v>1</v>
      </c>
      <c r="E354" s="11">
        <v>1</v>
      </c>
      <c r="F354" s="16">
        <v>206</v>
      </c>
      <c r="G354" s="18">
        <v>1175</v>
      </c>
      <c r="H354" s="8" t="s">
        <v>18</v>
      </c>
      <c r="I354" t="s">
        <v>52</v>
      </c>
      <c r="J354" t="s">
        <v>55</v>
      </c>
      <c r="K354" s="11">
        <v>0</v>
      </c>
      <c r="L354" s="11">
        <v>1</v>
      </c>
      <c r="M354" s="10">
        <f t="shared" si="11"/>
        <v>1</v>
      </c>
    </row>
    <row r="355" spans="1:13" s="2" customFormat="1" x14ac:dyDescent="0.25">
      <c r="A355" s="2" t="s">
        <v>12</v>
      </c>
      <c r="B355" s="3">
        <v>44873</v>
      </c>
      <c r="C355" t="s">
        <v>47</v>
      </c>
      <c r="D355" s="11">
        <v>1</v>
      </c>
      <c r="E355" s="11">
        <v>1</v>
      </c>
      <c r="F355" s="16">
        <v>206</v>
      </c>
      <c r="G355" s="18">
        <v>1175</v>
      </c>
      <c r="H355" s="8" t="s">
        <v>18</v>
      </c>
      <c r="I355" t="s">
        <v>53</v>
      </c>
      <c r="J355"/>
      <c r="K355" s="11">
        <v>1</v>
      </c>
      <c r="L355" s="11">
        <v>0</v>
      </c>
      <c r="M355" s="10">
        <f t="shared" si="11"/>
        <v>1</v>
      </c>
    </row>
    <row r="356" spans="1:13" s="2" customFormat="1" x14ac:dyDescent="0.25">
      <c r="A356" s="2" t="s">
        <v>12</v>
      </c>
      <c r="B356" s="3">
        <v>44873</v>
      </c>
      <c r="C356" t="s">
        <v>47</v>
      </c>
      <c r="D356" s="11">
        <v>1</v>
      </c>
      <c r="E356" s="11">
        <v>1</v>
      </c>
      <c r="F356" s="16">
        <v>206</v>
      </c>
      <c r="G356" s="18">
        <v>1175</v>
      </c>
      <c r="H356" s="8" t="s">
        <v>19</v>
      </c>
      <c r="I356" t="s">
        <v>20</v>
      </c>
      <c r="J356" t="s">
        <v>13</v>
      </c>
      <c r="K356" s="11">
        <f>314+18</f>
        <v>332</v>
      </c>
      <c r="L356" s="11">
        <v>115</v>
      </c>
      <c r="M356" s="10">
        <f t="shared" si="11"/>
        <v>447</v>
      </c>
    </row>
    <row r="357" spans="1:13" s="2" customFormat="1" x14ac:dyDescent="0.25">
      <c r="A357" s="2" t="s">
        <v>12</v>
      </c>
      <c r="B357" s="3">
        <v>44873</v>
      </c>
      <c r="C357" t="s">
        <v>47</v>
      </c>
      <c r="D357" s="11">
        <v>1</v>
      </c>
      <c r="E357" s="11">
        <v>1</v>
      </c>
      <c r="F357" s="16">
        <v>206</v>
      </c>
      <c r="G357" s="18">
        <v>1175</v>
      </c>
      <c r="H357" s="8" t="s">
        <v>19</v>
      </c>
      <c r="I357" t="s">
        <v>56</v>
      </c>
      <c r="J357" t="s">
        <v>49</v>
      </c>
      <c r="K357" s="11">
        <v>192</v>
      </c>
      <c r="L357" s="11">
        <v>37</v>
      </c>
      <c r="M357" s="10">
        <f t="shared" si="11"/>
        <v>229</v>
      </c>
    </row>
    <row r="358" spans="1:13" s="2" customFormat="1" x14ac:dyDescent="0.25">
      <c r="A358" s="2" t="s">
        <v>12</v>
      </c>
      <c r="B358" s="3">
        <v>44873</v>
      </c>
      <c r="C358" t="s">
        <v>47</v>
      </c>
      <c r="D358" s="11">
        <v>1</v>
      </c>
      <c r="E358" s="11">
        <v>1</v>
      </c>
      <c r="F358" s="16">
        <v>206</v>
      </c>
      <c r="G358" s="18">
        <v>1175</v>
      </c>
      <c r="H358" s="8" t="s">
        <v>19</v>
      </c>
      <c r="I358" t="s">
        <v>57</v>
      </c>
      <c r="J358" t="s">
        <v>54</v>
      </c>
      <c r="K358" s="11">
        <v>12</v>
      </c>
      <c r="L358" s="11">
        <v>6</v>
      </c>
      <c r="M358" s="10">
        <f t="shared" si="11"/>
        <v>18</v>
      </c>
    </row>
    <row r="359" spans="1:13" s="2" customFormat="1" x14ac:dyDescent="0.25">
      <c r="A359" s="2" t="s">
        <v>12</v>
      </c>
      <c r="B359" s="3">
        <v>44873</v>
      </c>
      <c r="C359" t="s">
        <v>47</v>
      </c>
      <c r="D359" s="11">
        <v>1</v>
      </c>
      <c r="E359" s="11">
        <v>1</v>
      </c>
      <c r="F359" s="16">
        <v>206</v>
      </c>
      <c r="G359" s="18">
        <v>1175</v>
      </c>
      <c r="H359" t="s">
        <v>21</v>
      </c>
      <c r="I359" t="s">
        <v>22</v>
      </c>
      <c r="J359" t="s">
        <v>13</v>
      </c>
      <c r="K359" s="11">
        <f>19+312</f>
        <v>331</v>
      </c>
      <c r="L359" s="11">
        <v>117</v>
      </c>
      <c r="M359" s="10">
        <f t="shared" si="11"/>
        <v>448</v>
      </c>
    </row>
    <row r="360" spans="1:13" s="2" customFormat="1" x14ac:dyDescent="0.25">
      <c r="A360" s="2" t="s">
        <v>12</v>
      </c>
      <c r="B360" s="3">
        <v>44873</v>
      </c>
      <c r="C360" t="s">
        <v>47</v>
      </c>
      <c r="D360" s="11">
        <v>1</v>
      </c>
      <c r="E360" s="11">
        <v>1</v>
      </c>
      <c r="F360" s="16">
        <v>206</v>
      </c>
      <c r="G360" s="18">
        <v>1175</v>
      </c>
      <c r="H360" t="s">
        <v>21</v>
      </c>
      <c r="I360" t="s">
        <v>58</v>
      </c>
      <c r="J360" t="s">
        <v>49</v>
      </c>
      <c r="K360" s="11">
        <f>19+161</f>
        <v>180</v>
      </c>
      <c r="L360" s="11">
        <v>37</v>
      </c>
      <c r="M360" s="10">
        <f t="shared" si="11"/>
        <v>217</v>
      </c>
    </row>
    <row r="361" spans="1:13" s="2" customFormat="1" x14ac:dyDescent="0.25">
      <c r="A361" s="2" t="s">
        <v>12</v>
      </c>
      <c r="B361" s="3">
        <v>44873</v>
      </c>
      <c r="C361" t="s">
        <v>47</v>
      </c>
      <c r="D361" s="11">
        <v>1</v>
      </c>
      <c r="E361" s="11">
        <v>1</v>
      </c>
      <c r="F361" s="16">
        <v>206</v>
      </c>
      <c r="G361" s="18">
        <v>1175</v>
      </c>
      <c r="H361" t="s">
        <v>21</v>
      </c>
      <c r="I361" t="s">
        <v>59</v>
      </c>
      <c r="J361" t="s">
        <v>54</v>
      </c>
      <c r="K361" s="11">
        <v>20</v>
      </c>
      <c r="L361" s="11">
        <v>4</v>
      </c>
      <c r="M361" s="10">
        <f t="shared" si="11"/>
        <v>24</v>
      </c>
    </row>
    <row r="362" spans="1:13" s="2" customFormat="1" x14ac:dyDescent="0.25">
      <c r="A362" s="2" t="s">
        <v>12</v>
      </c>
      <c r="B362" s="3">
        <v>44873</v>
      </c>
      <c r="C362" t="s">
        <v>47</v>
      </c>
      <c r="D362" s="11">
        <v>1</v>
      </c>
      <c r="E362" s="11">
        <v>1</v>
      </c>
      <c r="F362" s="16">
        <v>206</v>
      </c>
      <c r="G362" s="18">
        <v>1175</v>
      </c>
      <c r="H362" t="s">
        <v>23</v>
      </c>
      <c r="I362" t="s">
        <v>24</v>
      </c>
      <c r="J362" t="s">
        <v>13</v>
      </c>
      <c r="K362" s="11">
        <f>21+337</f>
        <v>358</v>
      </c>
      <c r="L362" s="11">
        <v>116</v>
      </c>
      <c r="M362" s="10">
        <f t="shared" si="11"/>
        <v>474</v>
      </c>
    </row>
    <row r="363" spans="1:13" s="2" customFormat="1" x14ac:dyDescent="0.25">
      <c r="A363" s="2" t="s">
        <v>12</v>
      </c>
      <c r="B363" s="3">
        <v>44873</v>
      </c>
      <c r="C363" t="s">
        <v>47</v>
      </c>
      <c r="D363" s="11">
        <v>1</v>
      </c>
      <c r="E363" s="11">
        <v>1</v>
      </c>
      <c r="F363" s="16">
        <v>206</v>
      </c>
      <c r="G363" s="18">
        <v>1175</v>
      </c>
      <c r="H363" t="s">
        <v>23</v>
      </c>
      <c r="I363" t="s">
        <v>60</v>
      </c>
      <c r="J363" t="s">
        <v>49</v>
      </c>
      <c r="K363" s="11">
        <f>17+149</f>
        <v>166</v>
      </c>
      <c r="L363" s="11">
        <v>34</v>
      </c>
      <c r="M363" s="10">
        <f t="shared" si="11"/>
        <v>200</v>
      </c>
    </row>
    <row r="364" spans="1:13" s="2" customFormat="1" x14ac:dyDescent="0.25">
      <c r="A364" s="2" t="s">
        <v>12</v>
      </c>
      <c r="B364" s="3">
        <v>44873</v>
      </c>
      <c r="C364" t="s">
        <v>47</v>
      </c>
      <c r="D364" s="11">
        <v>1</v>
      </c>
      <c r="E364" s="11">
        <v>1</v>
      </c>
      <c r="F364" s="16">
        <v>206</v>
      </c>
      <c r="G364" s="18">
        <v>1175</v>
      </c>
      <c r="H364" t="s">
        <v>23</v>
      </c>
      <c r="I364" t="s">
        <v>61</v>
      </c>
      <c r="J364" t="s">
        <v>54</v>
      </c>
      <c r="K364" s="11">
        <v>6</v>
      </c>
      <c r="L364" s="11">
        <v>5</v>
      </c>
      <c r="M364" s="10">
        <f t="shared" si="11"/>
        <v>11</v>
      </c>
    </row>
    <row r="365" spans="1:13" s="2" customFormat="1" x14ac:dyDescent="0.25">
      <c r="A365" s="2" t="s">
        <v>12</v>
      </c>
      <c r="B365" s="3">
        <v>44873</v>
      </c>
      <c r="C365" t="s">
        <v>47</v>
      </c>
      <c r="D365" s="11">
        <v>1</v>
      </c>
      <c r="E365" s="11">
        <v>1</v>
      </c>
      <c r="F365" s="16">
        <v>206</v>
      </c>
      <c r="G365" s="18">
        <v>1175</v>
      </c>
      <c r="H365" t="s">
        <v>25</v>
      </c>
      <c r="I365" t="s">
        <v>26</v>
      </c>
      <c r="J365" t="s">
        <v>13</v>
      </c>
      <c r="K365" s="11">
        <f>21+329</f>
        <v>350</v>
      </c>
      <c r="L365" s="11">
        <v>117</v>
      </c>
      <c r="M365" s="10">
        <f t="shared" si="11"/>
        <v>467</v>
      </c>
    </row>
    <row r="366" spans="1:13" s="2" customFormat="1" x14ac:dyDescent="0.25">
      <c r="A366" s="2" t="s">
        <v>12</v>
      </c>
      <c r="B366" s="3">
        <v>44873</v>
      </c>
      <c r="C366" t="s">
        <v>47</v>
      </c>
      <c r="D366" s="11">
        <v>1</v>
      </c>
      <c r="E366" s="11">
        <v>1</v>
      </c>
      <c r="F366" s="16">
        <v>206</v>
      </c>
      <c r="G366" s="18">
        <v>1175</v>
      </c>
      <c r="H366" t="s">
        <v>25</v>
      </c>
      <c r="I366" t="s">
        <v>62</v>
      </c>
      <c r="J366" t="s">
        <v>49</v>
      </c>
      <c r="K366" s="11">
        <f>18+156</f>
        <v>174</v>
      </c>
      <c r="L366" s="11">
        <v>36</v>
      </c>
      <c r="M366" s="10">
        <f t="shared" si="11"/>
        <v>210</v>
      </c>
    </row>
    <row r="367" spans="1:13" s="2" customFormat="1" x14ac:dyDescent="0.25">
      <c r="A367" s="2" t="s">
        <v>12</v>
      </c>
      <c r="B367" s="3">
        <v>44873</v>
      </c>
      <c r="C367" t="s">
        <v>47</v>
      </c>
      <c r="D367" s="11">
        <v>1</v>
      </c>
      <c r="E367" s="11">
        <v>1</v>
      </c>
      <c r="F367" s="16">
        <v>206</v>
      </c>
      <c r="G367" s="18">
        <v>1175</v>
      </c>
      <c r="H367" t="s">
        <v>25</v>
      </c>
      <c r="I367" t="s">
        <v>63</v>
      </c>
      <c r="J367" t="s">
        <v>55</v>
      </c>
      <c r="K367" s="11">
        <v>4</v>
      </c>
      <c r="L367" s="11">
        <v>1</v>
      </c>
      <c r="M367" s="10">
        <f t="shared" si="11"/>
        <v>5</v>
      </c>
    </row>
    <row r="368" spans="1:13" s="2" customFormat="1" x14ac:dyDescent="0.25">
      <c r="A368" s="2" t="s">
        <v>12</v>
      </c>
      <c r="B368" s="3">
        <v>44873</v>
      </c>
      <c r="C368" t="s">
        <v>47</v>
      </c>
      <c r="D368" s="11">
        <v>1</v>
      </c>
      <c r="E368" s="11">
        <v>1</v>
      </c>
      <c r="F368" s="16">
        <v>206</v>
      </c>
      <c r="G368" s="18">
        <v>1175</v>
      </c>
      <c r="H368" t="s">
        <v>25</v>
      </c>
      <c r="I368" t="s">
        <v>53</v>
      </c>
      <c r="J368"/>
      <c r="K368" s="11">
        <v>0</v>
      </c>
      <c r="L368" s="11">
        <v>0</v>
      </c>
      <c r="M368" s="10">
        <f t="shared" si="11"/>
        <v>0</v>
      </c>
    </row>
    <row r="369" spans="1:13" s="2" customFormat="1" x14ac:dyDescent="0.25">
      <c r="A369" s="2" t="s">
        <v>12</v>
      </c>
      <c r="B369" s="3">
        <v>44873</v>
      </c>
      <c r="C369" t="s">
        <v>47</v>
      </c>
      <c r="D369" s="11">
        <v>1</v>
      </c>
      <c r="E369" s="11">
        <v>1</v>
      </c>
      <c r="F369" s="16">
        <v>206</v>
      </c>
      <c r="G369" s="18">
        <v>1175</v>
      </c>
      <c r="H369" t="s">
        <v>27</v>
      </c>
      <c r="I369" t="s">
        <v>28</v>
      </c>
      <c r="J369" t="s">
        <v>13</v>
      </c>
      <c r="K369" s="11">
        <f>330+20</f>
        <v>350</v>
      </c>
      <c r="L369" s="11">
        <v>120</v>
      </c>
      <c r="M369" s="10">
        <f t="shared" si="11"/>
        <v>470</v>
      </c>
    </row>
    <row r="370" spans="1:13" s="2" customFormat="1" x14ac:dyDescent="0.25">
      <c r="A370" s="2" t="s">
        <v>12</v>
      </c>
      <c r="B370" s="3">
        <v>44873</v>
      </c>
      <c r="C370" t="s">
        <v>47</v>
      </c>
      <c r="D370" s="11">
        <v>1</v>
      </c>
      <c r="E370" s="11">
        <v>1</v>
      </c>
      <c r="F370" s="16">
        <v>206</v>
      </c>
      <c r="G370" s="18">
        <v>1175</v>
      </c>
      <c r="H370" t="s">
        <v>27</v>
      </c>
      <c r="I370" t="s">
        <v>64</v>
      </c>
      <c r="J370" t="s">
        <v>49</v>
      </c>
      <c r="K370" s="11">
        <f>19+161</f>
        <v>180</v>
      </c>
      <c r="L370" s="11">
        <v>35</v>
      </c>
      <c r="M370" s="10">
        <f t="shared" si="11"/>
        <v>215</v>
      </c>
    </row>
    <row r="371" spans="1:13" s="2" customFormat="1" x14ac:dyDescent="0.25">
      <c r="A371" s="2" t="s">
        <v>12</v>
      </c>
      <c r="B371" s="3">
        <v>44873</v>
      </c>
      <c r="C371" t="s">
        <v>47</v>
      </c>
      <c r="D371" s="11">
        <v>1</v>
      </c>
      <c r="E371" s="11">
        <v>1</v>
      </c>
      <c r="F371" s="16">
        <v>206</v>
      </c>
      <c r="G371" s="18">
        <v>1175</v>
      </c>
      <c r="H371" t="s">
        <v>29</v>
      </c>
      <c r="I371" t="s">
        <v>30</v>
      </c>
      <c r="J371" t="s">
        <v>13</v>
      </c>
      <c r="K371" s="11">
        <f>330+20</f>
        <v>350</v>
      </c>
      <c r="L371" s="11">
        <v>117</v>
      </c>
      <c r="M371" s="10">
        <f t="shared" si="11"/>
        <v>467</v>
      </c>
    </row>
    <row r="372" spans="1:13" s="2" customFormat="1" x14ac:dyDescent="0.25">
      <c r="A372" s="2" t="s">
        <v>12</v>
      </c>
      <c r="B372" s="3">
        <v>44873</v>
      </c>
      <c r="C372" t="s">
        <v>47</v>
      </c>
      <c r="D372" s="11">
        <v>1</v>
      </c>
      <c r="E372" s="11">
        <v>1</v>
      </c>
      <c r="F372" s="16">
        <v>206</v>
      </c>
      <c r="G372" s="18">
        <v>1175</v>
      </c>
      <c r="H372" t="s">
        <v>29</v>
      </c>
      <c r="I372" t="s">
        <v>65</v>
      </c>
      <c r="J372" t="s">
        <v>49</v>
      </c>
      <c r="K372" s="11">
        <f>17+148</f>
        <v>165</v>
      </c>
      <c r="L372" s="11">
        <v>34</v>
      </c>
      <c r="M372" s="10">
        <f t="shared" si="11"/>
        <v>199</v>
      </c>
    </row>
    <row r="373" spans="1:13" s="2" customFormat="1" x14ac:dyDescent="0.25">
      <c r="A373" s="2" t="s">
        <v>12</v>
      </c>
      <c r="B373" s="3">
        <v>44873</v>
      </c>
      <c r="C373" t="s">
        <v>47</v>
      </c>
      <c r="D373" s="11">
        <v>1</v>
      </c>
      <c r="E373" s="11">
        <v>1</v>
      </c>
      <c r="F373" s="16">
        <v>206</v>
      </c>
      <c r="G373" s="18">
        <v>1175</v>
      </c>
      <c r="H373" t="s">
        <v>29</v>
      </c>
      <c r="I373" t="s">
        <v>66</v>
      </c>
      <c r="J373" t="s">
        <v>54</v>
      </c>
      <c r="K373" s="11">
        <v>8</v>
      </c>
      <c r="L373" s="11">
        <v>3</v>
      </c>
      <c r="M373" s="10">
        <f>SUM(K373:L373)</f>
        <v>11</v>
      </c>
    </row>
    <row r="374" spans="1:13" s="2" customFormat="1" x14ac:dyDescent="0.25">
      <c r="A374" s="2" t="s">
        <v>12</v>
      </c>
      <c r="B374" s="3">
        <v>44873</v>
      </c>
      <c r="C374" t="s">
        <v>47</v>
      </c>
      <c r="D374" s="11">
        <v>1</v>
      </c>
      <c r="E374" s="11">
        <v>1</v>
      </c>
      <c r="F374" s="16">
        <v>206</v>
      </c>
      <c r="G374" s="18">
        <v>1175</v>
      </c>
      <c r="H374" t="s">
        <v>29</v>
      </c>
      <c r="I374" t="s">
        <v>67</v>
      </c>
      <c r="J374" t="s">
        <v>55</v>
      </c>
      <c r="K374" s="11">
        <v>4</v>
      </c>
      <c r="L374" s="11">
        <v>1</v>
      </c>
      <c r="M374" s="10">
        <f t="shared" si="11"/>
        <v>5</v>
      </c>
    </row>
    <row r="375" spans="1:13" s="2" customFormat="1" x14ac:dyDescent="0.25">
      <c r="A375" s="2" t="s">
        <v>12</v>
      </c>
      <c r="B375" s="3">
        <v>44873</v>
      </c>
      <c r="C375" t="s">
        <v>47</v>
      </c>
      <c r="D375" s="11">
        <v>1</v>
      </c>
      <c r="E375" s="11">
        <v>1</v>
      </c>
      <c r="F375" s="16">
        <v>206</v>
      </c>
      <c r="G375" s="18">
        <v>1175</v>
      </c>
      <c r="H375" t="s">
        <v>31</v>
      </c>
      <c r="I375" t="s">
        <v>32</v>
      </c>
      <c r="J375" t="s">
        <v>13</v>
      </c>
      <c r="K375" s="11">
        <f>22+331</f>
        <v>353</v>
      </c>
      <c r="L375" s="11">
        <v>117</v>
      </c>
      <c r="M375" s="10">
        <f t="shared" si="11"/>
        <v>470</v>
      </c>
    </row>
    <row r="376" spans="1:13" s="2" customFormat="1" x14ac:dyDescent="0.25">
      <c r="A376" s="2" t="s">
        <v>12</v>
      </c>
      <c r="B376" s="3">
        <v>44873</v>
      </c>
      <c r="C376" t="s">
        <v>47</v>
      </c>
      <c r="D376" s="11">
        <v>1</v>
      </c>
      <c r="E376" s="11">
        <v>1</v>
      </c>
      <c r="F376" s="16">
        <v>206</v>
      </c>
      <c r="G376" s="18">
        <v>1175</v>
      </c>
      <c r="H376" t="s">
        <v>31</v>
      </c>
      <c r="I376" t="s">
        <v>68</v>
      </c>
      <c r="J376" t="s">
        <v>49</v>
      </c>
      <c r="K376" s="11">
        <f>17+148</f>
        <v>165</v>
      </c>
      <c r="L376" s="11">
        <v>34</v>
      </c>
      <c r="M376" s="10">
        <f t="shared" si="11"/>
        <v>199</v>
      </c>
    </row>
    <row r="377" spans="1:13" s="2" customFormat="1" x14ac:dyDescent="0.25">
      <c r="A377" s="2" t="s">
        <v>12</v>
      </c>
      <c r="B377" s="3">
        <v>44873</v>
      </c>
      <c r="C377" t="s">
        <v>47</v>
      </c>
      <c r="D377" s="11">
        <v>1</v>
      </c>
      <c r="E377" s="11">
        <v>1</v>
      </c>
      <c r="F377" s="16">
        <v>206</v>
      </c>
      <c r="G377" s="18">
        <v>1175</v>
      </c>
      <c r="H377" t="s">
        <v>31</v>
      </c>
      <c r="I377" t="s">
        <v>69</v>
      </c>
      <c r="J377" t="s">
        <v>54</v>
      </c>
      <c r="K377" s="11">
        <v>10</v>
      </c>
      <c r="L377" s="11">
        <v>4</v>
      </c>
      <c r="M377" s="10">
        <f>SUM(K377:L377)</f>
        <v>14</v>
      </c>
    </row>
    <row r="378" spans="1:13" s="2" customFormat="1" x14ac:dyDescent="0.25">
      <c r="A378" s="2" t="s">
        <v>12</v>
      </c>
      <c r="B378" s="3">
        <v>44873</v>
      </c>
      <c r="C378" t="s">
        <v>47</v>
      </c>
      <c r="D378" s="11">
        <v>1</v>
      </c>
      <c r="E378" s="11">
        <v>1</v>
      </c>
      <c r="F378" s="16">
        <v>206</v>
      </c>
      <c r="G378" s="18">
        <v>1175</v>
      </c>
      <c r="H378" t="s">
        <v>33</v>
      </c>
      <c r="I378" t="s">
        <v>34</v>
      </c>
      <c r="J378" t="s">
        <v>13</v>
      </c>
      <c r="K378" s="11">
        <f>21+335</f>
        <v>356</v>
      </c>
      <c r="L378" s="11">
        <v>119</v>
      </c>
      <c r="M378" s="10">
        <f t="shared" si="11"/>
        <v>475</v>
      </c>
    </row>
    <row r="379" spans="1:13" s="2" customFormat="1" x14ac:dyDescent="0.25">
      <c r="A379" s="2" t="s">
        <v>12</v>
      </c>
      <c r="B379" s="3">
        <v>44873</v>
      </c>
      <c r="C379" t="s">
        <v>47</v>
      </c>
      <c r="D379" s="11">
        <v>1</v>
      </c>
      <c r="E379" s="11">
        <v>1</v>
      </c>
      <c r="F379" s="16">
        <v>206</v>
      </c>
      <c r="G379" s="18">
        <v>1175</v>
      </c>
      <c r="H379" t="s">
        <v>33</v>
      </c>
      <c r="I379" t="s">
        <v>70</v>
      </c>
      <c r="J379" t="s">
        <v>49</v>
      </c>
      <c r="K379" s="11">
        <f>17+153</f>
        <v>170</v>
      </c>
      <c r="L379" s="11">
        <v>36</v>
      </c>
      <c r="M379" s="10">
        <f t="shared" si="11"/>
        <v>206</v>
      </c>
    </row>
    <row r="380" spans="1:13" s="2" customFormat="1" x14ac:dyDescent="0.25">
      <c r="A380" s="2" t="s">
        <v>12</v>
      </c>
      <c r="B380" s="3">
        <v>44873</v>
      </c>
      <c r="C380" t="s">
        <v>47</v>
      </c>
      <c r="D380" s="11">
        <v>1</v>
      </c>
      <c r="E380" s="11">
        <v>1</v>
      </c>
      <c r="F380" s="16">
        <v>206</v>
      </c>
      <c r="G380" s="18">
        <v>1175</v>
      </c>
      <c r="H380" t="s">
        <v>35</v>
      </c>
      <c r="I380" t="s">
        <v>36</v>
      </c>
      <c r="J380" t="s">
        <v>13</v>
      </c>
      <c r="K380" s="11">
        <f>21+337</f>
        <v>358</v>
      </c>
      <c r="L380" s="11">
        <v>119</v>
      </c>
      <c r="M380" s="10">
        <f t="shared" si="11"/>
        <v>477</v>
      </c>
    </row>
    <row r="381" spans="1:13" s="2" customFormat="1" x14ac:dyDescent="0.25">
      <c r="A381" s="2" t="s">
        <v>12</v>
      </c>
      <c r="B381" s="3">
        <v>44873</v>
      </c>
      <c r="C381" t="s">
        <v>47</v>
      </c>
      <c r="D381" s="11">
        <v>1</v>
      </c>
      <c r="E381" s="11">
        <v>1</v>
      </c>
      <c r="F381" s="16">
        <v>206</v>
      </c>
      <c r="G381" s="18">
        <v>1175</v>
      </c>
      <c r="H381" t="s">
        <v>35</v>
      </c>
      <c r="I381" t="s">
        <v>71</v>
      </c>
      <c r="J381" t="s">
        <v>49</v>
      </c>
      <c r="K381" s="11">
        <f>17+151</f>
        <v>168</v>
      </c>
      <c r="L381" s="11">
        <v>36</v>
      </c>
      <c r="M381" s="10">
        <f t="shared" si="11"/>
        <v>204</v>
      </c>
    </row>
    <row r="382" spans="1:13" s="2" customFormat="1" x14ac:dyDescent="0.25">
      <c r="A382" s="2" t="s">
        <v>12</v>
      </c>
      <c r="B382" s="3">
        <v>44873</v>
      </c>
      <c r="C382" t="s">
        <v>47</v>
      </c>
      <c r="D382" s="11">
        <v>1</v>
      </c>
      <c r="E382" s="11">
        <v>1</v>
      </c>
      <c r="F382" s="16">
        <v>206</v>
      </c>
      <c r="G382" s="18">
        <v>1175</v>
      </c>
      <c r="H382" t="s">
        <v>37</v>
      </c>
      <c r="I382" t="s">
        <v>38</v>
      </c>
      <c r="J382" t="s">
        <v>13</v>
      </c>
      <c r="K382" s="11">
        <f>334+23</f>
        <v>357</v>
      </c>
      <c r="L382" s="11">
        <v>118</v>
      </c>
      <c r="M382" s="10">
        <f t="shared" si="11"/>
        <v>475</v>
      </c>
    </row>
    <row r="383" spans="1:13" s="2" customFormat="1" x14ac:dyDescent="0.25">
      <c r="A383" s="2" t="s">
        <v>12</v>
      </c>
      <c r="B383" s="3">
        <v>44873</v>
      </c>
      <c r="C383" t="s">
        <v>47</v>
      </c>
      <c r="D383" s="11">
        <v>1</v>
      </c>
      <c r="E383" s="11">
        <v>1</v>
      </c>
      <c r="F383" s="16">
        <v>206</v>
      </c>
      <c r="G383" s="18">
        <v>1175</v>
      </c>
      <c r="H383" t="s">
        <v>37</v>
      </c>
      <c r="I383" t="s">
        <v>72</v>
      </c>
      <c r="J383" t="s">
        <v>49</v>
      </c>
      <c r="K383" s="11">
        <f>15+152</f>
        <v>167</v>
      </c>
      <c r="L383" s="11">
        <v>37</v>
      </c>
      <c r="M383" s="10">
        <f t="shared" si="11"/>
        <v>204</v>
      </c>
    </row>
    <row r="384" spans="1:13" s="2" customFormat="1" x14ac:dyDescent="0.25">
      <c r="A384" s="2" t="s">
        <v>12</v>
      </c>
      <c r="B384" s="3">
        <v>44873</v>
      </c>
      <c r="C384" t="s">
        <v>47</v>
      </c>
      <c r="D384" s="11">
        <v>1</v>
      </c>
      <c r="E384" s="11">
        <v>1</v>
      </c>
      <c r="F384" s="16">
        <v>206</v>
      </c>
      <c r="G384" s="18">
        <v>1175</v>
      </c>
      <c r="H384" t="s">
        <v>39</v>
      </c>
      <c r="I384" t="s">
        <v>41</v>
      </c>
      <c r="J384" t="s">
        <v>13</v>
      </c>
      <c r="K384" s="11">
        <f>21+340</f>
        <v>361</v>
      </c>
      <c r="L384" s="11">
        <v>116</v>
      </c>
      <c r="M384" s="10">
        <f t="shared" si="11"/>
        <v>477</v>
      </c>
    </row>
    <row r="385" spans="1:13" s="2" customFormat="1" x14ac:dyDescent="0.25">
      <c r="A385" s="2" t="s">
        <v>12</v>
      </c>
      <c r="B385" s="3">
        <v>44873</v>
      </c>
      <c r="C385" t="s">
        <v>47</v>
      </c>
      <c r="D385" s="11">
        <v>1</v>
      </c>
      <c r="E385" s="11">
        <v>1</v>
      </c>
      <c r="F385" s="16">
        <v>206</v>
      </c>
      <c r="G385" s="18">
        <v>1175</v>
      </c>
      <c r="H385" t="s">
        <v>39</v>
      </c>
      <c r="I385" t="s">
        <v>73</v>
      </c>
      <c r="J385" t="s">
        <v>49</v>
      </c>
      <c r="K385" s="11">
        <f>14+149</f>
        <v>163</v>
      </c>
      <c r="L385" s="11">
        <v>39</v>
      </c>
      <c r="M385" s="10">
        <f t="shared" si="11"/>
        <v>202</v>
      </c>
    </row>
    <row r="386" spans="1:13" s="2" customFormat="1" x14ac:dyDescent="0.25">
      <c r="A386" s="2" t="s">
        <v>12</v>
      </c>
      <c r="B386" s="3">
        <v>44873</v>
      </c>
      <c r="C386" t="s">
        <v>47</v>
      </c>
      <c r="D386" s="11">
        <v>1</v>
      </c>
      <c r="E386" s="11">
        <v>1</v>
      </c>
      <c r="F386" s="16">
        <v>206</v>
      </c>
      <c r="G386" s="18">
        <v>1175</v>
      </c>
      <c r="H386" t="s">
        <v>40</v>
      </c>
      <c r="I386" t="s">
        <v>42</v>
      </c>
      <c r="J386" t="s">
        <v>13</v>
      </c>
      <c r="K386" s="11">
        <f>23+353</f>
        <v>376</v>
      </c>
      <c r="L386" s="11">
        <v>123</v>
      </c>
      <c r="M386" s="10">
        <f t="shared" si="11"/>
        <v>499</v>
      </c>
    </row>
    <row r="387" spans="1:13" s="2" customFormat="1" x14ac:dyDescent="0.25">
      <c r="A387" s="2" t="s">
        <v>12</v>
      </c>
      <c r="B387" s="3">
        <v>44873</v>
      </c>
      <c r="C387" t="s">
        <v>47</v>
      </c>
      <c r="D387" s="11">
        <v>1</v>
      </c>
      <c r="E387" s="11">
        <v>1</v>
      </c>
      <c r="F387" s="16">
        <v>206</v>
      </c>
      <c r="G387" s="18">
        <v>1175</v>
      </c>
      <c r="H387" t="s">
        <v>40</v>
      </c>
      <c r="I387" t="s">
        <v>74</v>
      </c>
      <c r="J387" t="s">
        <v>54</v>
      </c>
      <c r="K387" s="11">
        <f>11+105</f>
        <v>116</v>
      </c>
      <c r="L387" s="11">
        <v>26</v>
      </c>
      <c r="M387" s="10">
        <f t="shared" si="11"/>
        <v>142</v>
      </c>
    </row>
    <row r="388" spans="1:13" s="2" customFormat="1" x14ac:dyDescent="0.25">
      <c r="A388" s="2" t="s">
        <v>12</v>
      </c>
      <c r="B388" s="3">
        <v>44873</v>
      </c>
      <c r="C388" t="s">
        <v>47</v>
      </c>
      <c r="D388" s="11">
        <v>1</v>
      </c>
      <c r="E388" s="11">
        <v>1</v>
      </c>
      <c r="F388" s="16">
        <v>206</v>
      </c>
      <c r="G388" s="18">
        <v>1175</v>
      </c>
      <c r="H388" t="s">
        <v>43</v>
      </c>
      <c r="I388" t="s">
        <v>44</v>
      </c>
      <c r="J388" t="s">
        <v>13</v>
      </c>
      <c r="K388" s="11">
        <f>21+351</f>
        <v>372</v>
      </c>
      <c r="L388" s="11">
        <v>122</v>
      </c>
      <c r="M388" s="10">
        <f t="shared" si="11"/>
        <v>494</v>
      </c>
    </row>
    <row r="389" spans="1:13" s="2" customFormat="1" x14ac:dyDescent="0.25">
      <c r="A389" s="2" t="s">
        <v>12</v>
      </c>
      <c r="B389" s="3">
        <v>44873</v>
      </c>
      <c r="C389" t="s">
        <v>47</v>
      </c>
      <c r="D389" s="11">
        <v>1</v>
      </c>
      <c r="E389" s="11">
        <v>1</v>
      </c>
      <c r="F389" s="16">
        <v>206</v>
      </c>
      <c r="G389" s="18">
        <v>1175</v>
      </c>
      <c r="H389" t="s">
        <v>43</v>
      </c>
      <c r="I389" t="s">
        <v>75</v>
      </c>
      <c r="J389" t="s">
        <v>54</v>
      </c>
      <c r="K389" s="11">
        <f>12+106</f>
        <v>118</v>
      </c>
      <c r="L389" s="11">
        <v>27</v>
      </c>
      <c r="M389" s="10">
        <f t="shared" si="11"/>
        <v>145</v>
      </c>
    </row>
    <row r="390" spans="1:13" s="2" customFormat="1" x14ac:dyDescent="0.25">
      <c r="A390" s="2" t="s">
        <v>12</v>
      </c>
      <c r="B390" s="3">
        <v>44873</v>
      </c>
      <c r="C390" t="s">
        <v>47</v>
      </c>
      <c r="D390" s="11">
        <v>1</v>
      </c>
      <c r="E390" s="11">
        <v>1</v>
      </c>
      <c r="F390" s="16">
        <v>206</v>
      </c>
      <c r="G390" s="18">
        <v>1175</v>
      </c>
      <c r="H390" t="s">
        <v>45</v>
      </c>
      <c r="I390" t="s">
        <v>46</v>
      </c>
      <c r="J390" t="s">
        <v>13</v>
      </c>
      <c r="K390" s="11">
        <f>335+20</f>
        <v>355</v>
      </c>
      <c r="L390" s="11">
        <v>119</v>
      </c>
      <c r="M390" s="10">
        <f t="shared" si="11"/>
        <v>474</v>
      </c>
    </row>
    <row r="391" spans="1:13" s="1" customFormat="1" ht="15.75" thickBot="1" x14ac:dyDescent="0.3">
      <c r="A391" s="1" t="s">
        <v>12</v>
      </c>
      <c r="B391" s="9">
        <v>44873</v>
      </c>
      <c r="C391" s="1" t="s">
        <v>47</v>
      </c>
      <c r="D391" s="21">
        <v>1</v>
      </c>
      <c r="E391" s="21">
        <v>1</v>
      </c>
      <c r="F391" s="17">
        <v>206</v>
      </c>
      <c r="G391" s="19">
        <v>1175</v>
      </c>
      <c r="H391" s="1" t="s">
        <v>45</v>
      </c>
      <c r="I391" s="1" t="s">
        <v>76</v>
      </c>
      <c r="J391" s="1" t="s">
        <v>49</v>
      </c>
      <c r="K391" s="21">
        <f>17+154</f>
        <v>171</v>
      </c>
      <c r="L391" s="21">
        <v>37</v>
      </c>
      <c r="M391" s="6">
        <f t="shared" si="11"/>
        <v>208</v>
      </c>
    </row>
    <row r="392" spans="1:13" s="2" customFormat="1" x14ac:dyDescent="0.25">
      <c r="A392" s="2" t="s">
        <v>12</v>
      </c>
      <c r="B392" s="3">
        <v>44873</v>
      </c>
      <c r="C392" t="s">
        <v>47</v>
      </c>
      <c r="D392" s="11">
        <v>3</v>
      </c>
      <c r="E392" s="11">
        <v>0</v>
      </c>
      <c r="F392" s="16">
        <v>301</v>
      </c>
      <c r="G392" s="18">
        <v>2838</v>
      </c>
      <c r="H392" s="7" t="s">
        <v>15</v>
      </c>
      <c r="I392" t="s">
        <v>16</v>
      </c>
      <c r="J392" t="s">
        <v>13</v>
      </c>
      <c r="K392" s="11">
        <f>253+17</f>
        <v>270</v>
      </c>
      <c r="L392" s="11">
        <v>130</v>
      </c>
      <c r="M392" s="10">
        <f t="shared" ref="M392:M407" si="12">SUM(K392:L392)</f>
        <v>400</v>
      </c>
    </row>
    <row r="393" spans="1:13" s="2" customFormat="1" x14ac:dyDescent="0.25">
      <c r="A393" s="2" t="s">
        <v>12</v>
      </c>
      <c r="B393" s="3">
        <v>44873</v>
      </c>
      <c r="C393" t="s">
        <v>47</v>
      </c>
      <c r="D393" s="11">
        <v>3</v>
      </c>
      <c r="E393" s="11">
        <v>0</v>
      </c>
      <c r="F393" s="16">
        <v>301</v>
      </c>
      <c r="G393" s="18">
        <v>2838</v>
      </c>
      <c r="H393" s="7" t="s">
        <v>15</v>
      </c>
      <c r="I393" t="s">
        <v>48</v>
      </c>
      <c r="J393" t="s">
        <v>49</v>
      </c>
      <c r="K393" s="11">
        <f>316+32</f>
        <v>348</v>
      </c>
      <c r="L393" s="11">
        <v>175</v>
      </c>
      <c r="M393" s="10">
        <f t="shared" si="12"/>
        <v>523</v>
      </c>
    </row>
    <row r="394" spans="1:13" s="2" customFormat="1" x14ac:dyDescent="0.25">
      <c r="A394" s="2" t="s">
        <v>12</v>
      </c>
      <c r="B394" s="3">
        <v>44873</v>
      </c>
      <c r="C394" t="s">
        <v>47</v>
      </c>
      <c r="D394" s="11">
        <v>3</v>
      </c>
      <c r="E394" s="11">
        <v>0</v>
      </c>
      <c r="F394" s="16">
        <v>301</v>
      </c>
      <c r="G394" s="18">
        <v>2838</v>
      </c>
      <c r="H394" s="8" t="s">
        <v>18</v>
      </c>
      <c r="I394" t="s">
        <v>17</v>
      </c>
      <c r="J394" t="s">
        <v>13</v>
      </c>
      <c r="K394" s="11">
        <f>247+19</f>
        <v>266</v>
      </c>
      <c r="L394" s="11">
        <v>119</v>
      </c>
      <c r="M394" s="10">
        <f t="shared" si="12"/>
        <v>385</v>
      </c>
    </row>
    <row r="395" spans="1:13" s="2" customFormat="1" x14ac:dyDescent="0.25">
      <c r="A395" s="2" t="s">
        <v>12</v>
      </c>
      <c r="B395" s="3">
        <v>44873</v>
      </c>
      <c r="C395" t="s">
        <v>47</v>
      </c>
      <c r="D395" s="11">
        <v>3</v>
      </c>
      <c r="E395" s="11">
        <v>0</v>
      </c>
      <c r="F395" s="16">
        <v>301</v>
      </c>
      <c r="G395" s="18">
        <v>2838</v>
      </c>
      <c r="H395" s="8" t="s">
        <v>18</v>
      </c>
      <c r="I395" t="s">
        <v>50</v>
      </c>
      <c r="J395" t="s">
        <v>49</v>
      </c>
      <c r="K395" s="11">
        <f>34+320</f>
        <v>354</v>
      </c>
      <c r="L395" s="11">
        <v>186</v>
      </c>
      <c r="M395" s="10">
        <f t="shared" si="12"/>
        <v>540</v>
      </c>
    </row>
    <row r="396" spans="1:13" s="2" customFormat="1" x14ac:dyDescent="0.25">
      <c r="A396" s="2" t="s">
        <v>12</v>
      </c>
      <c r="B396" s="3">
        <v>44873</v>
      </c>
      <c r="C396" t="s">
        <v>47</v>
      </c>
      <c r="D396" s="11">
        <v>3</v>
      </c>
      <c r="E396" s="11">
        <v>0</v>
      </c>
      <c r="F396" s="16">
        <v>301</v>
      </c>
      <c r="G396" s="18">
        <v>2838</v>
      </c>
      <c r="H396" s="8" t="s">
        <v>18</v>
      </c>
      <c r="I396" t="s">
        <v>51</v>
      </c>
      <c r="J396" t="s">
        <v>54</v>
      </c>
      <c r="K396" s="11">
        <v>7</v>
      </c>
      <c r="L396" s="11">
        <v>7</v>
      </c>
      <c r="M396" s="10">
        <f t="shared" si="12"/>
        <v>14</v>
      </c>
    </row>
    <row r="397" spans="1:13" s="2" customFormat="1" x14ac:dyDescent="0.25">
      <c r="A397" s="2" t="s">
        <v>12</v>
      </c>
      <c r="B397" s="3">
        <v>44873</v>
      </c>
      <c r="C397" t="s">
        <v>47</v>
      </c>
      <c r="D397" s="11">
        <v>3</v>
      </c>
      <c r="E397" s="11">
        <v>0</v>
      </c>
      <c r="F397" s="16">
        <v>301</v>
      </c>
      <c r="G397" s="18">
        <v>2838</v>
      </c>
      <c r="H397" s="8" t="s">
        <v>18</v>
      </c>
      <c r="I397" t="s">
        <v>52</v>
      </c>
      <c r="J397" t="s">
        <v>55</v>
      </c>
      <c r="K397" s="11">
        <v>5</v>
      </c>
      <c r="L397" s="11">
        <v>1</v>
      </c>
      <c r="M397" s="10">
        <f t="shared" si="12"/>
        <v>6</v>
      </c>
    </row>
    <row r="398" spans="1:13" s="2" customFormat="1" x14ac:dyDescent="0.25">
      <c r="A398" s="2" t="s">
        <v>12</v>
      </c>
      <c r="B398" s="3">
        <v>44873</v>
      </c>
      <c r="C398" t="s">
        <v>47</v>
      </c>
      <c r="D398" s="11">
        <v>3</v>
      </c>
      <c r="E398" s="11">
        <v>0</v>
      </c>
      <c r="F398" s="16">
        <v>301</v>
      </c>
      <c r="G398" s="18">
        <v>2838</v>
      </c>
      <c r="H398" s="8" t="s">
        <v>18</v>
      </c>
      <c r="I398" t="s">
        <v>53</v>
      </c>
      <c r="J398"/>
      <c r="K398" s="11">
        <v>0</v>
      </c>
      <c r="L398" s="11">
        <v>0</v>
      </c>
      <c r="M398" s="10">
        <f t="shared" si="12"/>
        <v>0</v>
      </c>
    </row>
    <row r="399" spans="1:13" s="2" customFormat="1" x14ac:dyDescent="0.25">
      <c r="A399" s="2" t="s">
        <v>12</v>
      </c>
      <c r="B399" s="3">
        <v>44873</v>
      </c>
      <c r="C399" t="s">
        <v>47</v>
      </c>
      <c r="D399" s="11">
        <v>3</v>
      </c>
      <c r="E399" s="11">
        <v>0</v>
      </c>
      <c r="F399" s="16">
        <v>301</v>
      </c>
      <c r="G399" s="18">
        <v>2838</v>
      </c>
      <c r="H399" s="8" t="s">
        <v>19</v>
      </c>
      <c r="I399" t="s">
        <v>20</v>
      </c>
      <c r="J399" t="s">
        <v>13</v>
      </c>
      <c r="K399" s="11">
        <f>240+18</f>
        <v>258</v>
      </c>
      <c r="L399" s="11">
        <v>121</v>
      </c>
      <c r="M399" s="10">
        <f t="shared" si="12"/>
        <v>379</v>
      </c>
    </row>
    <row r="400" spans="1:13" s="2" customFormat="1" x14ac:dyDescent="0.25">
      <c r="A400" s="2" t="s">
        <v>12</v>
      </c>
      <c r="B400" s="3">
        <v>44873</v>
      </c>
      <c r="C400" t="s">
        <v>47</v>
      </c>
      <c r="D400" s="11">
        <v>3</v>
      </c>
      <c r="E400" s="11">
        <v>0</v>
      </c>
      <c r="F400" s="16">
        <v>301</v>
      </c>
      <c r="G400" s="18">
        <v>2838</v>
      </c>
      <c r="H400" s="8" t="s">
        <v>19</v>
      </c>
      <c r="I400" t="s">
        <v>56</v>
      </c>
      <c r="J400" t="s">
        <v>49</v>
      </c>
      <c r="K400" s="11">
        <f>35+312</f>
        <v>347</v>
      </c>
      <c r="L400" s="11">
        <v>166</v>
      </c>
      <c r="M400" s="10">
        <f t="shared" si="12"/>
        <v>513</v>
      </c>
    </row>
    <row r="401" spans="1:13" s="2" customFormat="1" x14ac:dyDescent="0.25">
      <c r="A401" s="2" t="s">
        <v>12</v>
      </c>
      <c r="B401" s="3">
        <v>44873</v>
      </c>
      <c r="C401" t="s">
        <v>47</v>
      </c>
      <c r="D401" s="11">
        <v>3</v>
      </c>
      <c r="E401" s="11">
        <v>0</v>
      </c>
      <c r="F401" s="16">
        <v>301</v>
      </c>
      <c r="G401" s="18">
        <v>2838</v>
      </c>
      <c r="H401" s="8" t="s">
        <v>19</v>
      </c>
      <c r="I401" t="s">
        <v>57</v>
      </c>
      <c r="J401" t="s">
        <v>54</v>
      </c>
      <c r="K401" s="11">
        <v>21</v>
      </c>
      <c r="L401" s="11">
        <v>20</v>
      </c>
      <c r="M401" s="10">
        <f t="shared" si="12"/>
        <v>41</v>
      </c>
    </row>
    <row r="402" spans="1:13" s="2" customFormat="1" x14ac:dyDescent="0.25">
      <c r="A402" s="2" t="s">
        <v>12</v>
      </c>
      <c r="B402" s="3">
        <v>44873</v>
      </c>
      <c r="C402" t="s">
        <v>47</v>
      </c>
      <c r="D402" s="11">
        <v>3</v>
      </c>
      <c r="E402" s="11">
        <v>0</v>
      </c>
      <c r="F402" s="16">
        <v>301</v>
      </c>
      <c r="G402" s="18">
        <v>2838</v>
      </c>
      <c r="H402" t="s">
        <v>21</v>
      </c>
      <c r="I402" t="s">
        <v>22</v>
      </c>
      <c r="J402" t="s">
        <v>13</v>
      </c>
      <c r="K402" s="11">
        <f>239+18</f>
        <v>257</v>
      </c>
      <c r="L402" s="11">
        <v>124</v>
      </c>
      <c r="M402" s="10">
        <f t="shared" si="12"/>
        <v>381</v>
      </c>
    </row>
    <row r="403" spans="1:13" s="2" customFormat="1" x14ac:dyDescent="0.25">
      <c r="A403" s="2" t="s">
        <v>12</v>
      </c>
      <c r="B403" s="3">
        <v>44873</v>
      </c>
      <c r="C403" t="s">
        <v>47</v>
      </c>
      <c r="D403" s="11">
        <v>3</v>
      </c>
      <c r="E403" s="11">
        <v>0</v>
      </c>
      <c r="F403" s="16">
        <v>301</v>
      </c>
      <c r="G403" s="18">
        <v>2838</v>
      </c>
      <c r="H403" t="s">
        <v>21</v>
      </c>
      <c r="I403" t="s">
        <v>58</v>
      </c>
      <c r="J403" t="s">
        <v>49</v>
      </c>
      <c r="K403" s="11">
        <f>35+311</f>
        <v>346</v>
      </c>
      <c r="L403" s="11">
        <v>163</v>
      </c>
      <c r="M403" s="10">
        <f t="shared" si="12"/>
        <v>509</v>
      </c>
    </row>
    <row r="404" spans="1:13" s="2" customFormat="1" x14ac:dyDescent="0.25">
      <c r="A404" s="2" t="s">
        <v>12</v>
      </c>
      <c r="B404" s="3">
        <v>44873</v>
      </c>
      <c r="C404" t="s">
        <v>47</v>
      </c>
      <c r="D404" s="11">
        <v>3</v>
      </c>
      <c r="E404" s="11">
        <v>0</v>
      </c>
      <c r="F404" s="16">
        <v>301</v>
      </c>
      <c r="G404" s="18">
        <v>2838</v>
      </c>
      <c r="H404" t="s">
        <v>21</v>
      </c>
      <c r="I404" t="s">
        <v>59</v>
      </c>
      <c r="J404" t="s">
        <v>54</v>
      </c>
      <c r="K404" s="11">
        <v>18</v>
      </c>
      <c r="L404" s="11">
        <v>18</v>
      </c>
      <c r="M404" s="10">
        <f t="shared" si="12"/>
        <v>36</v>
      </c>
    </row>
    <row r="405" spans="1:13" s="2" customFormat="1" x14ac:dyDescent="0.25">
      <c r="A405" s="2" t="s">
        <v>12</v>
      </c>
      <c r="B405" s="3">
        <v>44873</v>
      </c>
      <c r="C405" t="s">
        <v>47</v>
      </c>
      <c r="D405" s="11">
        <v>3</v>
      </c>
      <c r="E405" s="11">
        <v>0</v>
      </c>
      <c r="F405" s="16">
        <v>301</v>
      </c>
      <c r="G405" s="18">
        <v>2838</v>
      </c>
      <c r="H405" t="s">
        <v>23</v>
      </c>
      <c r="I405" t="s">
        <v>24</v>
      </c>
      <c r="J405" t="s">
        <v>13</v>
      </c>
      <c r="K405" s="11">
        <f>253+19</f>
        <v>272</v>
      </c>
      <c r="L405" s="11">
        <v>127</v>
      </c>
      <c r="M405" s="10">
        <f t="shared" si="12"/>
        <v>399</v>
      </c>
    </row>
    <row r="406" spans="1:13" s="2" customFormat="1" x14ac:dyDescent="0.25">
      <c r="A406" s="2" t="s">
        <v>12</v>
      </c>
      <c r="B406" s="3">
        <v>44873</v>
      </c>
      <c r="C406" t="s">
        <v>47</v>
      </c>
      <c r="D406" s="11">
        <v>3</v>
      </c>
      <c r="E406" s="11">
        <v>0</v>
      </c>
      <c r="F406" s="16">
        <v>301</v>
      </c>
      <c r="G406" s="18">
        <v>2838</v>
      </c>
      <c r="H406" t="s">
        <v>23</v>
      </c>
      <c r="I406" t="s">
        <v>60</v>
      </c>
      <c r="J406" t="s">
        <v>49</v>
      </c>
      <c r="K406" s="11">
        <f>33+294</f>
        <v>327</v>
      </c>
      <c r="L406" s="11">
        <v>163</v>
      </c>
      <c r="M406" s="10">
        <f t="shared" si="12"/>
        <v>490</v>
      </c>
    </row>
    <row r="407" spans="1:13" s="2" customFormat="1" x14ac:dyDescent="0.25">
      <c r="A407" s="2" t="s">
        <v>12</v>
      </c>
      <c r="B407" s="3">
        <v>44873</v>
      </c>
      <c r="C407" t="s">
        <v>47</v>
      </c>
      <c r="D407" s="11">
        <v>3</v>
      </c>
      <c r="E407" s="11">
        <v>0</v>
      </c>
      <c r="F407" s="16">
        <v>301</v>
      </c>
      <c r="G407" s="18">
        <v>2838</v>
      </c>
      <c r="H407" t="s">
        <v>23</v>
      </c>
      <c r="I407" t="s">
        <v>61</v>
      </c>
      <c r="J407" t="s">
        <v>54</v>
      </c>
      <c r="K407" s="11">
        <v>16</v>
      </c>
      <c r="L407" s="11">
        <v>17</v>
      </c>
      <c r="M407" s="10">
        <f t="shared" si="12"/>
        <v>33</v>
      </c>
    </row>
    <row r="408" spans="1:13" s="2" customFormat="1" x14ac:dyDescent="0.25">
      <c r="A408" s="2" t="s">
        <v>12</v>
      </c>
      <c r="B408" s="3">
        <v>44873</v>
      </c>
      <c r="C408" t="s">
        <v>47</v>
      </c>
      <c r="D408" s="11">
        <v>3</v>
      </c>
      <c r="E408" s="11">
        <v>0</v>
      </c>
      <c r="F408" s="16">
        <v>301</v>
      </c>
      <c r="G408" s="18">
        <v>2838</v>
      </c>
      <c r="H408" t="s">
        <v>25</v>
      </c>
      <c r="I408" t="s">
        <v>26</v>
      </c>
      <c r="J408" t="s">
        <v>13</v>
      </c>
      <c r="K408" s="11">
        <f>250+18</f>
        <v>268</v>
      </c>
      <c r="L408" s="11">
        <v>134</v>
      </c>
      <c r="M408" s="10">
        <f t="shared" ref="M408:M434" si="13">SUM(K408:L408)</f>
        <v>402</v>
      </c>
    </row>
    <row r="409" spans="1:13" s="2" customFormat="1" x14ac:dyDescent="0.25">
      <c r="A409" s="2" t="s">
        <v>12</v>
      </c>
      <c r="B409" s="3">
        <v>44873</v>
      </c>
      <c r="C409" t="s">
        <v>47</v>
      </c>
      <c r="D409" s="11">
        <v>3</v>
      </c>
      <c r="E409" s="11">
        <v>0</v>
      </c>
      <c r="F409" s="16">
        <v>301</v>
      </c>
      <c r="G409" s="18">
        <v>2838</v>
      </c>
      <c r="H409" t="s">
        <v>25</v>
      </c>
      <c r="I409" t="s">
        <v>62</v>
      </c>
      <c r="J409" t="s">
        <v>49</v>
      </c>
      <c r="K409" s="11">
        <f>33+305</f>
        <v>338</v>
      </c>
      <c r="L409" s="11">
        <v>167</v>
      </c>
      <c r="M409" s="10">
        <f t="shared" si="13"/>
        <v>505</v>
      </c>
    </row>
    <row r="410" spans="1:13" s="2" customFormat="1" x14ac:dyDescent="0.25">
      <c r="A410" s="2" t="s">
        <v>12</v>
      </c>
      <c r="B410" s="3">
        <v>44873</v>
      </c>
      <c r="C410" t="s">
        <v>47</v>
      </c>
      <c r="D410" s="11">
        <v>3</v>
      </c>
      <c r="E410" s="11">
        <v>0</v>
      </c>
      <c r="F410" s="16">
        <v>301</v>
      </c>
      <c r="G410" s="18">
        <v>2838</v>
      </c>
      <c r="H410" t="s">
        <v>25</v>
      </c>
      <c r="I410" t="s">
        <v>63</v>
      </c>
      <c r="J410" t="s">
        <v>55</v>
      </c>
      <c r="K410" s="11">
        <v>10</v>
      </c>
      <c r="L410" s="11">
        <v>4</v>
      </c>
      <c r="M410" s="10">
        <f t="shared" si="13"/>
        <v>14</v>
      </c>
    </row>
    <row r="411" spans="1:13" s="2" customFormat="1" x14ac:dyDescent="0.25">
      <c r="A411" s="2" t="s">
        <v>12</v>
      </c>
      <c r="B411" s="3">
        <v>44873</v>
      </c>
      <c r="C411" t="s">
        <v>47</v>
      </c>
      <c r="D411" s="11">
        <v>3</v>
      </c>
      <c r="E411" s="11">
        <v>0</v>
      </c>
      <c r="F411" s="16">
        <v>301</v>
      </c>
      <c r="G411" s="18">
        <v>2838</v>
      </c>
      <c r="H411" t="s">
        <v>25</v>
      </c>
      <c r="I411" t="s">
        <v>53</v>
      </c>
      <c r="J411"/>
      <c r="K411" s="11">
        <v>0</v>
      </c>
      <c r="L411" s="11">
        <v>0</v>
      </c>
      <c r="M411" s="10">
        <f t="shared" si="13"/>
        <v>0</v>
      </c>
    </row>
    <row r="412" spans="1:13" s="2" customFormat="1" x14ac:dyDescent="0.25">
      <c r="A412" s="2" t="s">
        <v>12</v>
      </c>
      <c r="B412" s="3">
        <v>44873</v>
      </c>
      <c r="C412" t="s">
        <v>47</v>
      </c>
      <c r="D412" s="11">
        <v>3</v>
      </c>
      <c r="E412" s="11">
        <v>0</v>
      </c>
      <c r="F412" s="16">
        <v>301</v>
      </c>
      <c r="G412" s="18">
        <v>2838</v>
      </c>
      <c r="H412" t="s">
        <v>27</v>
      </c>
      <c r="I412" t="s">
        <v>28</v>
      </c>
      <c r="J412" t="s">
        <v>13</v>
      </c>
      <c r="K412" s="11">
        <f>252+18</f>
        <v>270</v>
      </c>
      <c r="L412" s="11">
        <v>136</v>
      </c>
      <c r="M412" s="10">
        <f t="shared" si="13"/>
        <v>406</v>
      </c>
    </row>
    <row r="413" spans="1:13" s="2" customFormat="1" x14ac:dyDescent="0.25">
      <c r="A413" s="2" t="s">
        <v>12</v>
      </c>
      <c r="B413" s="3">
        <v>44873</v>
      </c>
      <c r="C413" t="s">
        <v>47</v>
      </c>
      <c r="D413" s="11">
        <v>3</v>
      </c>
      <c r="E413" s="11">
        <v>0</v>
      </c>
      <c r="F413" s="16">
        <v>301</v>
      </c>
      <c r="G413" s="18">
        <v>2838</v>
      </c>
      <c r="H413" t="s">
        <v>27</v>
      </c>
      <c r="I413" t="s">
        <v>64</v>
      </c>
      <c r="J413" t="s">
        <v>49</v>
      </c>
      <c r="K413" s="11">
        <f>309+34</f>
        <v>343</v>
      </c>
      <c r="L413" s="11">
        <v>166</v>
      </c>
      <c r="M413" s="10">
        <f t="shared" si="13"/>
        <v>509</v>
      </c>
    </row>
    <row r="414" spans="1:13" s="2" customFormat="1" x14ac:dyDescent="0.25">
      <c r="A414" s="2" t="s">
        <v>12</v>
      </c>
      <c r="B414" s="3">
        <v>44873</v>
      </c>
      <c r="C414" t="s">
        <v>47</v>
      </c>
      <c r="D414" s="11">
        <v>3</v>
      </c>
      <c r="E414" s="11">
        <v>0</v>
      </c>
      <c r="F414" s="16">
        <v>301</v>
      </c>
      <c r="G414" s="18">
        <v>2838</v>
      </c>
      <c r="H414" t="s">
        <v>29</v>
      </c>
      <c r="I414" t="s">
        <v>30</v>
      </c>
      <c r="J414" t="s">
        <v>13</v>
      </c>
      <c r="K414" s="2">
        <f>19+245</f>
        <v>264</v>
      </c>
      <c r="L414" s="11">
        <v>127</v>
      </c>
      <c r="M414" s="10">
        <f t="shared" si="13"/>
        <v>391</v>
      </c>
    </row>
    <row r="415" spans="1:13" s="2" customFormat="1" x14ac:dyDescent="0.25">
      <c r="A415" s="2" t="s">
        <v>12</v>
      </c>
      <c r="B415" s="3">
        <v>44873</v>
      </c>
      <c r="C415" t="s">
        <v>47</v>
      </c>
      <c r="D415" s="11">
        <v>3</v>
      </c>
      <c r="E415" s="11">
        <v>0</v>
      </c>
      <c r="F415" s="16">
        <v>301</v>
      </c>
      <c r="G415" s="18">
        <v>2838</v>
      </c>
      <c r="H415" t="s">
        <v>29</v>
      </c>
      <c r="I415" t="s">
        <v>65</v>
      </c>
      <c r="J415" t="s">
        <v>49</v>
      </c>
      <c r="K415" s="11">
        <f>34+292</f>
        <v>326</v>
      </c>
      <c r="L415" s="11">
        <v>152</v>
      </c>
      <c r="M415" s="10">
        <f t="shared" si="13"/>
        <v>478</v>
      </c>
    </row>
    <row r="416" spans="1:13" s="2" customFormat="1" x14ac:dyDescent="0.25">
      <c r="A416" s="2" t="s">
        <v>12</v>
      </c>
      <c r="B416" s="3">
        <v>44873</v>
      </c>
      <c r="C416" t="s">
        <v>47</v>
      </c>
      <c r="D416" s="11">
        <v>3</v>
      </c>
      <c r="E416" s="11">
        <v>0</v>
      </c>
      <c r="F416" s="16">
        <v>301</v>
      </c>
      <c r="G416" s="18">
        <v>2838</v>
      </c>
      <c r="H416" t="s">
        <v>29</v>
      </c>
      <c r="I416" t="s">
        <v>66</v>
      </c>
      <c r="J416" t="s">
        <v>54</v>
      </c>
      <c r="K416" s="11">
        <v>22</v>
      </c>
      <c r="L416" s="11">
        <v>19</v>
      </c>
      <c r="M416" s="10">
        <f t="shared" si="13"/>
        <v>41</v>
      </c>
    </row>
    <row r="417" spans="1:13" s="2" customFormat="1" x14ac:dyDescent="0.25">
      <c r="A417" s="2" t="s">
        <v>12</v>
      </c>
      <c r="B417" s="3">
        <v>44873</v>
      </c>
      <c r="C417" t="s">
        <v>47</v>
      </c>
      <c r="D417" s="11">
        <v>3</v>
      </c>
      <c r="E417" s="11">
        <v>0</v>
      </c>
      <c r="F417" s="16">
        <v>301</v>
      </c>
      <c r="G417" s="18">
        <v>2838</v>
      </c>
      <c r="H417" t="s">
        <v>29</v>
      </c>
      <c r="I417" t="s">
        <v>67</v>
      </c>
      <c r="J417" t="s">
        <v>55</v>
      </c>
      <c r="K417" s="11">
        <v>5</v>
      </c>
      <c r="L417" s="11">
        <v>6</v>
      </c>
      <c r="M417" s="10">
        <f t="shared" si="13"/>
        <v>11</v>
      </c>
    </row>
    <row r="418" spans="1:13" s="2" customFormat="1" x14ac:dyDescent="0.25">
      <c r="A418" s="2" t="s">
        <v>12</v>
      </c>
      <c r="B418" s="3">
        <v>44873</v>
      </c>
      <c r="C418" t="s">
        <v>47</v>
      </c>
      <c r="D418" s="11">
        <v>3</v>
      </c>
      <c r="E418" s="11">
        <v>0</v>
      </c>
      <c r="F418" s="16">
        <v>301</v>
      </c>
      <c r="G418" s="18">
        <v>2838</v>
      </c>
      <c r="H418" t="s">
        <v>31</v>
      </c>
      <c r="I418" t="s">
        <v>32</v>
      </c>
      <c r="J418" t="s">
        <v>13</v>
      </c>
      <c r="K418" s="11">
        <f>243+20</f>
        <v>263</v>
      </c>
      <c r="L418" s="11">
        <v>129</v>
      </c>
      <c r="M418" s="10">
        <f t="shared" si="13"/>
        <v>392</v>
      </c>
    </row>
    <row r="419" spans="1:13" s="2" customFormat="1" x14ac:dyDescent="0.25">
      <c r="A419" s="2" t="s">
        <v>12</v>
      </c>
      <c r="B419" s="3">
        <v>44873</v>
      </c>
      <c r="C419" t="s">
        <v>47</v>
      </c>
      <c r="D419" s="11">
        <v>3</v>
      </c>
      <c r="E419" s="11">
        <v>0</v>
      </c>
      <c r="F419" s="16">
        <v>301</v>
      </c>
      <c r="G419" s="18">
        <v>2838</v>
      </c>
      <c r="H419" t="s">
        <v>31</v>
      </c>
      <c r="I419" t="s">
        <v>68</v>
      </c>
      <c r="J419" t="s">
        <v>49</v>
      </c>
      <c r="K419" s="11">
        <f>32+311</f>
        <v>343</v>
      </c>
      <c r="L419" s="11">
        <v>164</v>
      </c>
      <c r="M419" s="10">
        <f t="shared" si="13"/>
        <v>507</v>
      </c>
    </row>
    <row r="420" spans="1:13" s="2" customFormat="1" x14ac:dyDescent="0.25">
      <c r="A420" s="2" t="s">
        <v>12</v>
      </c>
      <c r="B420" s="3">
        <v>44873</v>
      </c>
      <c r="C420" t="s">
        <v>47</v>
      </c>
      <c r="D420" s="11">
        <v>3</v>
      </c>
      <c r="E420" s="11">
        <v>0</v>
      </c>
      <c r="F420" s="16">
        <v>301</v>
      </c>
      <c r="G420" s="18">
        <v>2838</v>
      </c>
      <c r="H420" t="s">
        <v>31</v>
      </c>
      <c r="I420" t="s">
        <v>69</v>
      </c>
      <c r="J420" t="s">
        <v>54</v>
      </c>
      <c r="K420" s="11">
        <v>12</v>
      </c>
      <c r="L420" s="11">
        <v>12</v>
      </c>
      <c r="M420" s="10">
        <f t="shared" si="13"/>
        <v>24</v>
      </c>
    </row>
    <row r="421" spans="1:13" s="2" customFormat="1" x14ac:dyDescent="0.25">
      <c r="A421" s="2" t="s">
        <v>12</v>
      </c>
      <c r="B421" s="3">
        <v>44873</v>
      </c>
      <c r="C421" t="s">
        <v>47</v>
      </c>
      <c r="D421" s="11">
        <v>3</v>
      </c>
      <c r="E421" s="11">
        <v>0</v>
      </c>
      <c r="F421" s="16">
        <v>301</v>
      </c>
      <c r="G421" s="18">
        <v>2838</v>
      </c>
      <c r="H421" t="s">
        <v>33</v>
      </c>
      <c r="I421" t="s">
        <v>34</v>
      </c>
      <c r="J421" t="s">
        <v>13</v>
      </c>
      <c r="K421" s="11">
        <f>271</f>
        <v>271</v>
      </c>
      <c r="L421" s="11">
        <v>126</v>
      </c>
      <c r="M421" s="10">
        <f t="shared" si="13"/>
        <v>397</v>
      </c>
    </row>
    <row r="422" spans="1:13" s="2" customFormat="1" x14ac:dyDescent="0.25">
      <c r="A422" s="2" t="s">
        <v>12</v>
      </c>
      <c r="B422" s="3">
        <v>44873</v>
      </c>
      <c r="C422" t="s">
        <v>47</v>
      </c>
      <c r="D422" s="11">
        <v>3</v>
      </c>
      <c r="E422" s="11">
        <v>0</v>
      </c>
      <c r="F422" s="16">
        <v>301</v>
      </c>
      <c r="G422" s="18">
        <v>2838</v>
      </c>
      <c r="H422" t="s">
        <v>33</v>
      </c>
      <c r="I422" t="s">
        <v>70</v>
      </c>
      <c r="J422" t="s">
        <v>49</v>
      </c>
      <c r="K422" s="11">
        <v>341</v>
      </c>
      <c r="L422" s="11">
        <v>178</v>
      </c>
      <c r="M422" s="10">
        <f t="shared" si="13"/>
        <v>519</v>
      </c>
    </row>
    <row r="423" spans="1:13" s="2" customFormat="1" x14ac:dyDescent="0.25">
      <c r="A423" s="2" t="s">
        <v>12</v>
      </c>
      <c r="B423" s="3">
        <v>44873</v>
      </c>
      <c r="C423" t="s">
        <v>47</v>
      </c>
      <c r="D423" s="11">
        <v>3</v>
      </c>
      <c r="E423" s="11">
        <v>0</v>
      </c>
      <c r="F423" s="16">
        <v>301</v>
      </c>
      <c r="G423" s="18">
        <v>2838</v>
      </c>
      <c r="H423" t="s">
        <v>35</v>
      </c>
      <c r="I423" t="s">
        <v>36</v>
      </c>
      <c r="J423" t="s">
        <v>13</v>
      </c>
      <c r="K423" s="11">
        <f>248+19</f>
        <v>267</v>
      </c>
      <c r="L423" s="11">
        <v>124</v>
      </c>
      <c r="M423" s="10">
        <f t="shared" si="13"/>
        <v>391</v>
      </c>
    </row>
    <row r="424" spans="1:13" s="2" customFormat="1" x14ac:dyDescent="0.25">
      <c r="A424" s="2" t="s">
        <v>12</v>
      </c>
      <c r="B424" s="3">
        <v>44873</v>
      </c>
      <c r="C424" t="s">
        <v>47</v>
      </c>
      <c r="D424" s="11">
        <v>3</v>
      </c>
      <c r="E424" s="11">
        <v>0</v>
      </c>
      <c r="F424" s="16">
        <v>301</v>
      </c>
      <c r="G424" s="18">
        <v>2838</v>
      </c>
      <c r="H424" t="s">
        <v>35</v>
      </c>
      <c r="I424" t="s">
        <v>71</v>
      </c>
      <c r="J424" t="s">
        <v>49</v>
      </c>
      <c r="K424" s="11">
        <f>313+32</f>
        <v>345</v>
      </c>
      <c r="L424" s="11">
        <v>182</v>
      </c>
      <c r="M424" s="10">
        <f t="shared" si="13"/>
        <v>527</v>
      </c>
    </row>
    <row r="425" spans="1:13" s="2" customFormat="1" x14ac:dyDescent="0.25">
      <c r="A425" s="2" t="s">
        <v>12</v>
      </c>
      <c r="B425" s="3">
        <v>44873</v>
      </c>
      <c r="C425" t="s">
        <v>47</v>
      </c>
      <c r="D425" s="11">
        <v>3</v>
      </c>
      <c r="E425" s="11">
        <v>0</v>
      </c>
      <c r="F425" s="16">
        <v>301</v>
      </c>
      <c r="G425" s="18">
        <v>2838</v>
      </c>
      <c r="H425" t="s">
        <v>37</v>
      </c>
      <c r="I425" t="s">
        <v>38</v>
      </c>
      <c r="J425" t="s">
        <v>13</v>
      </c>
      <c r="K425" s="11">
        <f>251+19</f>
        <v>270</v>
      </c>
      <c r="L425" s="11">
        <v>131</v>
      </c>
      <c r="M425" s="10">
        <f t="shared" si="13"/>
        <v>401</v>
      </c>
    </row>
    <row r="426" spans="1:13" s="2" customFormat="1" x14ac:dyDescent="0.25">
      <c r="A426" s="2" t="s">
        <v>12</v>
      </c>
      <c r="B426" s="3">
        <v>44873</v>
      </c>
      <c r="C426" t="s">
        <v>47</v>
      </c>
      <c r="D426" s="11">
        <v>3</v>
      </c>
      <c r="E426" s="11">
        <v>0</v>
      </c>
      <c r="F426" s="16">
        <v>301</v>
      </c>
      <c r="G426" s="18">
        <v>2838</v>
      </c>
      <c r="H426" t="s">
        <v>37</v>
      </c>
      <c r="I426" t="s">
        <v>72</v>
      </c>
      <c r="J426" t="s">
        <v>49</v>
      </c>
      <c r="K426" s="11">
        <f>32+313</f>
        <v>345</v>
      </c>
      <c r="L426" s="11">
        <v>174</v>
      </c>
      <c r="M426" s="10">
        <f t="shared" si="13"/>
        <v>519</v>
      </c>
    </row>
    <row r="427" spans="1:13" s="2" customFormat="1" x14ac:dyDescent="0.25">
      <c r="A427" s="2" t="s">
        <v>12</v>
      </c>
      <c r="B427" s="3">
        <v>44873</v>
      </c>
      <c r="C427" t="s">
        <v>47</v>
      </c>
      <c r="D427" s="11">
        <v>3</v>
      </c>
      <c r="E427" s="11">
        <v>0</v>
      </c>
      <c r="F427" s="16">
        <v>301</v>
      </c>
      <c r="G427" s="18">
        <v>2838</v>
      </c>
      <c r="H427" t="s">
        <v>39</v>
      </c>
      <c r="I427" t="s">
        <v>41</v>
      </c>
      <c r="J427" t="s">
        <v>13</v>
      </c>
      <c r="K427" s="11">
        <f>17+245</f>
        <v>262</v>
      </c>
      <c r="L427" s="11">
        <v>123</v>
      </c>
      <c r="M427" s="10">
        <f t="shared" si="13"/>
        <v>385</v>
      </c>
    </row>
    <row r="428" spans="1:13" s="2" customFormat="1" x14ac:dyDescent="0.25">
      <c r="A428" s="2" t="s">
        <v>12</v>
      </c>
      <c r="B428" s="3">
        <v>44873</v>
      </c>
      <c r="C428" t="s">
        <v>47</v>
      </c>
      <c r="D428" s="11">
        <v>3</v>
      </c>
      <c r="E428" s="11">
        <v>0</v>
      </c>
      <c r="F428" s="16">
        <v>301</v>
      </c>
      <c r="G428" s="18">
        <v>2838</v>
      </c>
      <c r="H428" t="s">
        <v>39</v>
      </c>
      <c r="I428" t="s">
        <v>73</v>
      </c>
      <c r="J428" t="s">
        <v>49</v>
      </c>
      <c r="K428" s="11">
        <f>33+315</f>
        <v>348</v>
      </c>
      <c r="L428" s="11">
        <v>181</v>
      </c>
      <c r="M428" s="10">
        <f t="shared" si="13"/>
        <v>529</v>
      </c>
    </row>
    <row r="429" spans="1:13" s="2" customFormat="1" x14ac:dyDescent="0.25">
      <c r="A429" s="2" t="s">
        <v>12</v>
      </c>
      <c r="B429" s="3">
        <v>44873</v>
      </c>
      <c r="C429" t="s">
        <v>47</v>
      </c>
      <c r="D429" s="11">
        <v>3</v>
      </c>
      <c r="E429" s="11">
        <v>0</v>
      </c>
      <c r="F429" s="16">
        <v>301</v>
      </c>
      <c r="G429" s="18">
        <v>2838</v>
      </c>
      <c r="H429" t="s">
        <v>40</v>
      </c>
      <c r="I429" t="s">
        <v>42</v>
      </c>
      <c r="J429" t="s">
        <v>13</v>
      </c>
      <c r="K429" s="11">
        <f>22+269</f>
        <v>291</v>
      </c>
      <c r="L429" s="11">
        <v>150</v>
      </c>
      <c r="M429" s="10">
        <f t="shared" si="13"/>
        <v>441</v>
      </c>
    </row>
    <row r="430" spans="1:13" s="2" customFormat="1" x14ac:dyDescent="0.25">
      <c r="A430" s="2" t="s">
        <v>12</v>
      </c>
      <c r="B430" s="3">
        <v>44873</v>
      </c>
      <c r="C430" t="s">
        <v>47</v>
      </c>
      <c r="D430" s="11">
        <v>3</v>
      </c>
      <c r="E430" s="11">
        <v>0</v>
      </c>
      <c r="F430" s="16">
        <v>301</v>
      </c>
      <c r="G430" s="18">
        <v>2838</v>
      </c>
      <c r="H430" t="s">
        <v>40</v>
      </c>
      <c r="I430" t="s">
        <v>74</v>
      </c>
      <c r="J430" t="s">
        <v>54</v>
      </c>
      <c r="K430" s="2">
        <f>18+230</f>
        <v>248</v>
      </c>
      <c r="L430" s="11">
        <v>134</v>
      </c>
      <c r="M430" s="10">
        <f t="shared" si="13"/>
        <v>382</v>
      </c>
    </row>
    <row r="431" spans="1:13" s="2" customFormat="1" x14ac:dyDescent="0.25">
      <c r="A431" s="2" t="s">
        <v>12</v>
      </c>
      <c r="B431" s="3">
        <v>44873</v>
      </c>
      <c r="C431" t="s">
        <v>47</v>
      </c>
      <c r="D431" s="11">
        <v>3</v>
      </c>
      <c r="E431" s="11">
        <v>0</v>
      </c>
      <c r="F431" s="16">
        <v>301</v>
      </c>
      <c r="G431" s="18">
        <v>2838</v>
      </c>
      <c r="H431" t="s">
        <v>43</v>
      </c>
      <c r="I431" t="s">
        <v>44</v>
      </c>
      <c r="J431" t="s">
        <v>13</v>
      </c>
      <c r="K431" s="11">
        <f>267+23</f>
        <v>290</v>
      </c>
      <c r="L431" s="11">
        <v>146</v>
      </c>
      <c r="M431" s="10">
        <f t="shared" si="13"/>
        <v>436</v>
      </c>
    </row>
    <row r="432" spans="1:13" s="2" customFormat="1" x14ac:dyDescent="0.25">
      <c r="A432" s="2" t="s">
        <v>12</v>
      </c>
      <c r="B432" s="3">
        <v>44873</v>
      </c>
      <c r="C432" t="s">
        <v>47</v>
      </c>
      <c r="D432" s="11">
        <v>3</v>
      </c>
      <c r="E432" s="11">
        <v>0</v>
      </c>
      <c r="F432" s="16">
        <v>301</v>
      </c>
      <c r="G432" s="18">
        <v>2838</v>
      </c>
      <c r="H432" t="s">
        <v>43</v>
      </c>
      <c r="I432" t="s">
        <v>75</v>
      </c>
      <c r="J432" t="s">
        <v>54</v>
      </c>
      <c r="K432" s="11">
        <f>17+229</f>
        <v>246</v>
      </c>
      <c r="L432" s="11">
        <v>136</v>
      </c>
      <c r="M432" s="10">
        <f t="shared" si="13"/>
        <v>382</v>
      </c>
    </row>
    <row r="433" spans="1:13" s="2" customFormat="1" x14ac:dyDescent="0.25">
      <c r="A433" s="2" t="s">
        <v>12</v>
      </c>
      <c r="B433" s="3">
        <v>44873</v>
      </c>
      <c r="C433" t="s">
        <v>47</v>
      </c>
      <c r="D433" s="11">
        <v>3</v>
      </c>
      <c r="E433" s="11">
        <v>0</v>
      </c>
      <c r="F433" s="16">
        <v>301</v>
      </c>
      <c r="G433" s="18">
        <v>2838</v>
      </c>
      <c r="H433" t="s">
        <v>45</v>
      </c>
      <c r="I433" t="s">
        <v>46</v>
      </c>
      <c r="J433" t="s">
        <v>13</v>
      </c>
      <c r="K433" s="11">
        <f>255+20</f>
        <v>275</v>
      </c>
      <c r="L433" s="11">
        <v>125</v>
      </c>
      <c r="M433" s="10">
        <f t="shared" si="13"/>
        <v>400</v>
      </c>
    </row>
    <row r="434" spans="1:13" s="1" customFormat="1" ht="15.75" thickBot="1" x14ac:dyDescent="0.3">
      <c r="A434" s="1" t="s">
        <v>12</v>
      </c>
      <c r="B434" s="9">
        <v>44873</v>
      </c>
      <c r="C434" s="1" t="s">
        <v>47</v>
      </c>
      <c r="D434" s="21">
        <v>3</v>
      </c>
      <c r="E434" s="21">
        <v>0</v>
      </c>
      <c r="F434" s="17">
        <v>301</v>
      </c>
      <c r="G434" s="19">
        <v>2838</v>
      </c>
      <c r="H434" s="1" t="s">
        <v>45</v>
      </c>
      <c r="I434" s="1" t="s">
        <v>76</v>
      </c>
      <c r="J434" s="1" t="s">
        <v>49</v>
      </c>
      <c r="K434" s="21">
        <f>28+313</f>
        <v>341</v>
      </c>
      <c r="L434" s="21">
        <v>182</v>
      </c>
      <c r="M434" s="6">
        <f t="shared" si="13"/>
        <v>523</v>
      </c>
    </row>
    <row r="435" spans="1:13" x14ac:dyDescent="0.25">
      <c r="A435" s="2" t="s">
        <v>12</v>
      </c>
      <c r="B435" s="3">
        <v>44873</v>
      </c>
      <c r="C435" t="s">
        <v>47</v>
      </c>
      <c r="D435" s="11">
        <v>0</v>
      </c>
      <c r="E435" s="11">
        <v>0</v>
      </c>
      <c r="F435" s="16">
        <v>302</v>
      </c>
      <c r="G435" s="14">
        <v>889</v>
      </c>
      <c r="H435" s="7" t="s">
        <v>15</v>
      </c>
      <c r="I435" t="s">
        <v>16</v>
      </c>
      <c r="J435" t="s">
        <v>13</v>
      </c>
      <c r="K435" s="11">
        <f>241+13</f>
        <v>254</v>
      </c>
      <c r="L435" s="11">
        <v>87</v>
      </c>
      <c r="M435" s="10">
        <f t="shared" ref="M435:M466" si="14">SUM(K435:L435)</f>
        <v>341</v>
      </c>
    </row>
    <row r="436" spans="1:13" x14ac:dyDescent="0.25">
      <c r="A436" s="2" t="s">
        <v>12</v>
      </c>
      <c r="B436" s="3">
        <v>44873</v>
      </c>
      <c r="C436" t="s">
        <v>47</v>
      </c>
      <c r="D436" s="11">
        <v>0</v>
      </c>
      <c r="E436" s="11">
        <v>0</v>
      </c>
      <c r="F436" s="16">
        <v>302</v>
      </c>
      <c r="G436" s="14">
        <v>889</v>
      </c>
      <c r="H436" s="7" t="s">
        <v>15</v>
      </c>
      <c r="I436" t="s">
        <v>48</v>
      </c>
      <c r="J436" t="s">
        <v>49</v>
      </c>
      <c r="K436" s="11">
        <f>77+8</f>
        <v>85</v>
      </c>
      <c r="L436" s="11">
        <v>39</v>
      </c>
      <c r="M436" s="10">
        <f t="shared" si="14"/>
        <v>124</v>
      </c>
    </row>
    <row r="437" spans="1:13" x14ac:dyDescent="0.25">
      <c r="A437" s="2" t="s">
        <v>12</v>
      </c>
      <c r="B437" s="3">
        <v>44873</v>
      </c>
      <c r="C437" t="s">
        <v>47</v>
      </c>
      <c r="D437" s="11">
        <v>0</v>
      </c>
      <c r="E437" s="11">
        <v>0</v>
      </c>
      <c r="F437" s="16">
        <v>302</v>
      </c>
      <c r="G437" s="14">
        <v>889</v>
      </c>
      <c r="H437" s="8" t="s">
        <v>18</v>
      </c>
      <c r="I437" t="s">
        <v>17</v>
      </c>
      <c r="J437" t="s">
        <v>13</v>
      </c>
      <c r="K437" s="11">
        <f>242+14</f>
        <v>256</v>
      </c>
      <c r="L437" s="11">
        <v>86</v>
      </c>
      <c r="M437" s="10">
        <f t="shared" si="14"/>
        <v>342</v>
      </c>
    </row>
    <row r="438" spans="1:13" x14ac:dyDescent="0.25">
      <c r="A438" s="2" t="s">
        <v>12</v>
      </c>
      <c r="B438" s="3">
        <v>44873</v>
      </c>
      <c r="C438" t="s">
        <v>47</v>
      </c>
      <c r="D438" s="11">
        <v>0</v>
      </c>
      <c r="E438" s="11">
        <v>0</v>
      </c>
      <c r="F438" s="16">
        <v>302</v>
      </c>
      <c r="G438" s="14">
        <v>889</v>
      </c>
      <c r="H438" s="8" t="s">
        <v>18</v>
      </c>
      <c r="I438" t="s">
        <v>50</v>
      </c>
      <c r="J438" t="s">
        <v>49</v>
      </c>
      <c r="K438" s="11">
        <f>8+76</f>
        <v>84</v>
      </c>
      <c r="L438" s="11">
        <v>42</v>
      </c>
      <c r="M438" s="10">
        <f t="shared" si="14"/>
        <v>126</v>
      </c>
    </row>
    <row r="439" spans="1:13" x14ac:dyDescent="0.25">
      <c r="A439" s="2" t="s">
        <v>12</v>
      </c>
      <c r="B439" s="3">
        <v>44873</v>
      </c>
      <c r="C439" t="s">
        <v>47</v>
      </c>
      <c r="D439" s="11">
        <v>0</v>
      </c>
      <c r="E439" s="11">
        <v>0</v>
      </c>
      <c r="F439" s="16">
        <v>302</v>
      </c>
      <c r="G439" s="14">
        <v>889</v>
      </c>
      <c r="H439" s="8" t="s">
        <v>18</v>
      </c>
      <c r="I439" t="s">
        <v>51</v>
      </c>
      <c r="J439" t="s">
        <v>54</v>
      </c>
      <c r="K439" s="11">
        <v>0</v>
      </c>
      <c r="L439" s="11">
        <v>0</v>
      </c>
      <c r="M439" s="10">
        <f t="shared" si="14"/>
        <v>0</v>
      </c>
    </row>
    <row r="440" spans="1:13" x14ac:dyDescent="0.25">
      <c r="A440" s="2" t="s">
        <v>12</v>
      </c>
      <c r="B440" s="3">
        <v>44873</v>
      </c>
      <c r="C440" t="s">
        <v>47</v>
      </c>
      <c r="D440" s="11">
        <v>0</v>
      </c>
      <c r="E440" s="11">
        <v>0</v>
      </c>
      <c r="F440" s="16">
        <v>302</v>
      </c>
      <c r="G440" s="14">
        <v>889</v>
      </c>
      <c r="H440" s="8" t="s">
        <v>18</v>
      </c>
      <c r="I440" t="s">
        <v>52</v>
      </c>
      <c r="J440" t="s">
        <v>55</v>
      </c>
      <c r="K440" s="11">
        <v>1</v>
      </c>
      <c r="L440" s="11">
        <v>0</v>
      </c>
      <c r="M440" s="10">
        <f t="shared" si="14"/>
        <v>1</v>
      </c>
    </row>
    <row r="441" spans="1:13" x14ac:dyDescent="0.25">
      <c r="A441" s="2" t="s">
        <v>12</v>
      </c>
      <c r="B441" s="3">
        <v>44873</v>
      </c>
      <c r="C441" t="s">
        <v>47</v>
      </c>
      <c r="D441" s="11">
        <v>0</v>
      </c>
      <c r="E441" s="11">
        <v>0</v>
      </c>
      <c r="F441" s="16">
        <v>302</v>
      </c>
      <c r="G441" s="14">
        <v>889</v>
      </c>
      <c r="H441" s="8" t="s">
        <v>18</v>
      </c>
      <c r="I441" t="s">
        <v>53</v>
      </c>
      <c r="K441" s="11">
        <v>0</v>
      </c>
      <c r="L441" s="11">
        <v>0</v>
      </c>
      <c r="M441" s="10">
        <f t="shared" si="14"/>
        <v>0</v>
      </c>
    </row>
    <row r="442" spans="1:13" x14ac:dyDescent="0.25">
      <c r="A442" s="2" t="s">
        <v>12</v>
      </c>
      <c r="B442" s="3">
        <v>44873</v>
      </c>
      <c r="C442" t="s">
        <v>47</v>
      </c>
      <c r="D442" s="11">
        <v>0</v>
      </c>
      <c r="E442" s="11">
        <v>0</v>
      </c>
      <c r="F442" s="16">
        <v>302</v>
      </c>
      <c r="G442" s="14">
        <v>889</v>
      </c>
      <c r="H442" s="8" t="s">
        <v>19</v>
      </c>
      <c r="I442" t="s">
        <v>20</v>
      </c>
      <c r="J442" t="s">
        <v>13</v>
      </c>
      <c r="K442" s="11">
        <f>234+14</f>
        <v>248</v>
      </c>
      <c r="L442" s="11">
        <v>82</v>
      </c>
      <c r="M442" s="10">
        <f t="shared" si="14"/>
        <v>330</v>
      </c>
    </row>
    <row r="443" spans="1:13" x14ac:dyDescent="0.25">
      <c r="A443" s="2" t="s">
        <v>12</v>
      </c>
      <c r="B443" s="3">
        <v>44873</v>
      </c>
      <c r="C443" t="s">
        <v>47</v>
      </c>
      <c r="D443" s="11">
        <v>0</v>
      </c>
      <c r="E443" s="11">
        <v>0</v>
      </c>
      <c r="F443" s="16">
        <v>302</v>
      </c>
      <c r="G443" s="14">
        <v>889</v>
      </c>
      <c r="H443" s="8" t="s">
        <v>19</v>
      </c>
      <c r="I443" t="s">
        <v>56</v>
      </c>
      <c r="J443" t="s">
        <v>49</v>
      </c>
      <c r="K443" s="11">
        <f>81+7</f>
        <v>88</v>
      </c>
      <c r="L443" s="11">
        <v>38</v>
      </c>
      <c r="M443" s="10">
        <f t="shared" si="14"/>
        <v>126</v>
      </c>
    </row>
    <row r="444" spans="1:13" x14ac:dyDescent="0.25">
      <c r="A444" s="2" t="s">
        <v>12</v>
      </c>
      <c r="B444" s="3">
        <v>44873</v>
      </c>
      <c r="C444" t="s">
        <v>47</v>
      </c>
      <c r="D444" s="11">
        <v>0</v>
      </c>
      <c r="E444" s="11">
        <v>0</v>
      </c>
      <c r="F444" s="16">
        <v>302</v>
      </c>
      <c r="G444" s="14">
        <v>889</v>
      </c>
      <c r="H444" s="8" t="s">
        <v>19</v>
      </c>
      <c r="I444" t="s">
        <v>57</v>
      </c>
      <c r="J444" t="s">
        <v>54</v>
      </c>
      <c r="K444" s="11">
        <v>5</v>
      </c>
      <c r="L444" s="11">
        <v>7</v>
      </c>
      <c r="M444" s="10">
        <f t="shared" si="14"/>
        <v>12</v>
      </c>
    </row>
    <row r="445" spans="1:13" x14ac:dyDescent="0.25">
      <c r="A445" s="2" t="s">
        <v>12</v>
      </c>
      <c r="B445" s="3">
        <v>44873</v>
      </c>
      <c r="C445" t="s">
        <v>47</v>
      </c>
      <c r="D445" s="11">
        <v>0</v>
      </c>
      <c r="E445" s="11">
        <v>0</v>
      </c>
      <c r="F445" s="16">
        <v>302</v>
      </c>
      <c r="G445" s="14">
        <v>889</v>
      </c>
      <c r="H445" t="s">
        <v>21</v>
      </c>
      <c r="I445" t="s">
        <v>22</v>
      </c>
      <c r="J445" t="s">
        <v>13</v>
      </c>
      <c r="K445" s="11">
        <f>235+12</f>
        <v>247</v>
      </c>
      <c r="L445" s="11">
        <v>82</v>
      </c>
      <c r="M445" s="10">
        <f t="shared" si="14"/>
        <v>329</v>
      </c>
    </row>
    <row r="446" spans="1:13" x14ac:dyDescent="0.25">
      <c r="A446" s="2" t="s">
        <v>12</v>
      </c>
      <c r="B446" s="3">
        <v>44873</v>
      </c>
      <c r="C446" t="s">
        <v>47</v>
      </c>
      <c r="D446" s="11">
        <v>0</v>
      </c>
      <c r="E446" s="11">
        <v>0</v>
      </c>
      <c r="F446" s="16">
        <v>302</v>
      </c>
      <c r="G446" s="14">
        <v>889</v>
      </c>
      <c r="H446" t="s">
        <v>21</v>
      </c>
      <c r="I446" t="s">
        <v>58</v>
      </c>
      <c r="J446" t="s">
        <v>49</v>
      </c>
      <c r="K446" s="11">
        <f>8+76</f>
        <v>84</v>
      </c>
      <c r="L446" s="11">
        <v>40</v>
      </c>
      <c r="M446" s="10">
        <f t="shared" si="14"/>
        <v>124</v>
      </c>
    </row>
    <row r="447" spans="1:13" x14ac:dyDescent="0.25">
      <c r="A447" s="2" t="s">
        <v>12</v>
      </c>
      <c r="B447" s="3">
        <v>44873</v>
      </c>
      <c r="C447" t="s">
        <v>47</v>
      </c>
      <c r="D447" s="11">
        <v>0</v>
      </c>
      <c r="E447" s="11">
        <v>0</v>
      </c>
      <c r="F447" s="16">
        <v>302</v>
      </c>
      <c r="G447" s="14">
        <v>889</v>
      </c>
      <c r="H447" t="s">
        <v>21</v>
      </c>
      <c r="I447" t="s">
        <v>59</v>
      </c>
      <c r="J447" t="s">
        <v>54</v>
      </c>
      <c r="K447" s="11">
        <v>7</v>
      </c>
      <c r="L447" s="11">
        <v>5</v>
      </c>
      <c r="M447" s="10">
        <f t="shared" si="14"/>
        <v>12</v>
      </c>
    </row>
    <row r="448" spans="1:13" x14ac:dyDescent="0.25">
      <c r="A448" s="2" t="s">
        <v>12</v>
      </c>
      <c r="B448" s="3">
        <v>44873</v>
      </c>
      <c r="C448" t="s">
        <v>47</v>
      </c>
      <c r="D448" s="11">
        <v>0</v>
      </c>
      <c r="E448" s="11">
        <v>0</v>
      </c>
      <c r="F448" s="16">
        <v>302</v>
      </c>
      <c r="G448" s="14">
        <v>889</v>
      </c>
      <c r="H448" t="s">
        <v>23</v>
      </c>
      <c r="I448" t="s">
        <v>24</v>
      </c>
      <c r="J448" t="s">
        <v>13</v>
      </c>
      <c r="K448" s="11">
        <f>242+13</f>
        <v>255</v>
      </c>
      <c r="L448" s="11">
        <v>86</v>
      </c>
      <c r="M448" s="10">
        <f t="shared" si="14"/>
        <v>341</v>
      </c>
    </row>
    <row r="449" spans="1:13" x14ac:dyDescent="0.25">
      <c r="A449" s="2" t="s">
        <v>12</v>
      </c>
      <c r="B449" s="3">
        <v>44873</v>
      </c>
      <c r="C449" t="s">
        <v>47</v>
      </c>
      <c r="D449" s="11">
        <v>0</v>
      </c>
      <c r="E449" s="11">
        <v>0</v>
      </c>
      <c r="F449" s="16">
        <v>302</v>
      </c>
      <c r="G449" s="14">
        <v>889</v>
      </c>
      <c r="H449" t="s">
        <v>23</v>
      </c>
      <c r="I449" t="s">
        <v>60</v>
      </c>
      <c r="J449" t="s">
        <v>49</v>
      </c>
      <c r="K449" s="11">
        <f>74+8</f>
        <v>82</v>
      </c>
      <c r="L449" s="11">
        <v>38</v>
      </c>
      <c r="M449" s="10">
        <f t="shared" si="14"/>
        <v>120</v>
      </c>
    </row>
    <row r="450" spans="1:13" x14ac:dyDescent="0.25">
      <c r="A450" s="2" t="s">
        <v>12</v>
      </c>
      <c r="B450" s="3">
        <v>44873</v>
      </c>
      <c r="C450" t="s">
        <v>47</v>
      </c>
      <c r="D450" s="11">
        <v>0</v>
      </c>
      <c r="E450" s="11">
        <v>0</v>
      </c>
      <c r="F450" s="16">
        <v>302</v>
      </c>
      <c r="G450" s="14">
        <v>889</v>
      </c>
      <c r="H450" t="s">
        <v>23</v>
      </c>
      <c r="I450" t="s">
        <v>61</v>
      </c>
      <c r="J450" t="s">
        <v>54</v>
      </c>
      <c r="K450" s="11">
        <v>3</v>
      </c>
      <c r="L450" s="11">
        <v>3</v>
      </c>
      <c r="M450" s="10">
        <f t="shared" si="14"/>
        <v>6</v>
      </c>
    </row>
    <row r="451" spans="1:13" x14ac:dyDescent="0.25">
      <c r="A451" s="2" t="s">
        <v>12</v>
      </c>
      <c r="B451" s="3">
        <v>44873</v>
      </c>
      <c r="C451" t="s">
        <v>47</v>
      </c>
      <c r="D451" s="11">
        <v>0</v>
      </c>
      <c r="E451" s="11">
        <v>0</v>
      </c>
      <c r="F451" s="16">
        <v>302</v>
      </c>
      <c r="G451" s="14">
        <v>889</v>
      </c>
      <c r="H451" t="s">
        <v>25</v>
      </c>
      <c r="I451" t="s">
        <v>26</v>
      </c>
      <c r="J451" t="s">
        <v>13</v>
      </c>
      <c r="K451" s="11">
        <f>241+13</f>
        <v>254</v>
      </c>
      <c r="L451" s="11">
        <v>87</v>
      </c>
      <c r="M451" s="10">
        <f t="shared" si="14"/>
        <v>341</v>
      </c>
    </row>
    <row r="452" spans="1:13" x14ac:dyDescent="0.25">
      <c r="A452" s="2" t="s">
        <v>12</v>
      </c>
      <c r="B452" s="3">
        <v>44873</v>
      </c>
      <c r="C452" t="s">
        <v>47</v>
      </c>
      <c r="D452" s="11">
        <v>0</v>
      </c>
      <c r="E452" s="11">
        <v>0</v>
      </c>
      <c r="F452" s="16">
        <v>302</v>
      </c>
      <c r="G452" s="14">
        <v>889</v>
      </c>
      <c r="H452" t="s">
        <v>25</v>
      </c>
      <c r="I452" t="s">
        <v>62</v>
      </c>
      <c r="J452" t="s">
        <v>49</v>
      </c>
      <c r="K452" s="11">
        <f>8+73</f>
        <v>81</v>
      </c>
      <c r="L452" s="11">
        <v>39</v>
      </c>
      <c r="M452" s="10">
        <f t="shared" si="14"/>
        <v>120</v>
      </c>
    </row>
    <row r="453" spans="1:13" x14ac:dyDescent="0.25">
      <c r="A453" s="2" t="s">
        <v>12</v>
      </c>
      <c r="B453" s="3">
        <v>44873</v>
      </c>
      <c r="C453" t="s">
        <v>47</v>
      </c>
      <c r="D453" s="11">
        <v>0</v>
      </c>
      <c r="E453" s="11">
        <v>0</v>
      </c>
      <c r="F453" s="16">
        <v>302</v>
      </c>
      <c r="G453" s="14">
        <v>889</v>
      </c>
      <c r="H453" t="s">
        <v>25</v>
      </c>
      <c r="I453" t="s">
        <v>63</v>
      </c>
      <c r="J453" t="s">
        <v>55</v>
      </c>
      <c r="K453" s="11">
        <v>3</v>
      </c>
      <c r="L453" s="11">
        <v>1</v>
      </c>
      <c r="M453" s="10">
        <f t="shared" si="14"/>
        <v>4</v>
      </c>
    </row>
    <row r="454" spans="1:13" x14ac:dyDescent="0.25">
      <c r="A454" s="2" t="s">
        <v>12</v>
      </c>
      <c r="B454" s="3">
        <v>44873</v>
      </c>
      <c r="C454" t="s">
        <v>47</v>
      </c>
      <c r="D454" s="11">
        <v>0</v>
      </c>
      <c r="E454" s="11">
        <v>0</v>
      </c>
      <c r="F454" s="16">
        <v>302</v>
      </c>
      <c r="G454" s="14">
        <v>889</v>
      </c>
      <c r="H454" t="s">
        <v>25</v>
      </c>
      <c r="I454" t="s">
        <v>53</v>
      </c>
      <c r="K454" s="11">
        <v>0</v>
      </c>
      <c r="L454" s="11">
        <v>0</v>
      </c>
      <c r="M454" s="10">
        <f t="shared" si="14"/>
        <v>0</v>
      </c>
    </row>
    <row r="455" spans="1:13" x14ac:dyDescent="0.25">
      <c r="A455" s="2" t="s">
        <v>12</v>
      </c>
      <c r="B455" s="3">
        <v>44873</v>
      </c>
      <c r="C455" t="s">
        <v>47</v>
      </c>
      <c r="D455" s="11">
        <v>0</v>
      </c>
      <c r="E455" s="11">
        <v>0</v>
      </c>
      <c r="F455" s="16">
        <v>302</v>
      </c>
      <c r="G455" s="14">
        <v>889</v>
      </c>
      <c r="H455" t="s">
        <v>27</v>
      </c>
      <c r="I455" t="s">
        <v>28</v>
      </c>
      <c r="J455" t="s">
        <v>13</v>
      </c>
      <c r="K455" s="11">
        <f>240+13</f>
        <v>253</v>
      </c>
      <c r="L455" s="11">
        <v>85</v>
      </c>
      <c r="M455" s="10">
        <f t="shared" si="14"/>
        <v>338</v>
      </c>
    </row>
    <row r="456" spans="1:13" x14ac:dyDescent="0.25">
      <c r="A456" s="2" t="s">
        <v>12</v>
      </c>
      <c r="B456" s="3">
        <v>44873</v>
      </c>
      <c r="C456" t="s">
        <v>47</v>
      </c>
      <c r="D456" s="11">
        <v>0</v>
      </c>
      <c r="E456" s="11">
        <v>0</v>
      </c>
      <c r="F456" s="16">
        <v>302</v>
      </c>
      <c r="G456" s="14">
        <v>889</v>
      </c>
      <c r="H456" t="s">
        <v>27</v>
      </c>
      <c r="I456" t="s">
        <v>64</v>
      </c>
      <c r="J456" t="s">
        <v>49</v>
      </c>
      <c r="K456" s="11">
        <f>8+78</f>
        <v>86</v>
      </c>
      <c r="L456" s="11">
        <v>41</v>
      </c>
      <c r="M456" s="10">
        <f t="shared" si="14"/>
        <v>127</v>
      </c>
    </row>
    <row r="457" spans="1:13" x14ac:dyDescent="0.25">
      <c r="A457" s="2" t="s">
        <v>12</v>
      </c>
      <c r="B457" s="3">
        <v>44873</v>
      </c>
      <c r="C457" t="s">
        <v>47</v>
      </c>
      <c r="D457" s="11">
        <v>0</v>
      </c>
      <c r="E457" s="11">
        <v>0</v>
      </c>
      <c r="F457" s="16">
        <v>302</v>
      </c>
      <c r="G457" s="14">
        <v>889</v>
      </c>
      <c r="H457" t="s">
        <v>29</v>
      </c>
      <c r="I457" t="s">
        <v>30</v>
      </c>
      <c r="J457" t="s">
        <v>13</v>
      </c>
      <c r="K457" s="11">
        <v>253</v>
      </c>
      <c r="L457" s="11">
        <v>84</v>
      </c>
      <c r="M457" s="10">
        <f t="shared" si="14"/>
        <v>337</v>
      </c>
    </row>
    <row r="458" spans="1:13" x14ac:dyDescent="0.25">
      <c r="A458" s="2" t="s">
        <v>12</v>
      </c>
      <c r="B458" s="3">
        <v>44873</v>
      </c>
      <c r="C458" t="s">
        <v>47</v>
      </c>
      <c r="D458" s="11">
        <v>0</v>
      </c>
      <c r="E458" s="11">
        <v>0</v>
      </c>
      <c r="F458" s="16">
        <v>302</v>
      </c>
      <c r="G458" s="14">
        <v>889</v>
      </c>
      <c r="H458" t="s">
        <v>29</v>
      </c>
      <c r="I458" t="s">
        <v>65</v>
      </c>
      <c r="J458" t="s">
        <v>49</v>
      </c>
      <c r="K458" s="11">
        <f>8+73</f>
        <v>81</v>
      </c>
      <c r="L458" s="11">
        <v>39</v>
      </c>
      <c r="M458" s="10">
        <f t="shared" si="14"/>
        <v>120</v>
      </c>
    </row>
    <row r="459" spans="1:13" x14ac:dyDescent="0.25">
      <c r="A459" s="2" t="s">
        <v>12</v>
      </c>
      <c r="B459" s="3">
        <v>44873</v>
      </c>
      <c r="C459" t="s">
        <v>47</v>
      </c>
      <c r="D459" s="11">
        <v>0</v>
      </c>
      <c r="E459" s="11">
        <v>0</v>
      </c>
      <c r="F459" s="16">
        <v>302</v>
      </c>
      <c r="G459" s="14">
        <v>889</v>
      </c>
      <c r="H459" t="s">
        <v>29</v>
      </c>
      <c r="I459" t="s">
        <v>66</v>
      </c>
      <c r="J459" t="s">
        <v>54</v>
      </c>
      <c r="K459" s="11">
        <v>2</v>
      </c>
      <c r="L459" s="11">
        <v>1</v>
      </c>
      <c r="M459" s="10">
        <f t="shared" si="14"/>
        <v>3</v>
      </c>
    </row>
    <row r="460" spans="1:13" x14ac:dyDescent="0.25">
      <c r="A460" s="2" t="s">
        <v>12</v>
      </c>
      <c r="B460" s="3">
        <v>44873</v>
      </c>
      <c r="C460" t="s">
        <v>47</v>
      </c>
      <c r="D460" s="11">
        <v>0</v>
      </c>
      <c r="E460" s="11">
        <v>0</v>
      </c>
      <c r="F460" s="16">
        <v>302</v>
      </c>
      <c r="G460" s="14">
        <v>889</v>
      </c>
      <c r="H460" t="s">
        <v>29</v>
      </c>
      <c r="I460" t="s">
        <v>67</v>
      </c>
      <c r="J460" t="s">
        <v>55</v>
      </c>
      <c r="K460" s="11">
        <v>1</v>
      </c>
      <c r="L460" s="11">
        <v>2</v>
      </c>
      <c r="M460" s="10">
        <f t="shared" si="14"/>
        <v>3</v>
      </c>
    </row>
    <row r="461" spans="1:13" x14ac:dyDescent="0.25">
      <c r="A461" s="2" t="s">
        <v>12</v>
      </c>
      <c r="B461" s="3">
        <v>44873</v>
      </c>
      <c r="C461" t="s">
        <v>47</v>
      </c>
      <c r="D461" s="11">
        <v>0</v>
      </c>
      <c r="E461" s="11">
        <v>0</v>
      </c>
      <c r="F461" s="16">
        <v>302</v>
      </c>
      <c r="G461" s="14">
        <v>889</v>
      </c>
      <c r="H461" t="s">
        <v>31</v>
      </c>
      <c r="I461" t="s">
        <v>32</v>
      </c>
      <c r="J461" t="s">
        <v>13</v>
      </c>
      <c r="K461" s="11">
        <f>241+13</f>
        <v>254</v>
      </c>
      <c r="L461" s="11">
        <v>85</v>
      </c>
      <c r="M461" s="10">
        <f t="shared" si="14"/>
        <v>339</v>
      </c>
    </row>
    <row r="462" spans="1:13" x14ac:dyDescent="0.25">
      <c r="A462" s="2" t="s">
        <v>12</v>
      </c>
      <c r="B462" s="3">
        <v>44873</v>
      </c>
      <c r="C462" t="s">
        <v>47</v>
      </c>
      <c r="D462" s="11">
        <v>0</v>
      </c>
      <c r="E462" s="11">
        <v>0</v>
      </c>
      <c r="F462" s="16">
        <v>302</v>
      </c>
      <c r="G462" s="14">
        <v>889</v>
      </c>
      <c r="H462" t="s">
        <v>31</v>
      </c>
      <c r="I462" t="s">
        <v>68</v>
      </c>
      <c r="J462" t="s">
        <v>49</v>
      </c>
      <c r="K462" s="11">
        <f>8+76</f>
        <v>84</v>
      </c>
      <c r="L462" s="11">
        <v>40</v>
      </c>
      <c r="M462" s="10">
        <f t="shared" si="14"/>
        <v>124</v>
      </c>
    </row>
    <row r="463" spans="1:13" x14ac:dyDescent="0.25">
      <c r="A463" s="2" t="s">
        <v>12</v>
      </c>
      <c r="B463" s="3">
        <v>44873</v>
      </c>
      <c r="C463" t="s">
        <v>47</v>
      </c>
      <c r="D463" s="11">
        <v>0</v>
      </c>
      <c r="E463" s="11">
        <v>0</v>
      </c>
      <c r="F463" s="16">
        <v>302</v>
      </c>
      <c r="G463" s="14">
        <v>889</v>
      </c>
      <c r="H463" t="s">
        <v>31</v>
      </c>
      <c r="I463" t="s">
        <v>69</v>
      </c>
      <c r="J463" t="s">
        <v>54</v>
      </c>
      <c r="K463" s="11">
        <v>3</v>
      </c>
      <c r="L463" s="11">
        <v>2</v>
      </c>
      <c r="M463" s="10">
        <f t="shared" si="14"/>
        <v>5</v>
      </c>
    </row>
    <row r="464" spans="1:13" x14ac:dyDescent="0.25">
      <c r="A464" s="2" t="s">
        <v>12</v>
      </c>
      <c r="B464" s="3">
        <v>44873</v>
      </c>
      <c r="C464" t="s">
        <v>47</v>
      </c>
      <c r="D464" s="11">
        <v>0</v>
      </c>
      <c r="E464" s="11">
        <v>0</v>
      </c>
      <c r="F464" s="16">
        <v>302</v>
      </c>
      <c r="G464" s="14">
        <v>889</v>
      </c>
      <c r="H464" t="s">
        <v>33</v>
      </c>
      <c r="I464" t="s">
        <v>34</v>
      </c>
      <c r="J464" t="s">
        <v>13</v>
      </c>
      <c r="K464" s="11">
        <f>242+13</f>
        <v>255</v>
      </c>
      <c r="L464" s="11">
        <v>86</v>
      </c>
      <c r="M464" s="10">
        <f t="shared" si="14"/>
        <v>341</v>
      </c>
    </row>
    <row r="465" spans="1:13" x14ac:dyDescent="0.25">
      <c r="A465" s="2" t="s">
        <v>12</v>
      </c>
      <c r="B465" s="3">
        <v>44873</v>
      </c>
      <c r="C465" t="s">
        <v>47</v>
      </c>
      <c r="D465" s="11">
        <v>0</v>
      </c>
      <c r="E465" s="11">
        <v>0</v>
      </c>
      <c r="F465" s="16">
        <v>302</v>
      </c>
      <c r="G465" s="14">
        <v>889</v>
      </c>
      <c r="H465" t="s">
        <v>33</v>
      </c>
      <c r="I465" t="s">
        <v>70</v>
      </c>
      <c r="J465" t="s">
        <v>49</v>
      </c>
      <c r="K465" s="11">
        <f>77+8</f>
        <v>85</v>
      </c>
      <c r="L465" s="11">
        <v>41</v>
      </c>
      <c r="M465" s="10">
        <f t="shared" si="14"/>
        <v>126</v>
      </c>
    </row>
    <row r="466" spans="1:13" x14ac:dyDescent="0.25">
      <c r="A466" s="2" t="s">
        <v>12</v>
      </c>
      <c r="B466" s="3">
        <v>44873</v>
      </c>
      <c r="C466" t="s">
        <v>47</v>
      </c>
      <c r="D466" s="11">
        <v>0</v>
      </c>
      <c r="E466" s="11">
        <v>0</v>
      </c>
      <c r="F466" s="16">
        <v>302</v>
      </c>
      <c r="G466" s="14">
        <v>889</v>
      </c>
      <c r="H466" t="s">
        <v>35</v>
      </c>
      <c r="I466" t="s">
        <v>36</v>
      </c>
      <c r="J466" t="s">
        <v>13</v>
      </c>
      <c r="K466" s="11">
        <f>241+13</f>
        <v>254</v>
      </c>
      <c r="L466" s="11">
        <v>86</v>
      </c>
      <c r="M466" s="10">
        <f t="shared" si="14"/>
        <v>340</v>
      </c>
    </row>
    <row r="467" spans="1:13" x14ac:dyDescent="0.25">
      <c r="A467" s="2" t="s">
        <v>12</v>
      </c>
      <c r="B467" s="3">
        <v>44873</v>
      </c>
      <c r="C467" t="s">
        <v>47</v>
      </c>
      <c r="D467" s="11">
        <v>0</v>
      </c>
      <c r="E467" s="11">
        <v>0</v>
      </c>
      <c r="F467" s="16">
        <v>302</v>
      </c>
      <c r="G467" s="14">
        <v>889</v>
      </c>
      <c r="H467" t="s">
        <v>35</v>
      </c>
      <c r="I467" t="s">
        <v>71</v>
      </c>
      <c r="J467" t="s">
        <v>49</v>
      </c>
      <c r="K467" s="11">
        <f>78+8</f>
        <v>86</v>
      </c>
      <c r="L467" s="11">
        <v>41</v>
      </c>
      <c r="M467" s="10">
        <f t="shared" ref="M467:M482" si="15">SUM(K467:L467)</f>
        <v>127</v>
      </c>
    </row>
    <row r="468" spans="1:13" x14ac:dyDescent="0.25">
      <c r="A468" s="2" t="s">
        <v>12</v>
      </c>
      <c r="B468" s="3">
        <v>44873</v>
      </c>
      <c r="C468" t="s">
        <v>47</v>
      </c>
      <c r="D468" s="11">
        <v>0</v>
      </c>
      <c r="E468" s="11">
        <v>0</v>
      </c>
      <c r="F468" s="16">
        <v>302</v>
      </c>
      <c r="G468" s="14">
        <v>889</v>
      </c>
      <c r="H468" t="s">
        <v>37</v>
      </c>
      <c r="I468" t="s">
        <v>38</v>
      </c>
      <c r="J468" t="s">
        <v>13</v>
      </c>
      <c r="K468" s="11">
        <f>242+13</f>
        <v>255</v>
      </c>
      <c r="L468" s="11">
        <v>87</v>
      </c>
      <c r="M468" s="10">
        <f t="shared" si="15"/>
        <v>342</v>
      </c>
    </row>
    <row r="469" spans="1:13" x14ac:dyDescent="0.25">
      <c r="A469" s="2" t="s">
        <v>12</v>
      </c>
      <c r="B469" s="3">
        <v>44873</v>
      </c>
      <c r="C469" t="s">
        <v>47</v>
      </c>
      <c r="D469" s="11">
        <v>0</v>
      </c>
      <c r="E469" s="11">
        <v>0</v>
      </c>
      <c r="F469" s="16">
        <v>302</v>
      </c>
      <c r="G469" s="14">
        <v>889</v>
      </c>
      <c r="H469" t="s">
        <v>37</v>
      </c>
      <c r="I469" t="s">
        <v>72</v>
      </c>
      <c r="J469" t="s">
        <v>49</v>
      </c>
      <c r="K469" s="11">
        <f>8+77</f>
        <v>85</v>
      </c>
      <c r="L469" s="11">
        <v>39</v>
      </c>
      <c r="M469" s="10">
        <f t="shared" si="15"/>
        <v>124</v>
      </c>
    </row>
    <row r="470" spans="1:13" x14ac:dyDescent="0.25">
      <c r="A470" s="2" t="s">
        <v>12</v>
      </c>
      <c r="B470" s="3">
        <v>44873</v>
      </c>
      <c r="C470" t="s">
        <v>47</v>
      </c>
      <c r="D470" s="11">
        <v>0</v>
      </c>
      <c r="E470" s="11">
        <v>0</v>
      </c>
      <c r="F470" s="16">
        <v>302</v>
      </c>
      <c r="G470" s="14">
        <v>889</v>
      </c>
      <c r="H470" t="s">
        <v>39</v>
      </c>
      <c r="I470" t="s">
        <v>41</v>
      </c>
      <c r="J470" t="s">
        <v>13</v>
      </c>
      <c r="K470" s="11">
        <f>13+240</f>
        <v>253</v>
      </c>
      <c r="L470" s="11">
        <v>87</v>
      </c>
      <c r="M470" s="10">
        <f t="shared" si="15"/>
        <v>340</v>
      </c>
    </row>
    <row r="471" spans="1:13" x14ac:dyDescent="0.25">
      <c r="A471" s="2" t="s">
        <v>12</v>
      </c>
      <c r="B471" s="3">
        <v>44873</v>
      </c>
      <c r="C471" t="s">
        <v>47</v>
      </c>
      <c r="D471" s="11">
        <v>0</v>
      </c>
      <c r="E471" s="11">
        <v>0</v>
      </c>
      <c r="F471" s="16">
        <v>302</v>
      </c>
      <c r="G471" s="14">
        <v>889</v>
      </c>
      <c r="H471" t="s">
        <v>39</v>
      </c>
      <c r="I471" t="s">
        <v>73</v>
      </c>
      <c r="J471" t="s">
        <v>49</v>
      </c>
      <c r="K471" s="11">
        <f>8+77</f>
        <v>85</v>
      </c>
      <c r="L471" s="11">
        <v>39</v>
      </c>
      <c r="M471" s="10">
        <f t="shared" si="15"/>
        <v>124</v>
      </c>
    </row>
    <row r="472" spans="1:13" x14ac:dyDescent="0.25">
      <c r="A472" s="2" t="s">
        <v>12</v>
      </c>
      <c r="B472" s="3">
        <v>44873</v>
      </c>
      <c r="C472" t="s">
        <v>47</v>
      </c>
      <c r="D472" s="11">
        <v>0</v>
      </c>
      <c r="E472" s="11">
        <v>0</v>
      </c>
      <c r="F472" s="16">
        <v>302</v>
      </c>
      <c r="G472" s="14">
        <v>889</v>
      </c>
      <c r="H472" t="s">
        <v>40</v>
      </c>
      <c r="I472" t="s">
        <v>42</v>
      </c>
      <c r="J472" t="s">
        <v>13</v>
      </c>
      <c r="K472" s="11">
        <f>14+249</f>
        <v>263</v>
      </c>
      <c r="L472" s="11">
        <v>90</v>
      </c>
      <c r="M472" s="10">
        <f t="shared" si="15"/>
        <v>353</v>
      </c>
    </row>
    <row r="473" spans="1:13" x14ac:dyDescent="0.25">
      <c r="A473" s="2" t="s">
        <v>12</v>
      </c>
      <c r="B473" s="3">
        <v>44873</v>
      </c>
      <c r="C473" t="s">
        <v>47</v>
      </c>
      <c r="D473" s="11">
        <v>0</v>
      </c>
      <c r="E473" s="11">
        <v>0</v>
      </c>
      <c r="F473" s="16">
        <v>302</v>
      </c>
      <c r="G473" s="14">
        <v>889</v>
      </c>
      <c r="H473" t="s">
        <v>40</v>
      </c>
      <c r="I473" t="s">
        <v>74</v>
      </c>
      <c r="J473" t="s">
        <v>54</v>
      </c>
      <c r="K473" s="11">
        <v>58</v>
      </c>
      <c r="L473" s="11">
        <v>28</v>
      </c>
      <c r="M473" s="10">
        <f t="shared" si="15"/>
        <v>86</v>
      </c>
    </row>
    <row r="474" spans="1:13" x14ac:dyDescent="0.25">
      <c r="A474" s="2" t="s">
        <v>12</v>
      </c>
      <c r="B474" s="3">
        <v>44873</v>
      </c>
      <c r="C474" t="s">
        <v>47</v>
      </c>
      <c r="D474" s="11">
        <v>0</v>
      </c>
      <c r="E474" s="11">
        <v>0</v>
      </c>
      <c r="F474" s="16">
        <v>302</v>
      </c>
      <c r="G474" s="14">
        <v>889</v>
      </c>
      <c r="H474" t="s">
        <v>43</v>
      </c>
      <c r="I474" t="s">
        <v>44</v>
      </c>
      <c r="J474" t="s">
        <v>13</v>
      </c>
      <c r="K474" s="11">
        <v>261</v>
      </c>
      <c r="L474" s="11">
        <v>88</v>
      </c>
      <c r="M474" s="10">
        <f t="shared" si="15"/>
        <v>349</v>
      </c>
    </row>
    <row r="475" spans="1:13" x14ac:dyDescent="0.25">
      <c r="A475" s="2" t="s">
        <v>12</v>
      </c>
      <c r="B475" s="3">
        <v>44873</v>
      </c>
      <c r="C475" t="s">
        <v>47</v>
      </c>
      <c r="D475" s="11">
        <v>0</v>
      </c>
      <c r="E475" s="11">
        <v>0</v>
      </c>
      <c r="F475" s="16">
        <v>302</v>
      </c>
      <c r="G475" s="14">
        <v>889</v>
      </c>
      <c r="H475" t="s">
        <v>43</v>
      </c>
      <c r="I475" t="s">
        <v>75</v>
      </c>
      <c r="J475" t="s">
        <v>54</v>
      </c>
      <c r="K475" s="11">
        <v>59</v>
      </c>
      <c r="L475" s="11">
        <v>28</v>
      </c>
      <c r="M475" s="10">
        <f t="shared" si="15"/>
        <v>87</v>
      </c>
    </row>
    <row r="476" spans="1:13" x14ac:dyDescent="0.25">
      <c r="A476" s="2" t="s">
        <v>12</v>
      </c>
      <c r="B476" s="3">
        <v>44873</v>
      </c>
      <c r="C476" t="s">
        <v>47</v>
      </c>
      <c r="D476" s="11">
        <v>0</v>
      </c>
      <c r="E476" s="11">
        <v>0</v>
      </c>
      <c r="F476" s="16">
        <v>302</v>
      </c>
      <c r="G476" s="14">
        <v>889</v>
      </c>
      <c r="H476" t="s">
        <v>45</v>
      </c>
      <c r="I476" t="s">
        <v>46</v>
      </c>
      <c r="J476" t="s">
        <v>13</v>
      </c>
      <c r="K476" s="11">
        <f>238+12</f>
        <v>250</v>
      </c>
      <c r="L476" s="11">
        <v>83</v>
      </c>
      <c r="M476" s="10">
        <f t="shared" si="15"/>
        <v>333</v>
      </c>
    </row>
    <row r="477" spans="1:13" s="1" customFormat="1" ht="15.75" thickBot="1" x14ac:dyDescent="0.3">
      <c r="A477" s="1" t="s">
        <v>12</v>
      </c>
      <c r="B477" s="9">
        <v>44873</v>
      </c>
      <c r="C477" s="1" t="s">
        <v>47</v>
      </c>
      <c r="D477" s="21">
        <v>0</v>
      </c>
      <c r="E477" s="21">
        <v>0</v>
      </c>
      <c r="F477" s="17">
        <v>302</v>
      </c>
      <c r="G477" s="15">
        <v>889</v>
      </c>
      <c r="H477" s="1" t="s">
        <v>45</v>
      </c>
      <c r="I477" s="1" t="s">
        <v>76</v>
      </c>
      <c r="J477" s="1" t="s">
        <v>49</v>
      </c>
      <c r="K477" s="21">
        <v>88</v>
      </c>
      <c r="L477" s="21">
        <v>42</v>
      </c>
      <c r="M477" s="6">
        <f t="shared" si="15"/>
        <v>130</v>
      </c>
    </row>
    <row r="478" spans="1:13" x14ac:dyDescent="0.25">
      <c r="A478" s="2" t="s">
        <v>12</v>
      </c>
      <c r="B478" s="3">
        <v>44873</v>
      </c>
      <c r="C478" t="s">
        <v>47</v>
      </c>
      <c r="D478" s="11">
        <v>1</v>
      </c>
      <c r="E478" s="11">
        <v>1</v>
      </c>
      <c r="F478" s="4">
        <v>303</v>
      </c>
      <c r="G478" s="4">
        <v>746</v>
      </c>
      <c r="H478" s="7" t="s">
        <v>15</v>
      </c>
      <c r="I478" t="s">
        <v>16</v>
      </c>
      <c r="J478" t="s">
        <v>13</v>
      </c>
      <c r="K478" s="11">
        <f>179+9</f>
        <v>188</v>
      </c>
      <c r="L478" s="11">
        <v>105</v>
      </c>
      <c r="M478" s="10">
        <f t="shared" si="15"/>
        <v>293</v>
      </c>
    </row>
    <row r="479" spans="1:13" x14ac:dyDescent="0.25">
      <c r="A479" s="2" t="s">
        <v>12</v>
      </c>
      <c r="B479" s="3">
        <v>44873</v>
      </c>
      <c r="C479" t="s">
        <v>47</v>
      </c>
      <c r="D479" s="11">
        <v>1</v>
      </c>
      <c r="E479" s="11">
        <v>1</v>
      </c>
      <c r="F479" s="4">
        <v>303</v>
      </c>
      <c r="G479" s="4">
        <v>746</v>
      </c>
      <c r="H479" s="7" t="s">
        <v>15</v>
      </c>
      <c r="I479" t="s">
        <v>48</v>
      </c>
      <c r="J479" t="s">
        <v>49</v>
      </c>
      <c r="K479" s="11">
        <v>40</v>
      </c>
      <c r="L479" s="11">
        <v>25</v>
      </c>
      <c r="M479" s="10">
        <f t="shared" si="15"/>
        <v>65</v>
      </c>
    </row>
    <row r="480" spans="1:13" x14ac:dyDescent="0.25">
      <c r="A480" s="2" t="s">
        <v>12</v>
      </c>
      <c r="B480" s="3">
        <v>44873</v>
      </c>
      <c r="C480" t="s">
        <v>47</v>
      </c>
      <c r="D480" s="11">
        <v>1</v>
      </c>
      <c r="E480" s="11">
        <v>1</v>
      </c>
      <c r="F480" s="4">
        <v>303</v>
      </c>
      <c r="G480" s="4">
        <v>746</v>
      </c>
      <c r="H480" s="8" t="s">
        <v>18</v>
      </c>
      <c r="I480" t="s">
        <v>17</v>
      </c>
      <c r="J480" t="s">
        <v>13</v>
      </c>
      <c r="K480" s="11">
        <v>190</v>
      </c>
      <c r="L480" s="11">
        <v>105</v>
      </c>
      <c r="M480" s="10">
        <f t="shared" si="15"/>
        <v>295</v>
      </c>
    </row>
    <row r="481" spans="1:13" x14ac:dyDescent="0.25">
      <c r="A481" s="2" t="s">
        <v>12</v>
      </c>
      <c r="B481" s="3">
        <v>44873</v>
      </c>
      <c r="C481" t="s">
        <v>47</v>
      </c>
      <c r="D481" s="11">
        <v>1</v>
      </c>
      <c r="E481" s="11">
        <v>1</v>
      </c>
      <c r="F481" s="4">
        <v>303</v>
      </c>
      <c r="G481" s="4">
        <v>746</v>
      </c>
      <c r="H481" s="8" t="s">
        <v>18</v>
      </c>
      <c r="I481" t="s">
        <v>50</v>
      </c>
      <c r="J481" t="s">
        <v>49</v>
      </c>
      <c r="K481" s="11">
        <v>38</v>
      </c>
      <c r="L481" s="11">
        <v>27</v>
      </c>
      <c r="M481" s="10">
        <f t="shared" si="15"/>
        <v>65</v>
      </c>
    </row>
    <row r="482" spans="1:13" x14ac:dyDescent="0.25">
      <c r="A482" s="2" t="s">
        <v>12</v>
      </c>
      <c r="B482" s="3">
        <v>44873</v>
      </c>
      <c r="C482" t="s">
        <v>47</v>
      </c>
      <c r="D482" s="11">
        <v>1</v>
      </c>
      <c r="E482" s="11">
        <v>1</v>
      </c>
      <c r="F482" s="4">
        <v>303</v>
      </c>
      <c r="G482" s="4">
        <v>746</v>
      </c>
      <c r="H482" s="8" t="s">
        <v>18</v>
      </c>
      <c r="I482" t="s">
        <v>51</v>
      </c>
      <c r="J482" t="s">
        <v>54</v>
      </c>
      <c r="K482" s="11">
        <v>1</v>
      </c>
      <c r="L482" s="11">
        <v>1</v>
      </c>
      <c r="M482" s="10">
        <f t="shared" si="15"/>
        <v>2</v>
      </c>
    </row>
    <row r="483" spans="1:13" x14ac:dyDescent="0.25">
      <c r="A483" s="2" t="s">
        <v>12</v>
      </c>
      <c r="B483" s="3">
        <v>44873</v>
      </c>
      <c r="C483" t="s">
        <v>47</v>
      </c>
      <c r="D483" s="11">
        <v>1</v>
      </c>
      <c r="E483" s="11">
        <v>1</v>
      </c>
      <c r="F483" s="4">
        <v>303</v>
      </c>
      <c r="G483" s="4">
        <v>746</v>
      </c>
      <c r="H483" s="8" t="s">
        <v>18</v>
      </c>
      <c r="I483" t="s">
        <v>52</v>
      </c>
      <c r="J483" t="s">
        <v>55</v>
      </c>
      <c r="K483" s="11">
        <v>0</v>
      </c>
      <c r="L483" s="11">
        <v>0</v>
      </c>
      <c r="M483" s="10">
        <f t="shared" ref="M483:M520" si="16">SUM(K483:L483)</f>
        <v>0</v>
      </c>
    </row>
    <row r="484" spans="1:13" x14ac:dyDescent="0.25">
      <c r="A484" s="2" t="s">
        <v>12</v>
      </c>
      <c r="B484" s="3">
        <v>44873</v>
      </c>
      <c r="C484" t="s">
        <v>47</v>
      </c>
      <c r="D484" s="11">
        <v>1</v>
      </c>
      <c r="E484" s="11">
        <v>1</v>
      </c>
      <c r="F484" s="4">
        <v>303</v>
      </c>
      <c r="G484" s="4">
        <v>746</v>
      </c>
      <c r="H484" s="8" t="s">
        <v>18</v>
      </c>
      <c r="I484" t="s">
        <v>53</v>
      </c>
      <c r="K484" s="11">
        <v>0</v>
      </c>
      <c r="L484" s="11">
        <v>0</v>
      </c>
      <c r="M484" s="10">
        <f t="shared" si="16"/>
        <v>0</v>
      </c>
    </row>
    <row r="485" spans="1:13" x14ac:dyDescent="0.25">
      <c r="A485" s="2" t="s">
        <v>12</v>
      </c>
      <c r="B485" s="3">
        <v>44873</v>
      </c>
      <c r="C485" t="s">
        <v>47</v>
      </c>
      <c r="D485" s="11">
        <v>1</v>
      </c>
      <c r="E485" s="11">
        <v>1</v>
      </c>
      <c r="F485" s="4">
        <v>303</v>
      </c>
      <c r="G485" s="4">
        <v>746</v>
      </c>
      <c r="H485" s="8" t="s">
        <v>19</v>
      </c>
      <c r="I485" t="s">
        <v>20</v>
      </c>
      <c r="J485" t="s">
        <v>13</v>
      </c>
      <c r="K485" s="11">
        <f>9+175</f>
        <v>184</v>
      </c>
      <c r="L485" s="11">
        <v>102</v>
      </c>
      <c r="M485" s="10">
        <f t="shared" si="16"/>
        <v>286</v>
      </c>
    </row>
    <row r="486" spans="1:13" x14ac:dyDescent="0.25">
      <c r="A486" s="2" t="s">
        <v>12</v>
      </c>
      <c r="B486" s="3">
        <v>44873</v>
      </c>
      <c r="C486" t="s">
        <v>47</v>
      </c>
      <c r="D486" s="11">
        <v>1</v>
      </c>
      <c r="E486" s="11">
        <v>1</v>
      </c>
      <c r="F486" s="4">
        <v>303</v>
      </c>
      <c r="G486" s="4">
        <v>746</v>
      </c>
      <c r="H486" s="8" t="s">
        <v>19</v>
      </c>
      <c r="I486" t="s">
        <v>56</v>
      </c>
      <c r="J486" t="s">
        <v>49</v>
      </c>
      <c r="K486" s="11">
        <v>40</v>
      </c>
      <c r="L486" s="11">
        <v>24</v>
      </c>
      <c r="M486" s="10">
        <f t="shared" si="16"/>
        <v>64</v>
      </c>
    </row>
    <row r="487" spans="1:13" x14ac:dyDescent="0.25">
      <c r="A487" s="2" t="s">
        <v>12</v>
      </c>
      <c r="B487" s="3">
        <v>44873</v>
      </c>
      <c r="C487" t="s">
        <v>47</v>
      </c>
      <c r="D487" s="11">
        <v>1</v>
      </c>
      <c r="E487" s="11">
        <v>1</v>
      </c>
      <c r="F487" s="4">
        <v>303</v>
      </c>
      <c r="G487" s="4">
        <v>746</v>
      </c>
      <c r="H487" s="8" t="s">
        <v>19</v>
      </c>
      <c r="I487" t="s">
        <v>57</v>
      </c>
      <c r="J487" t="s">
        <v>54</v>
      </c>
      <c r="K487" s="11">
        <v>5</v>
      </c>
      <c r="L487" s="11">
        <v>5</v>
      </c>
      <c r="M487" s="10">
        <f t="shared" si="16"/>
        <v>10</v>
      </c>
    </row>
    <row r="488" spans="1:13" x14ac:dyDescent="0.25">
      <c r="A488" s="2" t="s">
        <v>12</v>
      </c>
      <c r="B488" s="3">
        <v>44873</v>
      </c>
      <c r="C488" t="s">
        <v>47</v>
      </c>
      <c r="D488" s="11">
        <v>1</v>
      </c>
      <c r="E488" s="11">
        <v>1</v>
      </c>
      <c r="F488" s="4">
        <v>303</v>
      </c>
      <c r="G488" s="4">
        <v>746</v>
      </c>
      <c r="H488" t="s">
        <v>21</v>
      </c>
      <c r="I488" t="s">
        <v>22</v>
      </c>
      <c r="J488" t="s">
        <v>13</v>
      </c>
      <c r="K488" s="11">
        <f>9+175</f>
        <v>184</v>
      </c>
      <c r="L488" s="11">
        <v>104</v>
      </c>
      <c r="M488" s="10">
        <f t="shared" si="16"/>
        <v>288</v>
      </c>
    </row>
    <row r="489" spans="1:13" x14ac:dyDescent="0.25">
      <c r="A489" s="2" t="s">
        <v>12</v>
      </c>
      <c r="B489" s="3">
        <v>44873</v>
      </c>
      <c r="C489" t="s">
        <v>47</v>
      </c>
      <c r="D489" s="11">
        <v>1</v>
      </c>
      <c r="E489" s="11">
        <v>1</v>
      </c>
      <c r="F489" s="4">
        <v>303</v>
      </c>
      <c r="G489" s="4">
        <v>746</v>
      </c>
      <c r="H489" t="s">
        <v>21</v>
      </c>
      <c r="I489" t="s">
        <v>58</v>
      </c>
      <c r="J489" t="s">
        <v>49</v>
      </c>
      <c r="K489" s="11">
        <v>40</v>
      </c>
      <c r="L489" s="11">
        <v>24</v>
      </c>
      <c r="M489" s="10">
        <f t="shared" si="16"/>
        <v>64</v>
      </c>
    </row>
    <row r="490" spans="1:13" x14ac:dyDescent="0.25">
      <c r="A490" s="2" t="s">
        <v>12</v>
      </c>
      <c r="B490" s="3">
        <v>44873</v>
      </c>
      <c r="C490" t="s">
        <v>47</v>
      </c>
      <c r="D490" s="11">
        <v>1</v>
      </c>
      <c r="E490" s="11">
        <v>1</v>
      </c>
      <c r="F490" s="4">
        <v>303</v>
      </c>
      <c r="G490" s="4">
        <v>746</v>
      </c>
      <c r="H490" t="s">
        <v>21</v>
      </c>
      <c r="I490" t="s">
        <v>59</v>
      </c>
      <c r="J490" t="s">
        <v>54</v>
      </c>
      <c r="K490" s="11">
        <v>5</v>
      </c>
      <c r="L490" s="11">
        <v>3</v>
      </c>
      <c r="M490" s="10">
        <f t="shared" si="16"/>
        <v>8</v>
      </c>
    </row>
    <row r="491" spans="1:13" x14ac:dyDescent="0.25">
      <c r="A491" s="2" t="s">
        <v>12</v>
      </c>
      <c r="B491" s="3">
        <v>44873</v>
      </c>
      <c r="C491" t="s">
        <v>47</v>
      </c>
      <c r="D491" s="11">
        <v>1</v>
      </c>
      <c r="E491" s="11">
        <v>1</v>
      </c>
      <c r="F491" s="4">
        <v>303</v>
      </c>
      <c r="G491" s="4">
        <v>746</v>
      </c>
      <c r="H491" t="s">
        <v>23</v>
      </c>
      <c r="I491" t="s">
        <v>24</v>
      </c>
      <c r="J491" t="s">
        <v>13</v>
      </c>
      <c r="K491" s="11">
        <f>179+9</f>
        <v>188</v>
      </c>
      <c r="L491" s="11">
        <v>107</v>
      </c>
      <c r="M491" s="10">
        <f t="shared" si="16"/>
        <v>295</v>
      </c>
    </row>
    <row r="492" spans="1:13" x14ac:dyDescent="0.25">
      <c r="A492" s="2" t="s">
        <v>12</v>
      </c>
      <c r="B492" s="3">
        <v>44873</v>
      </c>
      <c r="C492" t="s">
        <v>47</v>
      </c>
      <c r="D492" s="11">
        <v>1</v>
      </c>
      <c r="E492" s="11">
        <v>1</v>
      </c>
      <c r="F492" s="4">
        <v>303</v>
      </c>
      <c r="G492" s="4">
        <v>746</v>
      </c>
      <c r="H492" t="s">
        <v>23</v>
      </c>
      <c r="I492" t="s">
        <v>60</v>
      </c>
      <c r="J492" t="s">
        <v>49</v>
      </c>
      <c r="K492" s="11">
        <v>39</v>
      </c>
      <c r="L492" s="11">
        <v>22</v>
      </c>
      <c r="M492" s="10">
        <f t="shared" si="16"/>
        <v>61</v>
      </c>
    </row>
    <row r="493" spans="1:13" x14ac:dyDescent="0.25">
      <c r="A493" s="2" t="s">
        <v>12</v>
      </c>
      <c r="B493" s="3">
        <v>44873</v>
      </c>
      <c r="C493" t="s">
        <v>47</v>
      </c>
      <c r="D493" s="11">
        <v>1</v>
      </c>
      <c r="E493" s="11">
        <v>1</v>
      </c>
      <c r="F493" s="4">
        <v>303</v>
      </c>
      <c r="G493" s="4">
        <v>746</v>
      </c>
      <c r="H493" t="s">
        <v>23</v>
      </c>
      <c r="I493" t="s">
        <v>61</v>
      </c>
      <c r="J493" t="s">
        <v>54</v>
      </c>
      <c r="K493" s="11">
        <v>1</v>
      </c>
      <c r="L493" s="11">
        <v>0</v>
      </c>
      <c r="M493" s="10">
        <f t="shared" si="16"/>
        <v>1</v>
      </c>
    </row>
    <row r="494" spans="1:13" x14ac:dyDescent="0.25">
      <c r="A494" s="2" t="s">
        <v>12</v>
      </c>
      <c r="B494" s="3">
        <v>44873</v>
      </c>
      <c r="C494" t="s">
        <v>47</v>
      </c>
      <c r="D494" s="11">
        <v>1</v>
      </c>
      <c r="E494" s="11">
        <v>1</v>
      </c>
      <c r="F494" s="4">
        <v>303</v>
      </c>
      <c r="G494" s="4">
        <v>746</v>
      </c>
      <c r="H494" t="s">
        <v>25</v>
      </c>
      <c r="I494" t="s">
        <v>26</v>
      </c>
      <c r="J494" t="s">
        <v>13</v>
      </c>
      <c r="K494" s="11">
        <v>189</v>
      </c>
      <c r="L494" s="11">
        <v>105</v>
      </c>
      <c r="M494" s="10">
        <f t="shared" si="16"/>
        <v>294</v>
      </c>
    </row>
    <row r="495" spans="1:13" x14ac:dyDescent="0.25">
      <c r="A495" s="2" t="s">
        <v>12</v>
      </c>
      <c r="B495" s="3">
        <v>44873</v>
      </c>
      <c r="C495" t="s">
        <v>47</v>
      </c>
      <c r="D495" s="11">
        <v>1</v>
      </c>
      <c r="E495" s="11">
        <v>1</v>
      </c>
      <c r="F495" s="4">
        <v>303</v>
      </c>
      <c r="G495" s="4">
        <v>746</v>
      </c>
      <c r="H495" t="s">
        <v>25</v>
      </c>
      <c r="I495" t="s">
        <v>62</v>
      </c>
      <c r="J495" t="s">
        <v>49</v>
      </c>
      <c r="K495" s="11">
        <v>38</v>
      </c>
      <c r="L495" s="11">
        <v>21</v>
      </c>
      <c r="M495" s="10">
        <f t="shared" si="16"/>
        <v>59</v>
      </c>
    </row>
    <row r="496" spans="1:13" x14ac:dyDescent="0.25">
      <c r="A496" s="2" t="s">
        <v>12</v>
      </c>
      <c r="B496" s="3">
        <v>44873</v>
      </c>
      <c r="C496" t="s">
        <v>47</v>
      </c>
      <c r="D496" s="11">
        <v>1</v>
      </c>
      <c r="E496" s="11">
        <v>1</v>
      </c>
      <c r="F496" s="4">
        <v>303</v>
      </c>
      <c r="G496" s="4">
        <v>746</v>
      </c>
      <c r="H496" t="s">
        <v>25</v>
      </c>
      <c r="I496" t="s">
        <v>63</v>
      </c>
      <c r="J496" t="s">
        <v>55</v>
      </c>
      <c r="K496" s="11">
        <v>1</v>
      </c>
      <c r="L496" s="11">
        <v>1</v>
      </c>
      <c r="M496" s="10">
        <f t="shared" si="16"/>
        <v>2</v>
      </c>
    </row>
    <row r="497" spans="1:13" x14ac:dyDescent="0.25">
      <c r="A497" s="2" t="s">
        <v>12</v>
      </c>
      <c r="B497" s="3">
        <v>44873</v>
      </c>
      <c r="C497" t="s">
        <v>47</v>
      </c>
      <c r="D497" s="11">
        <v>1</v>
      </c>
      <c r="E497" s="11">
        <v>1</v>
      </c>
      <c r="F497" s="4">
        <v>303</v>
      </c>
      <c r="G497" s="4">
        <v>746</v>
      </c>
      <c r="H497" t="s">
        <v>25</v>
      </c>
      <c r="I497" t="s">
        <v>53</v>
      </c>
      <c r="K497" s="11">
        <v>0</v>
      </c>
      <c r="L497" s="11">
        <v>0</v>
      </c>
      <c r="M497" s="10">
        <f t="shared" si="16"/>
        <v>0</v>
      </c>
    </row>
    <row r="498" spans="1:13" x14ac:dyDescent="0.25">
      <c r="A498" s="2" t="s">
        <v>12</v>
      </c>
      <c r="B498" s="3">
        <v>44873</v>
      </c>
      <c r="C498" t="s">
        <v>47</v>
      </c>
      <c r="D498" s="11">
        <v>1</v>
      </c>
      <c r="E498" s="11">
        <v>1</v>
      </c>
      <c r="F498" s="4">
        <v>303</v>
      </c>
      <c r="G498" s="4">
        <v>746</v>
      </c>
      <c r="H498" t="s">
        <v>27</v>
      </c>
      <c r="I498" t="s">
        <v>28</v>
      </c>
      <c r="J498" t="s">
        <v>13</v>
      </c>
      <c r="K498" s="11">
        <f>178+9</f>
        <v>187</v>
      </c>
      <c r="L498" s="11">
        <v>105</v>
      </c>
      <c r="M498" s="10">
        <f t="shared" si="16"/>
        <v>292</v>
      </c>
    </row>
    <row r="499" spans="1:13" x14ac:dyDescent="0.25">
      <c r="A499" s="2" t="s">
        <v>12</v>
      </c>
      <c r="B499" s="3">
        <v>44873</v>
      </c>
      <c r="C499" t="s">
        <v>47</v>
      </c>
      <c r="D499" s="11">
        <v>1</v>
      </c>
      <c r="E499" s="11">
        <v>1</v>
      </c>
      <c r="F499" s="4">
        <v>303</v>
      </c>
      <c r="G499" s="4">
        <v>746</v>
      </c>
      <c r="H499" t="s">
        <v>27</v>
      </c>
      <c r="I499" t="s">
        <v>64</v>
      </c>
      <c r="J499" t="s">
        <v>49</v>
      </c>
      <c r="K499" s="11">
        <f>4+37</f>
        <v>41</v>
      </c>
      <c r="L499" s="11">
        <v>23</v>
      </c>
      <c r="M499" s="10">
        <f t="shared" si="16"/>
        <v>64</v>
      </c>
    </row>
    <row r="500" spans="1:13" x14ac:dyDescent="0.25">
      <c r="A500" s="2" t="s">
        <v>12</v>
      </c>
      <c r="B500" s="3">
        <v>44873</v>
      </c>
      <c r="C500" t="s">
        <v>47</v>
      </c>
      <c r="D500" s="11">
        <v>1</v>
      </c>
      <c r="E500" s="11">
        <v>1</v>
      </c>
      <c r="F500" s="4">
        <v>303</v>
      </c>
      <c r="G500" s="4">
        <v>746</v>
      </c>
      <c r="H500" t="s">
        <v>29</v>
      </c>
      <c r="I500" t="s">
        <v>30</v>
      </c>
      <c r="J500" t="s">
        <v>13</v>
      </c>
      <c r="K500" s="11">
        <f>177+8</f>
        <v>185</v>
      </c>
      <c r="L500" s="11">
        <v>99</v>
      </c>
      <c r="M500" s="10">
        <f t="shared" si="16"/>
        <v>284</v>
      </c>
    </row>
    <row r="501" spans="1:13" x14ac:dyDescent="0.25">
      <c r="A501" s="2" t="s">
        <v>12</v>
      </c>
      <c r="B501" s="3">
        <v>44873</v>
      </c>
      <c r="C501" t="s">
        <v>47</v>
      </c>
      <c r="D501" s="11">
        <v>1</v>
      </c>
      <c r="E501" s="11">
        <v>1</v>
      </c>
      <c r="F501" s="4">
        <v>303</v>
      </c>
      <c r="G501" s="4">
        <v>746</v>
      </c>
      <c r="H501" t="s">
        <v>29</v>
      </c>
      <c r="I501" t="s">
        <v>65</v>
      </c>
      <c r="J501" t="s">
        <v>49</v>
      </c>
      <c r="K501" s="11">
        <v>40</v>
      </c>
      <c r="L501" s="11">
        <v>22</v>
      </c>
      <c r="M501" s="10">
        <f t="shared" si="16"/>
        <v>62</v>
      </c>
    </row>
    <row r="502" spans="1:13" x14ac:dyDescent="0.25">
      <c r="A502" s="2" t="s">
        <v>12</v>
      </c>
      <c r="B502" s="3">
        <v>44873</v>
      </c>
      <c r="C502" t="s">
        <v>47</v>
      </c>
      <c r="D502" s="11">
        <v>1</v>
      </c>
      <c r="E502" s="11">
        <v>1</v>
      </c>
      <c r="F502" s="4">
        <v>303</v>
      </c>
      <c r="G502" s="4">
        <v>746</v>
      </c>
      <c r="H502" t="s">
        <v>29</v>
      </c>
      <c r="I502" t="s">
        <v>66</v>
      </c>
      <c r="J502" t="s">
        <v>54</v>
      </c>
      <c r="K502" s="11">
        <v>2</v>
      </c>
      <c r="L502" s="11">
        <v>3</v>
      </c>
      <c r="M502" s="10">
        <f t="shared" si="16"/>
        <v>5</v>
      </c>
    </row>
    <row r="503" spans="1:13" x14ac:dyDescent="0.25">
      <c r="A503" s="2" t="s">
        <v>12</v>
      </c>
      <c r="B503" s="3">
        <v>44873</v>
      </c>
      <c r="C503" t="s">
        <v>47</v>
      </c>
      <c r="D503" s="11">
        <v>1</v>
      </c>
      <c r="E503" s="11">
        <v>1</v>
      </c>
      <c r="F503" s="4">
        <v>303</v>
      </c>
      <c r="G503" s="4">
        <v>746</v>
      </c>
      <c r="H503" t="s">
        <v>29</v>
      </c>
      <c r="I503" t="s">
        <v>67</v>
      </c>
      <c r="J503" t="s">
        <v>55</v>
      </c>
      <c r="K503" s="11">
        <v>1</v>
      </c>
      <c r="L503" s="11">
        <v>3</v>
      </c>
      <c r="M503" s="10">
        <f t="shared" si="16"/>
        <v>4</v>
      </c>
    </row>
    <row r="504" spans="1:13" x14ac:dyDescent="0.25">
      <c r="A504" s="2" t="s">
        <v>12</v>
      </c>
      <c r="B504" s="3">
        <v>44873</v>
      </c>
      <c r="C504" t="s">
        <v>47</v>
      </c>
      <c r="D504" s="11">
        <v>1</v>
      </c>
      <c r="E504" s="11">
        <v>1</v>
      </c>
      <c r="F504" s="4">
        <v>303</v>
      </c>
      <c r="G504" s="4">
        <v>746</v>
      </c>
      <c r="H504" t="s">
        <v>31</v>
      </c>
      <c r="I504" t="s">
        <v>32</v>
      </c>
      <c r="J504" t="s">
        <v>13</v>
      </c>
      <c r="K504" s="11">
        <f>9+177</f>
        <v>186</v>
      </c>
      <c r="L504" s="11">
        <v>103</v>
      </c>
      <c r="M504" s="10">
        <f t="shared" si="16"/>
        <v>289</v>
      </c>
    </row>
    <row r="505" spans="1:13" x14ac:dyDescent="0.25">
      <c r="A505" s="2" t="s">
        <v>12</v>
      </c>
      <c r="B505" s="3">
        <v>44873</v>
      </c>
      <c r="C505" t="s">
        <v>47</v>
      </c>
      <c r="D505" s="11">
        <v>1</v>
      </c>
      <c r="E505" s="11">
        <v>1</v>
      </c>
      <c r="F505" s="4">
        <v>303</v>
      </c>
      <c r="G505" s="4">
        <v>746</v>
      </c>
      <c r="H505" t="s">
        <v>31</v>
      </c>
      <c r="I505" t="s">
        <v>68</v>
      </c>
      <c r="J505" t="s">
        <v>49</v>
      </c>
      <c r="K505" s="11">
        <v>37</v>
      </c>
      <c r="L505" s="11">
        <v>21</v>
      </c>
      <c r="M505" s="10">
        <f t="shared" si="16"/>
        <v>58</v>
      </c>
    </row>
    <row r="506" spans="1:13" x14ac:dyDescent="0.25">
      <c r="A506" s="2" t="s">
        <v>12</v>
      </c>
      <c r="B506" s="3">
        <v>44873</v>
      </c>
      <c r="C506" t="s">
        <v>47</v>
      </c>
      <c r="D506" s="11">
        <v>1</v>
      </c>
      <c r="E506" s="11">
        <v>1</v>
      </c>
      <c r="F506" s="4">
        <v>303</v>
      </c>
      <c r="G506" s="4">
        <v>746</v>
      </c>
      <c r="H506" t="s">
        <v>31</v>
      </c>
      <c r="I506" t="s">
        <v>69</v>
      </c>
      <c r="J506" t="s">
        <v>54</v>
      </c>
      <c r="K506" s="11">
        <v>3</v>
      </c>
      <c r="L506" s="11">
        <v>5</v>
      </c>
      <c r="M506" s="10">
        <f t="shared" si="16"/>
        <v>8</v>
      </c>
    </row>
    <row r="507" spans="1:13" x14ac:dyDescent="0.25">
      <c r="A507" s="2" t="s">
        <v>12</v>
      </c>
      <c r="B507" s="3">
        <v>44873</v>
      </c>
      <c r="C507" t="s">
        <v>47</v>
      </c>
      <c r="D507" s="11">
        <v>1</v>
      </c>
      <c r="E507" s="11">
        <v>1</v>
      </c>
      <c r="F507" s="4">
        <v>303</v>
      </c>
      <c r="G507" s="4">
        <v>746</v>
      </c>
      <c r="H507" t="s">
        <v>33</v>
      </c>
      <c r="I507" t="s">
        <v>34</v>
      </c>
      <c r="J507" t="s">
        <v>13</v>
      </c>
      <c r="K507" s="11">
        <f>179+9</f>
        <v>188</v>
      </c>
      <c r="L507" s="11">
        <v>104</v>
      </c>
      <c r="M507" s="10">
        <f t="shared" si="16"/>
        <v>292</v>
      </c>
    </row>
    <row r="508" spans="1:13" x14ac:dyDescent="0.25">
      <c r="A508" s="2" t="s">
        <v>12</v>
      </c>
      <c r="B508" s="3">
        <v>44873</v>
      </c>
      <c r="C508" t="s">
        <v>47</v>
      </c>
      <c r="D508" s="11">
        <v>1</v>
      </c>
      <c r="E508" s="11">
        <v>1</v>
      </c>
      <c r="F508" s="4">
        <v>303</v>
      </c>
      <c r="G508" s="4">
        <v>746</v>
      </c>
      <c r="H508" t="s">
        <v>33</v>
      </c>
      <c r="I508" t="s">
        <v>70</v>
      </c>
      <c r="J508" t="s">
        <v>49</v>
      </c>
      <c r="K508" s="11">
        <v>37</v>
      </c>
      <c r="L508" s="11">
        <v>25</v>
      </c>
      <c r="M508" s="10">
        <f t="shared" si="16"/>
        <v>62</v>
      </c>
    </row>
    <row r="509" spans="1:13" x14ac:dyDescent="0.25">
      <c r="A509" s="2" t="s">
        <v>12</v>
      </c>
      <c r="B509" s="3">
        <v>44873</v>
      </c>
      <c r="C509" t="s">
        <v>47</v>
      </c>
      <c r="D509" s="11">
        <v>1</v>
      </c>
      <c r="E509" s="11">
        <v>1</v>
      </c>
      <c r="F509" s="4">
        <v>303</v>
      </c>
      <c r="G509" s="4">
        <v>746</v>
      </c>
      <c r="H509" t="s">
        <v>35</v>
      </c>
      <c r="I509" t="s">
        <v>36</v>
      </c>
      <c r="J509" t="s">
        <v>13</v>
      </c>
      <c r="K509" s="11">
        <f>189</f>
        <v>189</v>
      </c>
      <c r="L509" s="11">
        <v>104</v>
      </c>
      <c r="M509" s="10">
        <f t="shared" si="16"/>
        <v>293</v>
      </c>
    </row>
    <row r="510" spans="1:13" x14ac:dyDescent="0.25">
      <c r="A510" s="2" t="s">
        <v>12</v>
      </c>
      <c r="B510" s="3">
        <v>44873</v>
      </c>
      <c r="C510" t="s">
        <v>47</v>
      </c>
      <c r="D510" s="11">
        <v>1</v>
      </c>
      <c r="E510" s="11">
        <v>1</v>
      </c>
      <c r="F510" s="4">
        <v>303</v>
      </c>
      <c r="G510" s="4">
        <v>746</v>
      </c>
      <c r="H510" t="s">
        <v>35</v>
      </c>
      <c r="I510" t="s">
        <v>71</v>
      </c>
      <c r="J510" t="s">
        <v>49</v>
      </c>
      <c r="K510" s="11">
        <v>37</v>
      </c>
      <c r="L510" s="11">
        <v>23</v>
      </c>
      <c r="M510" s="10">
        <f t="shared" si="16"/>
        <v>60</v>
      </c>
    </row>
    <row r="511" spans="1:13" x14ac:dyDescent="0.25">
      <c r="A511" s="2" t="s">
        <v>12</v>
      </c>
      <c r="B511" s="3">
        <v>44873</v>
      </c>
      <c r="C511" t="s">
        <v>47</v>
      </c>
      <c r="D511" s="11">
        <v>1</v>
      </c>
      <c r="E511" s="11">
        <v>1</v>
      </c>
      <c r="F511" s="4">
        <v>303</v>
      </c>
      <c r="G511" s="4">
        <v>746</v>
      </c>
      <c r="H511" t="s">
        <v>37</v>
      </c>
      <c r="I511" t="s">
        <v>38</v>
      </c>
      <c r="J511" t="s">
        <v>13</v>
      </c>
      <c r="K511" s="11">
        <v>188</v>
      </c>
      <c r="L511" s="11">
        <v>104</v>
      </c>
      <c r="M511" s="10">
        <f t="shared" si="16"/>
        <v>292</v>
      </c>
    </row>
    <row r="512" spans="1:13" x14ac:dyDescent="0.25">
      <c r="A512" s="2" t="s">
        <v>12</v>
      </c>
      <c r="B512" s="3">
        <v>44873</v>
      </c>
      <c r="C512" t="s">
        <v>47</v>
      </c>
      <c r="D512" s="11">
        <v>1</v>
      </c>
      <c r="E512" s="11">
        <v>1</v>
      </c>
      <c r="F512" s="4">
        <v>303</v>
      </c>
      <c r="G512" s="4">
        <v>746</v>
      </c>
      <c r="H512" t="s">
        <v>37</v>
      </c>
      <c r="I512" t="s">
        <v>72</v>
      </c>
      <c r="J512" t="s">
        <v>49</v>
      </c>
      <c r="K512" s="11">
        <v>39</v>
      </c>
      <c r="L512" s="11">
        <v>23</v>
      </c>
      <c r="M512" s="10">
        <f t="shared" si="16"/>
        <v>62</v>
      </c>
    </row>
    <row r="513" spans="1:13" x14ac:dyDescent="0.25">
      <c r="A513" s="2" t="s">
        <v>12</v>
      </c>
      <c r="B513" s="3">
        <v>44873</v>
      </c>
      <c r="C513" t="s">
        <v>47</v>
      </c>
      <c r="D513" s="11">
        <v>1</v>
      </c>
      <c r="E513" s="11">
        <v>1</v>
      </c>
      <c r="F513" s="4">
        <v>303</v>
      </c>
      <c r="G513" s="4">
        <v>746</v>
      </c>
      <c r="H513" t="s">
        <v>39</v>
      </c>
      <c r="I513" t="s">
        <v>41</v>
      </c>
      <c r="J513" t="s">
        <v>13</v>
      </c>
      <c r="K513" s="11">
        <v>189</v>
      </c>
      <c r="L513" s="11">
        <v>104</v>
      </c>
      <c r="M513" s="10">
        <f t="shared" si="16"/>
        <v>293</v>
      </c>
    </row>
    <row r="514" spans="1:13" x14ac:dyDescent="0.25">
      <c r="A514" s="2" t="s">
        <v>12</v>
      </c>
      <c r="B514" s="3">
        <v>44873</v>
      </c>
      <c r="C514" t="s">
        <v>47</v>
      </c>
      <c r="D514" s="11">
        <v>1</v>
      </c>
      <c r="E514" s="11">
        <v>1</v>
      </c>
      <c r="F514" s="4">
        <v>303</v>
      </c>
      <c r="G514" s="4">
        <v>746</v>
      </c>
      <c r="H514" t="s">
        <v>39</v>
      </c>
      <c r="I514" t="s">
        <v>73</v>
      </c>
      <c r="J514" t="s">
        <v>49</v>
      </c>
      <c r="K514" s="11">
        <v>38</v>
      </c>
      <c r="L514" s="11">
        <v>24</v>
      </c>
      <c r="M514" s="10">
        <f t="shared" si="16"/>
        <v>62</v>
      </c>
    </row>
    <row r="515" spans="1:13" x14ac:dyDescent="0.25">
      <c r="A515" s="2" t="s">
        <v>12</v>
      </c>
      <c r="B515" s="3">
        <v>44873</v>
      </c>
      <c r="C515" t="s">
        <v>47</v>
      </c>
      <c r="D515" s="11">
        <v>1</v>
      </c>
      <c r="E515" s="11">
        <v>1</v>
      </c>
      <c r="F515" s="4">
        <v>303</v>
      </c>
      <c r="G515" s="4">
        <v>746</v>
      </c>
      <c r="H515" t="s">
        <v>40</v>
      </c>
      <c r="I515" t="s">
        <v>42</v>
      </c>
      <c r="J515" t="s">
        <v>13</v>
      </c>
      <c r="K515" s="11">
        <v>192</v>
      </c>
      <c r="L515" s="11">
        <v>101</v>
      </c>
      <c r="M515" s="10">
        <f t="shared" si="16"/>
        <v>293</v>
      </c>
    </row>
    <row r="516" spans="1:13" x14ac:dyDescent="0.25">
      <c r="A516" s="2" t="s">
        <v>12</v>
      </c>
      <c r="B516" s="3">
        <v>44873</v>
      </c>
      <c r="C516" t="s">
        <v>47</v>
      </c>
      <c r="D516" s="11">
        <v>1</v>
      </c>
      <c r="E516" s="11">
        <v>1</v>
      </c>
      <c r="F516" s="4">
        <v>303</v>
      </c>
      <c r="G516" s="4">
        <v>746</v>
      </c>
      <c r="H516" t="s">
        <v>40</v>
      </c>
      <c r="I516" t="s">
        <v>74</v>
      </c>
      <c r="J516" t="s">
        <v>54</v>
      </c>
      <c r="K516" s="11">
        <v>25</v>
      </c>
      <c r="L516" s="11">
        <v>21</v>
      </c>
      <c r="M516" s="10">
        <f t="shared" si="16"/>
        <v>46</v>
      </c>
    </row>
    <row r="517" spans="1:13" x14ac:dyDescent="0.25">
      <c r="A517" s="2" t="s">
        <v>12</v>
      </c>
      <c r="B517" s="3">
        <v>44873</v>
      </c>
      <c r="C517" t="s">
        <v>47</v>
      </c>
      <c r="D517" s="11">
        <v>1</v>
      </c>
      <c r="E517" s="11">
        <v>1</v>
      </c>
      <c r="F517" s="4">
        <v>303</v>
      </c>
      <c r="G517" s="4">
        <v>746</v>
      </c>
      <c r="H517" t="s">
        <v>43</v>
      </c>
      <c r="I517" t="s">
        <v>44</v>
      </c>
      <c r="J517" t="s">
        <v>13</v>
      </c>
      <c r="K517" s="11">
        <v>190</v>
      </c>
      <c r="L517" s="11">
        <v>103</v>
      </c>
      <c r="M517" s="10">
        <f t="shared" si="16"/>
        <v>293</v>
      </c>
    </row>
    <row r="518" spans="1:13" x14ac:dyDescent="0.25">
      <c r="A518" s="2" t="s">
        <v>12</v>
      </c>
      <c r="B518" s="3">
        <v>44873</v>
      </c>
      <c r="C518" t="s">
        <v>47</v>
      </c>
      <c r="D518" s="11">
        <v>1</v>
      </c>
      <c r="E518" s="11">
        <v>1</v>
      </c>
      <c r="F518" s="4">
        <v>303</v>
      </c>
      <c r="G518" s="4">
        <v>746</v>
      </c>
      <c r="H518" t="s">
        <v>43</v>
      </c>
      <c r="I518" t="s">
        <v>75</v>
      </c>
      <c r="J518" t="s">
        <v>54</v>
      </c>
      <c r="K518" s="11">
        <v>26</v>
      </c>
      <c r="L518" s="11">
        <v>21</v>
      </c>
      <c r="M518" s="10">
        <f t="shared" si="16"/>
        <v>47</v>
      </c>
    </row>
    <row r="519" spans="1:13" x14ac:dyDescent="0.25">
      <c r="A519" s="2" t="s">
        <v>12</v>
      </c>
      <c r="B519" s="3">
        <v>44873</v>
      </c>
      <c r="C519" t="s">
        <v>47</v>
      </c>
      <c r="D519" s="11">
        <v>1</v>
      </c>
      <c r="E519" s="11">
        <v>1</v>
      </c>
      <c r="F519" s="4">
        <v>303</v>
      </c>
      <c r="G519" s="4">
        <v>746</v>
      </c>
      <c r="H519" t="s">
        <v>45</v>
      </c>
      <c r="I519" t="s">
        <v>46</v>
      </c>
      <c r="J519" t="s">
        <v>13</v>
      </c>
      <c r="K519" s="11">
        <f>175+8</f>
        <v>183</v>
      </c>
      <c r="L519" s="11">
        <v>103</v>
      </c>
      <c r="M519" s="10">
        <f t="shared" si="16"/>
        <v>286</v>
      </c>
    </row>
    <row r="520" spans="1:13" s="1" customFormat="1" ht="15.75" thickBot="1" x14ac:dyDescent="0.3">
      <c r="A520" s="1" t="s">
        <v>12</v>
      </c>
      <c r="B520" s="9">
        <v>44873</v>
      </c>
      <c r="C520" s="1" t="s">
        <v>47</v>
      </c>
      <c r="D520" s="21">
        <v>1</v>
      </c>
      <c r="E520" s="21">
        <v>1</v>
      </c>
      <c r="F520" s="12">
        <v>303</v>
      </c>
      <c r="G520" s="12">
        <v>746</v>
      </c>
      <c r="H520" s="1" t="s">
        <v>45</v>
      </c>
      <c r="I520" s="1" t="s">
        <v>76</v>
      </c>
      <c r="J520" s="1" t="s">
        <v>49</v>
      </c>
      <c r="K520" s="21">
        <f>37+4</f>
        <v>41</v>
      </c>
      <c r="L520" s="21">
        <v>26</v>
      </c>
      <c r="M520" s="6">
        <f t="shared" si="16"/>
        <v>67</v>
      </c>
    </row>
    <row r="521" spans="1:13" x14ac:dyDescent="0.25">
      <c r="A521" s="2" t="s">
        <v>12</v>
      </c>
      <c r="B521" s="3">
        <v>44873</v>
      </c>
      <c r="C521" t="s">
        <v>47</v>
      </c>
      <c r="D521" s="11">
        <v>7</v>
      </c>
      <c r="E521" s="11">
        <v>4</v>
      </c>
      <c r="F521" s="4">
        <v>304</v>
      </c>
      <c r="G521" s="20">
        <v>4161</v>
      </c>
      <c r="H521" s="7" t="s">
        <v>15</v>
      </c>
      <c r="I521" t="s">
        <v>16</v>
      </c>
      <c r="J521" t="s">
        <v>13</v>
      </c>
      <c r="K521" s="11">
        <f>923+32</f>
        <v>955</v>
      </c>
      <c r="L521" s="11">
        <v>683</v>
      </c>
      <c r="M521" s="10">
        <f t="shared" ref="M521:M562" si="17">SUM(K521:L521)</f>
        <v>1638</v>
      </c>
    </row>
    <row r="522" spans="1:13" x14ac:dyDescent="0.25">
      <c r="A522" s="2" t="s">
        <v>12</v>
      </c>
      <c r="B522" s="3">
        <v>44873</v>
      </c>
      <c r="C522" t="s">
        <v>47</v>
      </c>
      <c r="D522" s="11">
        <v>7</v>
      </c>
      <c r="E522" s="11">
        <v>4</v>
      </c>
      <c r="F522" s="4">
        <v>304</v>
      </c>
      <c r="G522" s="20">
        <v>4161</v>
      </c>
      <c r="H522" s="7" t="s">
        <v>15</v>
      </c>
      <c r="I522" t="s">
        <v>48</v>
      </c>
      <c r="J522" t="s">
        <v>49</v>
      </c>
      <c r="K522" s="11">
        <f>29+180</f>
        <v>209</v>
      </c>
      <c r="L522" s="11">
        <v>112</v>
      </c>
      <c r="M522" s="10">
        <f t="shared" si="17"/>
        <v>321</v>
      </c>
    </row>
    <row r="523" spans="1:13" x14ac:dyDescent="0.25">
      <c r="A523" s="2" t="s">
        <v>12</v>
      </c>
      <c r="B523" s="3">
        <v>44873</v>
      </c>
      <c r="C523" t="s">
        <v>47</v>
      </c>
      <c r="D523" s="11">
        <v>7</v>
      </c>
      <c r="E523" s="11">
        <v>4</v>
      </c>
      <c r="F523" s="4">
        <v>304</v>
      </c>
      <c r="G523" s="20">
        <v>4161</v>
      </c>
      <c r="H523" s="8" t="s">
        <v>18</v>
      </c>
      <c r="I523" t="s">
        <v>17</v>
      </c>
      <c r="J523" t="s">
        <v>13</v>
      </c>
      <c r="K523" s="11">
        <f>907+36</f>
        <v>943</v>
      </c>
      <c r="L523" s="11">
        <v>674</v>
      </c>
      <c r="M523" s="10">
        <f t="shared" si="17"/>
        <v>1617</v>
      </c>
    </row>
    <row r="524" spans="1:13" x14ac:dyDescent="0.25">
      <c r="A524" s="2" t="s">
        <v>12</v>
      </c>
      <c r="B524" s="3">
        <v>44873</v>
      </c>
      <c r="C524" t="s">
        <v>47</v>
      </c>
      <c r="D524" s="11">
        <v>7</v>
      </c>
      <c r="E524" s="11">
        <v>4</v>
      </c>
      <c r="F524" s="4">
        <v>304</v>
      </c>
      <c r="G524" s="20">
        <v>4161</v>
      </c>
      <c r="H524" s="8" t="s">
        <v>18</v>
      </c>
      <c r="I524" t="s">
        <v>50</v>
      </c>
      <c r="J524" t="s">
        <v>49</v>
      </c>
      <c r="K524" s="11">
        <f>27+190</f>
        <v>217</v>
      </c>
      <c r="L524" s="11">
        <v>122</v>
      </c>
      <c r="M524" s="10">
        <f t="shared" si="17"/>
        <v>339</v>
      </c>
    </row>
    <row r="525" spans="1:13" x14ac:dyDescent="0.25">
      <c r="A525" s="2" t="s">
        <v>12</v>
      </c>
      <c r="B525" s="3">
        <v>44873</v>
      </c>
      <c r="C525" t="s">
        <v>47</v>
      </c>
      <c r="D525" s="11">
        <v>7</v>
      </c>
      <c r="E525" s="11">
        <v>4</v>
      </c>
      <c r="F525" s="4">
        <v>304</v>
      </c>
      <c r="G525" s="20">
        <v>4161</v>
      </c>
      <c r="H525" s="8" t="s">
        <v>18</v>
      </c>
      <c r="I525" t="s">
        <v>51</v>
      </c>
      <c r="J525" t="s">
        <v>54</v>
      </c>
      <c r="K525" s="11">
        <v>9</v>
      </c>
      <c r="L525" s="11">
        <v>11</v>
      </c>
      <c r="M525" s="10">
        <f t="shared" si="17"/>
        <v>20</v>
      </c>
    </row>
    <row r="526" spans="1:13" x14ac:dyDescent="0.25">
      <c r="A526" s="2" t="s">
        <v>12</v>
      </c>
      <c r="B526" s="3">
        <v>44873</v>
      </c>
      <c r="C526" t="s">
        <v>47</v>
      </c>
      <c r="D526" s="11">
        <v>7</v>
      </c>
      <c r="E526" s="11">
        <v>4</v>
      </c>
      <c r="F526" s="4">
        <v>304</v>
      </c>
      <c r="G526" s="20">
        <v>4161</v>
      </c>
      <c r="H526" s="8" t="s">
        <v>18</v>
      </c>
      <c r="I526" t="s">
        <v>52</v>
      </c>
      <c r="J526" t="s">
        <v>55</v>
      </c>
      <c r="K526" s="11">
        <v>1</v>
      </c>
      <c r="L526" s="11">
        <v>1</v>
      </c>
      <c r="M526" s="10">
        <f t="shared" si="17"/>
        <v>2</v>
      </c>
    </row>
    <row r="527" spans="1:13" x14ac:dyDescent="0.25">
      <c r="A527" s="2" t="s">
        <v>12</v>
      </c>
      <c r="B527" s="3">
        <v>44873</v>
      </c>
      <c r="C527" t="s">
        <v>47</v>
      </c>
      <c r="D527" s="11">
        <v>7</v>
      </c>
      <c r="E527" s="11">
        <v>4</v>
      </c>
      <c r="F527" s="4">
        <v>304</v>
      </c>
      <c r="G527" s="20">
        <v>4161</v>
      </c>
      <c r="H527" s="8" t="s">
        <v>18</v>
      </c>
      <c r="I527" t="s">
        <v>53</v>
      </c>
      <c r="K527" s="11">
        <v>0</v>
      </c>
      <c r="L527" s="11">
        <v>0</v>
      </c>
      <c r="M527" s="10">
        <f t="shared" si="17"/>
        <v>0</v>
      </c>
    </row>
    <row r="528" spans="1:13" x14ac:dyDescent="0.25">
      <c r="A528" s="2" t="s">
        <v>12</v>
      </c>
      <c r="B528" s="3">
        <v>44873</v>
      </c>
      <c r="C528" t="s">
        <v>47</v>
      </c>
      <c r="D528" s="11">
        <v>7</v>
      </c>
      <c r="E528" s="11">
        <v>4</v>
      </c>
      <c r="F528" s="4">
        <v>304</v>
      </c>
      <c r="G528" s="20">
        <v>4161</v>
      </c>
      <c r="H528" s="8" t="s">
        <v>19</v>
      </c>
      <c r="I528" t="s">
        <v>20</v>
      </c>
      <c r="J528" t="s">
        <v>13</v>
      </c>
      <c r="K528" s="11">
        <f>893+32</f>
        <v>925</v>
      </c>
      <c r="L528" s="11">
        <v>659</v>
      </c>
      <c r="M528" s="10">
        <f t="shared" si="17"/>
        <v>1584</v>
      </c>
    </row>
    <row r="529" spans="1:13" x14ac:dyDescent="0.25">
      <c r="A529" s="2" t="s">
        <v>12</v>
      </c>
      <c r="B529" s="3">
        <v>44873</v>
      </c>
      <c r="C529" t="s">
        <v>47</v>
      </c>
      <c r="D529" s="11">
        <v>7</v>
      </c>
      <c r="E529" s="11">
        <v>4</v>
      </c>
      <c r="F529" s="4">
        <v>304</v>
      </c>
      <c r="G529" s="20">
        <v>4161</v>
      </c>
      <c r="H529" s="8" t="s">
        <v>19</v>
      </c>
      <c r="I529" t="s">
        <v>56</v>
      </c>
      <c r="J529" t="s">
        <v>49</v>
      </c>
      <c r="K529" s="11">
        <f>30+191</f>
        <v>221</v>
      </c>
      <c r="L529" s="11">
        <v>119</v>
      </c>
      <c r="M529" s="10">
        <f t="shared" si="17"/>
        <v>340</v>
      </c>
    </row>
    <row r="530" spans="1:13" x14ac:dyDescent="0.25">
      <c r="A530" s="2" t="s">
        <v>12</v>
      </c>
      <c r="B530" s="3">
        <v>44873</v>
      </c>
      <c r="C530" t="s">
        <v>47</v>
      </c>
      <c r="D530" s="11">
        <v>7</v>
      </c>
      <c r="E530" s="11">
        <v>4</v>
      </c>
      <c r="F530" s="4">
        <v>304</v>
      </c>
      <c r="G530" s="20">
        <v>4161</v>
      </c>
      <c r="H530" s="8" t="s">
        <v>19</v>
      </c>
      <c r="I530" t="s">
        <v>57</v>
      </c>
      <c r="J530" t="s">
        <v>54</v>
      </c>
      <c r="K530" s="11">
        <v>23</v>
      </c>
      <c r="L530" s="11">
        <v>23</v>
      </c>
      <c r="M530" s="10">
        <f t="shared" si="17"/>
        <v>46</v>
      </c>
    </row>
    <row r="531" spans="1:13" x14ac:dyDescent="0.25">
      <c r="A531" s="2" t="s">
        <v>12</v>
      </c>
      <c r="B531" s="3">
        <v>44873</v>
      </c>
      <c r="C531" t="s">
        <v>47</v>
      </c>
      <c r="D531" s="11">
        <v>7</v>
      </c>
      <c r="E531" s="11">
        <v>4</v>
      </c>
      <c r="F531" s="4">
        <v>304</v>
      </c>
      <c r="G531" s="20">
        <v>4161</v>
      </c>
      <c r="H531" t="s">
        <v>21</v>
      </c>
      <c r="I531" t="s">
        <v>22</v>
      </c>
      <c r="J531" t="s">
        <v>13</v>
      </c>
      <c r="K531" s="11">
        <f>883+32</f>
        <v>915</v>
      </c>
      <c r="L531" s="11">
        <v>663</v>
      </c>
      <c r="M531" s="10">
        <f t="shared" si="17"/>
        <v>1578</v>
      </c>
    </row>
    <row r="532" spans="1:13" x14ac:dyDescent="0.25">
      <c r="A532" s="2" t="s">
        <v>12</v>
      </c>
      <c r="B532" s="3">
        <v>44873</v>
      </c>
      <c r="C532" t="s">
        <v>47</v>
      </c>
      <c r="D532" s="11">
        <v>7</v>
      </c>
      <c r="E532" s="11">
        <v>4</v>
      </c>
      <c r="F532" s="4">
        <v>304</v>
      </c>
      <c r="G532" s="20">
        <v>4161</v>
      </c>
      <c r="H532" t="s">
        <v>21</v>
      </c>
      <c r="I532" t="s">
        <v>58</v>
      </c>
      <c r="J532" t="s">
        <v>49</v>
      </c>
      <c r="K532" s="11">
        <f>189+31</f>
        <v>220</v>
      </c>
      <c r="L532" s="11">
        <v>112</v>
      </c>
      <c r="M532" s="10">
        <f t="shared" si="17"/>
        <v>332</v>
      </c>
    </row>
    <row r="533" spans="1:13" x14ac:dyDescent="0.25">
      <c r="A533" s="2" t="s">
        <v>12</v>
      </c>
      <c r="B533" s="3">
        <v>44873</v>
      </c>
      <c r="C533" t="s">
        <v>47</v>
      </c>
      <c r="D533" s="11">
        <v>7</v>
      </c>
      <c r="E533" s="11">
        <v>4</v>
      </c>
      <c r="F533" s="4">
        <v>304</v>
      </c>
      <c r="G533" s="20">
        <v>4161</v>
      </c>
      <c r="H533" t="s">
        <v>21</v>
      </c>
      <c r="I533" t="s">
        <v>59</v>
      </c>
      <c r="J533" t="s">
        <v>54</v>
      </c>
      <c r="K533" s="11">
        <v>33</v>
      </c>
      <c r="L533" s="11">
        <v>26</v>
      </c>
      <c r="M533" s="10">
        <f t="shared" si="17"/>
        <v>59</v>
      </c>
    </row>
    <row r="534" spans="1:13" x14ac:dyDescent="0.25">
      <c r="A534" s="2" t="s">
        <v>12</v>
      </c>
      <c r="B534" s="3">
        <v>44873</v>
      </c>
      <c r="C534" t="s">
        <v>47</v>
      </c>
      <c r="D534" s="11">
        <v>7</v>
      </c>
      <c r="E534" s="11">
        <v>4</v>
      </c>
      <c r="F534" s="4">
        <v>304</v>
      </c>
      <c r="G534" s="20">
        <v>4161</v>
      </c>
      <c r="H534" t="s">
        <v>23</v>
      </c>
      <c r="I534" t="s">
        <v>24</v>
      </c>
      <c r="J534" t="s">
        <v>13</v>
      </c>
      <c r="K534" s="11">
        <f>905+33</f>
        <v>938</v>
      </c>
      <c r="L534" s="11">
        <v>675</v>
      </c>
      <c r="M534" s="10">
        <f t="shared" si="17"/>
        <v>1613</v>
      </c>
    </row>
    <row r="535" spans="1:13" x14ac:dyDescent="0.25">
      <c r="A535" s="2" t="s">
        <v>12</v>
      </c>
      <c r="B535" s="3">
        <v>44873</v>
      </c>
      <c r="C535" t="s">
        <v>47</v>
      </c>
      <c r="D535" s="11">
        <v>7</v>
      </c>
      <c r="E535" s="11">
        <v>4</v>
      </c>
      <c r="F535" s="4">
        <v>304</v>
      </c>
      <c r="G535" s="20">
        <v>4161</v>
      </c>
      <c r="H535" t="s">
        <v>23</v>
      </c>
      <c r="I535" t="s">
        <v>60</v>
      </c>
      <c r="J535" t="s">
        <v>49</v>
      </c>
      <c r="K535" s="11">
        <f>29+179</f>
        <v>208</v>
      </c>
      <c r="L535" s="11">
        <v>106</v>
      </c>
      <c r="M535" s="10">
        <f t="shared" si="17"/>
        <v>314</v>
      </c>
    </row>
    <row r="536" spans="1:13" x14ac:dyDescent="0.25">
      <c r="A536" s="2" t="s">
        <v>12</v>
      </c>
      <c r="B536" s="3">
        <v>44873</v>
      </c>
      <c r="C536" t="s">
        <v>47</v>
      </c>
      <c r="D536" s="11">
        <v>7</v>
      </c>
      <c r="E536" s="11">
        <v>4</v>
      </c>
      <c r="F536" s="4">
        <v>304</v>
      </c>
      <c r="G536" s="20">
        <v>4161</v>
      </c>
      <c r="H536" t="s">
        <v>23</v>
      </c>
      <c r="I536" t="s">
        <v>61</v>
      </c>
      <c r="J536" t="s">
        <v>54</v>
      </c>
      <c r="K536" s="11">
        <v>19</v>
      </c>
      <c r="L536" s="11">
        <v>16</v>
      </c>
      <c r="M536" s="10">
        <f t="shared" si="17"/>
        <v>35</v>
      </c>
    </row>
    <row r="537" spans="1:13" x14ac:dyDescent="0.25">
      <c r="A537" s="2" t="s">
        <v>12</v>
      </c>
      <c r="B537" s="3">
        <v>44873</v>
      </c>
      <c r="C537" t="s">
        <v>47</v>
      </c>
      <c r="D537" s="11">
        <v>7</v>
      </c>
      <c r="E537" s="11">
        <v>4</v>
      </c>
      <c r="F537" s="4">
        <v>304</v>
      </c>
      <c r="G537" s="20">
        <v>4161</v>
      </c>
      <c r="H537" t="s">
        <v>25</v>
      </c>
      <c r="I537" t="s">
        <v>26</v>
      </c>
      <c r="J537" t="s">
        <v>13</v>
      </c>
      <c r="K537" s="11">
        <f>916+36</f>
        <v>952</v>
      </c>
      <c r="L537" s="11">
        <v>681</v>
      </c>
      <c r="M537" s="10">
        <f t="shared" si="17"/>
        <v>1633</v>
      </c>
    </row>
    <row r="538" spans="1:13" x14ac:dyDescent="0.25">
      <c r="A538" s="2" t="s">
        <v>12</v>
      </c>
      <c r="B538" s="3">
        <v>44873</v>
      </c>
      <c r="C538" t="s">
        <v>47</v>
      </c>
      <c r="D538" s="11">
        <v>7</v>
      </c>
      <c r="E538" s="11">
        <v>4</v>
      </c>
      <c r="F538" s="4">
        <v>304</v>
      </c>
      <c r="G538" s="20">
        <v>4161</v>
      </c>
      <c r="H538" t="s">
        <v>25</v>
      </c>
      <c r="I538" t="s">
        <v>62</v>
      </c>
      <c r="J538" t="s">
        <v>49</v>
      </c>
      <c r="K538" s="11">
        <f>26+177</f>
        <v>203</v>
      </c>
      <c r="L538" s="11">
        <v>108</v>
      </c>
      <c r="M538" s="10">
        <f t="shared" si="17"/>
        <v>311</v>
      </c>
    </row>
    <row r="539" spans="1:13" x14ac:dyDescent="0.25">
      <c r="A539" s="2" t="s">
        <v>12</v>
      </c>
      <c r="B539" s="3">
        <v>44873</v>
      </c>
      <c r="C539" t="s">
        <v>47</v>
      </c>
      <c r="D539" s="11">
        <v>7</v>
      </c>
      <c r="E539" s="11">
        <v>4</v>
      </c>
      <c r="F539" s="4">
        <v>304</v>
      </c>
      <c r="G539" s="20">
        <v>4161</v>
      </c>
      <c r="H539" t="s">
        <v>25</v>
      </c>
      <c r="I539" t="s">
        <v>63</v>
      </c>
      <c r="J539" t="s">
        <v>55</v>
      </c>
      <c r="K539" s="11">
        <v>10</v>
      </c>
      <c r="L539" s="11">
        <v>8</v>
      </c>
      <c r="M539" s="10">
        <f t="shared" si="17"/>
        <v>18</v>
      </c>
    </row>
    <row r="540" spans="1:13" x14ac:dyDescent="0.25">
      <c r="A540" s="2" t="s">
        <v>12</v>
      </c>
      <c r="B540" s="3">
        <v>44873</v>
      </c>
      <c r="C540" t="s">
        <v>47</v>
      </c>
      <c r="D540" s="11">
        <v>7</v>
      </c>
      <c r="E540" s="11">
        <v>4</v>
      </c>
      <c r="F540" s="4">
        <v>304</v>
      </c>
      <c r="G540" s="20">
        <v>4161</v>
      </c>
      <c r="H540" t="s">
        <v>25</v>
      </c>
      <c r="I540" t="s">
        <v>53</v>
      </c>
      <c r="K540" s="11">
        <v>0</v>
      </c>
      <c r="L540" s="11">
        <v>0</v>
      </c>
      <c r="M540" s="10">
        <f t="shared" si="17"/>
        <v>0</v>
      </c>
    </row>
    <row r="541" spans="1:13" x14ac:dyDescent="0.25">
      <c r="A541" s="2" t="s">
        <v>12</v>
      </c>
      <c r="B541" s="3">
        <v>44873</v>
      </c>
      <c r="C541" t="s">
        <v>47</v>
      </c>
      <c r="D541" s="11">
        <v>7</v>
      </c>
      <c r="E541" s="11">
        <v>4</v>
      </c>
      <c r="F541" s="4">
        <v>304</v>
      </c>
      <c r="G541" s="20">
        <v>4161</v>
      </c>
      <c r="H541" t="s">
        <v>27</v>
      </c>
      <c r="I541" t="s">
        <v>28</v>
      </c>
      <c r="J541" t="s">
        <v>13</v>
      </c>
      <c r="K541" s="11">
        <f>915+36</f>
        <v>951</v>
      </c>
      <c r="L541" s="11">
        <v>683</v>
      </c>
      <c r="M541" s="10">
        <f t="shared" si="17"/>
        <v>1634</v>
      </c>
    </row>
    <row r="542" spans="1:13" x14ac:dyDescent="0.25">
      <c r="A542" s="2" t="s">
        <v>12</v>
      </c>
      <c r="B542" s="3">
        <v>44873</v>
      </c>
      <c r="C542" t="s">
        <v>47</v>
      </c>
      <c r="D542" s="11">
        <v>7</v>
      </c>
      <c r="E542" s="11">
        <v>4</v>
      </c>
      <c r="F542" s="4">
        <v>304</v>
      </c>
      <c r="G542" s="20">
        <v>4161</v>
      </c>
      <c r="H542" t="s">
        <v>27</v>
      </c>
      <c r="I542" t="s">
        <v>64</v>
      </c>
      <c r="J542" t="s">
        <v>49</v>
      </c>
      <c r="K542" s="11">
        <f>28+188</f>
        <v>216</v>
      </c>
      <c r="L542" s="11">
        <v>109</v>
      </c>
      <c r="M542" s="10">
        <f t="shared" si="17"/>
        <v>325</v>
      </c>
    </row>
    <row r="543" spans="1:13" x14ac:dyDescent="0.25">
      <c r="A543" s="2" t="s">
        <v>12</v>
      </c>
      <c r="B543" s="3">
        <v>44873</v>
      </c>
      <c r="C543" t="s">
        <v>47</v>
      </c>
      <c r="D543" s="11">
        <v>7</v>
      </c>
      <c r="E543" s="11">
        <v>4</v>
      </c>
      <c r="F543" s="4">
        <v>304</v>
      </c>
      <c r="G543" s="20">
        <v>4161</v>
      </c>
      <c r="H543" t="s">
        <v>29</v>
      </c>
      <c r="I543" t="s">
        <v>30</v>
      </c>
      <c r="J543" t="s">
        <v>13</v>
      </c>
      <c r="K543" s="11">
        <f>34+898</f>
        <v>932</v>
      </c>
      <c r="L543" s="11">
        <v>673</v>
      </c>
      <c r="M543" s="10">
        <f t="shared" si="17"/>
        <v>1605</v>
      </c>
    </row>
    <row r="544" spans="1:13" x14ac:dyDescent="0.25">
      <c r="A544" s="2" t="s">
        <v>12</v>
      </c>
      <c r="B544" s="3">
        <v>44873</v>
      </c>
      <c r="C544" t="s">
        <v>47</v>
      </c>
      <c r="D544" s="11">
        <v>7</v>
      </c>
      <c r="E544" s="11">
        <v>4</v>
      </c>
      <c r="F544" s="4">
        <v>304</v>
      </c>
      <c r="G544" s="20">
        <v>4161</v>
      </c>
      <c r="H544" t="s">
        <v>29</v>
      </c>
      <c r="I544" t="s">
        <v>65</v>
      </c>
      <c r="J544" t="s">
        <v>49</v>
      </c>
      <c r="K544" s="11">
        <f>30+179</f>
        <v>209</v>
      </c>
      <c r="L544" s="11">
        <v>100</v>
      </c>
      <c r="M544" s="10">
        <f t="shared" si="17"/>
        <v>309</v>
      </c>
    </row>
    <row r="545" spans="1:13" x14ac:dyDescent="0.25">
      <c r="A545" s="2" t="s">
        <v>12</v>
      </c>
      <c r="B545" s="3">
        <v>44873</v>
      </c>
      <c r="C545" t="s">
        <v>47</v>
      </c>
      <c r="D545" s="11">
        <v>7</v>
      </c>
      <c r="E545" s="11">
        <v>4</v>
      </c>
      <c r="F545" s="4">
        <v>304</v>
      </c>
      <c r="G545" s="20">
        <v>4161</v>
      </c>
      <c r="H545" t="s">
        <v>29</v>
      </c>
      <c r="I545" t="s">
        <v>66</v>
      </c>
      <c r="J545" t="s">
        <v>54</v>
      </c>
      <c r="K545" s="11">
        <v>18</v>
      </c>
      <c r="L545" s="11">
        <v>15</v>
      </c>
      <c r="M545" s="10">
        <f t="shared" si="17"/>
        <v>33</v>
      </c>
    </row>
    <row r="546" spans="1:13" x14ac:dyDescent="0.25">
      <c r="A546" s="2" t="s">
        <v>12</v>
      </c>
      <c r="B546" s="3">
        <v>44873</v>
      </c>
      <c r="C546" t="s">
        <v>47</v>
      </c>
      <c r="D546" s="11">
        <v>7</v>
      </c>
      <c r="E546" s="11">
        <v>4</v>
      </c>
      <c r="F546" s="4">
        <v>304</v>
      </c>
      <c r="G546" s="20">
        <v>4161</v>
      </c>
      <c r="H546" t="s">
        <v>29</v>
      </c>
      <c r="I546" t="s">
        <v>67</v>
      </c>
      <c r="J546" t="s">
        <v>55</v>
      </c>
      <c r="K546" s="11">
        <v>4</v>
      </c>
      <c r="L546" s="11">
        <v>6</v>
      </c>
      <c r="M546" s="10">
        <f t="shared" si="17"/>
        <v>10</v>
      </c>
    </row>
    <row r="547" spans="1:13" x14ac:dyDescent="0.25">
      <c r="A547" s="2" t="s">
        <v>12</v>
      </c>
      <c r="B547" s="3">
        <v>44873</v>
      </c>
      <c r="C547" t="s">
        <v>47</v>
      </c>
      <c r="D547" s="11">
        <v>7</v>
      </c>
      <c r="E547" s="11">
        <v>4</v>
      </c>
      <c r="F547" s="4">
        <v>304</v>
      </c>
      <c r="G547" s="20">
        <v>4161</v>
      </c>
      <c r="H547" t="s">
        <v>31</v>
      </c>
      <c r="I547" t="s">
        <v>32</v>
      </c>
      <c r="J547" t="s">
        <v>13</v>
      </c>
      <c r="K547" s="11">
        <f>908+33</f>
        <v>941</v>
      </c>
      <c r="L547" s="11">
        <v>676</v>
      </c>
      <c r="M547" s="10">
        <f t="shared" si="17"/>
        <v>1617</v>
      </c>
    </row>
    <row r="548" spans="1:13" x14ac:dyDescent="0.25">
      <c r="A548" s="2" t="s">
        <v>12</v>
      </c>
      <c r="B548" s="3">
        <v>44873</v>
      </c>
      <c r="C548" t="s">
        <v>47</v>
      </c>
      <c r="D548" s="11">
        <v>7</v>
      </c>
      <c r="E548" s="11">
        <v>4</v>
      </c>
      <c r="F548" s="4">
        <v>304</v>
      </c>
      <c r="G548" s="20">
        <v>4161</v>
      </c>
      <c r="H548" t="s">
        <v>31</v>
      </c>
      <c r="I548" t="s">
        <v>68</v>
      </c>
      <c r="J548" t="s">
        <v>49</v>
      </c>
      <c r="K548" s="11">
        <f>30+180</f>
        <v>210</v>
      </c>
      <c r="L548" s="11">
        <v>103</v>
      </c>
      <c r="M548" s="10">
        <f t="shared" si="17"/>
        <v>313</v>
      </c>
    </row>
    <row r="549" spans="1:13" x14ac:dyDescent="0.25">
      <c r="A549" s="2" t="s">
        <v>12</v>
      </c>
      <c r="B549" s="3">
        <v>44873</v>
      </c>
      <c r="C549" t="s">
        <v>47</v>
      </c>
      <c r="D549" s="11">
        <v>7</v>
      </c>
      <c r="E549" s="11">
        <v>4</v>
      </c>
      <c r="F549" s="4">
        <v>304</v>
      </c>
      <c r="G549" s="20">
        <v>4161</v>
      </c>
      <c r="H549" t="s">
        <v>31</v>
      </c>
      <c r="I549" t="s">
        <v>69</v>
      </c>
      <c r="J549" t="s">
        <v>54</v>
      </c>
      <c r="K549" s="11">
        <v>15</v>
      </c>
      <c r="L549" s="11">
        <v>18</v>
      </c>
      <c r="M549" s="10">
        <f t="shared" si="17"/>
        <v>33</v>
      </c>
    </row>
    <row r="550" spans="1:13" x14ac:dyDescent="0.25">
      <c r="A550" s="2" t="s">
        <v>12</v>
      </c>
      <c r="B550" s="3">
        <v>44873</v>
      </c>
      <c r="C550" t="s">
        <v>47</v>
      </c>
      <c r="D550" s="11">
        <v>7</v>
      </c>
      <c r="E550" s="11">
        <v>4</v>
      </c>
      <c r="F550" s="4">
        <v>304</v>
      </c>
      <c r="G550" s="20">
        <v>4161</v>
      </c>
      <c r="H550" t="s">
        <v>33</v>
      </c>
      <c r="I550" t="s">
        <v>34</v>
      </c>
      <c r="J550" t="s">
        <v>13</v>
      </c>
      <c r="K550" s="11">
        <f>914+35</f>
        <v>949</v>
      </c>
      <c r="L550" s="11">
        <v>682</v>
      </c>
      <c r="M550" s="10">
        <f t="shared" si="17"/>
        <v>1631</v>
      </c>
    </row>
    <row r="551" spans="1:13" x14ac:dyDescent="0.25">
      <c r="A551" s="2" t="s">
        <v>12</v>
      </c>
      <c r="B551" s="3">
        <v>44873</v>
      </c>
      <c r="C551" t="s">
        <v>47</v>
      </c>
      <c r="D551" s="11">
        <v>7</v>
      </c>
      <c r="E551" s="11">
        <v>4</v>
      </c>
      <c r="F551" s="4">
        <v>304</v>
      </c>
      <c r="G551" s="20">
        <v>4161</v>
      </c>
      <c r="H551" t="s">
        <v>33</v>
      </c>
      <c r="I551" t="s">
        <v>70</v>
      </c>
      <c r="J551" t="s">
        <v>49</v>
      </c>
      <c r="K551" s="11">
        <f>184+28</f>
        <v>212</v>
      </c>
      <c r="L551" s="11">
        <v>114</v>
      </c>
      <c r="M551" s="10">
        <f t="shared" si="17"/>
        <v>326</v>
      </c>
    </row>
    <row r="552" spans="1:13" x14ac:dyDescent="0.25">
      <c r="A552" s="2" t="s">
        <v>12</v>
      </c>
      <c r="B552" s="3">
        <v>44873</v>
      </c>
      <c r="C552" t="s">
        <v>47</v>
      </c>
      <c r="D552" s="11">
        <v>7</v>
      </c>
      <c r="E552" s="11">
        <v>4</v>
      </c>
      <c r="F552" s="4">
        <v>304</v>
      </c>
      <c r="G552" s="20">
        <v>4161</v>
      </c>
      <c r="H552" t="s">
        <v>35</v>
      </c>
      <c r="I552" t="s">
        <v>36</v>
      </c>
      <c r="J552" t="s">
        <v>13</v>
      </c>
      <c r="K552" s="11">
        <f>910+33</f>
        <v>943</v>
      </c>
      <c r="L552" s="11">
        <v>679</v>
      </c>
      <c r="M552" s="10">
        <f t="shared" si="17"/>
        <v>1622</v>
      </c>
    </row>
    <row r="553" spans="1:13" x14ac:dyDescent="0.25">
      <c r="A553" s="2" t="s">
        <v>12</v>
      </c>
      <c r="B553" s="3">
        <v>44873</v>
      </c>
      <c r="C553" t="s">
        <v>47</v>
      </c>
      <c r="D553" s="11">
        <v>7</v>
      </c>
      <c r="E553" s="11">
        <v>4</v>
      </c>
      <c r="F553" s="4">
        <v>304</v>
      </c>
      <c r="G553" s="20">
        <v>4161</v>
      </c>
      <c r="H553" t="s">
        <v>35</v>
      </c>
      <c r="I553" t="s">
        <v>71</v>
      </c>
      <c r="J553" t="s">
        <v>49</v>
      </c>
      <c r="K553" s="11">
        <f>29+184</f>
        <v>213</v>
      </c>
      <c r="L553" s="11">
        <v>115</v>
      </c>
      <c r="M553" s="10">
        <f t="shared" si="17"/>
        <v>328</v>
      </c>
    </row>
    <row r="554" spans="1:13" x14ac:dyDescent="0.25">
      <c r="A554" s="2" t="s">
        <v>12</v>
      </c>
      <c r="B554" s="3">
        <v>44873</v>
      </c>
      <c r="C554" t="s">
        <v>47</v>
      </c>
      <c r="D554" s="11">
        <v>7</v>
      </c>
      <c r="E554" s="11">
        <v>4</v>
      </c>
      <c r="F554" s="4">
        <v>304</v>
      </c>
      <c r="G554" s="20">
        <v>4161</v>
      </c>
      <c r="H554" t="s">
        <v>37</v>
      </c>
      <c r="I554" t="s">
        <v>38</v>
      </c>
      <c r="J554" t="s">
        <v>13</v>
      </c>
      <c r="K554" s="11">
        <f>911+33</f>
        <v>944</v>
      </c>
      <c r="L554" s="11">
        <v>683</v>
      </c>
      <c r="M554" s="10">
        <f t="shared" si="17"/>
        <v>1627</v>
      </c>
    </row>
    <row r="555" spans="1:13" x14ac:dyDescent="0.25">
      <c r="A555" s="2" t="s">
        <v>12</v>
      </c>
      <c r="B555" s="3">
        <v>44873</v>
      </c>
      <c r="C555" t="s">
        <v>47</v>
      </c>
      <c r="D555" s="11">
        <v>7</v>
      </c>
      <c r="E555" s="11">
        <v>4</v>
      </c>
      <c r="F555" s="4">
        <v>304</v>
      </c>
      <c r="G555" s="20">
        <v>4161</v>
      </c>
      <c r="H555" t="s">
        <v>37</v>
      </c>
      <c r="I555" t="s">
        <v>72</v>
      </c>
      <c r="J555" t="s">
        <v>49</v>
      </c>
      <c r="K555" s="11">
        <f>28+189</f>
        <v>217</v>
      </c>
      <c r="L555" s="11">
        <v>114</v>
      </c>
      <c r="M555" s="10">
        <f t="shared" si="17"/>
        <v>331</v>
      </c>
    </row>
    <row r="556" spans="1:13" x14ac:dyDescent="0.25">
      <c r="A556" s="2" t="s">
        <v>12</v>
      </c>
      <c r="B556" s="3">
        <v>44873</v>
      </c>
      <c r="C556" t="s">
        <v>47</v>
      </c>
      <c r="D556" s="11">
        <v>7</v>
      </c>
      <c r="E556" s="11">
        <v>4</v>
      </c>
      <c r="F556" s="4">
        <v>304</v>
      </c>
      <c r="G556" s="20">
        <v>4161</v>
      </c>
      <c r="H556" t="s">
        <v>39</v>
      </c>
      <c r="I556" t="s">
        <v>41</v>
      </c>
      <c r="J556" t="s">
        <v>13</v>
      </c>
      <c r="K556" s="11">
        <f>915+35</f>
        <v>950</v>
      </c>
      <c r="L556" s="11">
        <v>678</v>
      </c>
      <c r="M556" s="10">
        <f t="shared" si="17"/>
        <v>1628</v>
      </c>
    </row>
    <row r="557" spans="1:13" x14ac:dyDescent="0.25">
      <c r="A557" s="2" t="s">
        <v>12</v>
      </c>
      <c r="B557" s="3">
        <v>44873</v>
      </c>
      <c r="C557" t="s">
        <v>47</v>
      </c>
      <c r="D557" s="11">
        <v>7</v>
      </c>
      <c r="E557" s="11">
        <v>4</v>
      </c>
      <c r="F557" s="4">
        <v>304</v>
      </c>
      <c r="G557" s="20">
        <v>4161</v>
      </c>
      <c r="H557" t="s">
        <v>39</v>
      </c>
      <c r="I557" t="s">
        <v>73</v>
      </c>
      <c r="J557" t="s">
        <v>49</v>
      </c>
      <c r="K557" s="11">
        <f>26+181</f>
        <v>207</v>
      </c>
      <c r="L557" s="11">
        <v>114</v>
      </c>
      <c r="M557" s="10">
        <f t="shared" si="17"/>
        <v>321</v>
      </c>
    </row>
    <row r="558" spans="1:13" x14ac:dyDescent="0.25">
      <c r="A558" s="2" t="s">
        <v>12</v>
      </c>
      <c r="B558" s="3">
        <v>44873</v>
      </c>
      <c r="C558" t="s">
        <v>47</v>
      </c>
      <c r="D558" s="11">
        <v>7</v>
      </c>
      <c r="E558" s="11">
        <v>4</v>
      </c>
      <c r="F558" s="4">
        <v>304</v>
      </c>
      <c r="G558" s="20">
        <v>4161</v>
      </c>
      <c r="H558" t="s">
        <v>40</v>
      </c>
      <c r="I558" t="s">
        <v>42</v>
      </c>
      <c r="J558" t="s">
        <v>13</v>
      </c>
      <c r="K558" s="11">
        <f>927+36</f>
        <v>963</v>
      </c>
      <c r="L558" s="11">
        <v>697</v>
      </c>
      <c r="M558" s="10">
        <f t="shared" si="17"/>
        <v>1660</v>
      </c>
    </row>
    <row r="559" spans="1:13" x14ac:dyDescent="0.25">
      <c r="A559" s="2" t="s">
        <v>12</v>
      </c>
      <c r="B559" s="3">
        <v>44873</v>
      </c>
      <c r="C559" t="s">
        <v>47</v>
      </c>
      <c r="D559" s="11">
        <v>7</v>
      </c>
      <c r="E559" s="11">
        <v>4</v>
      </c>
      <c r="F559" s="4">
        <v>304</v>
      </c>
      <c r="G559" s="20">
        <v>4161</v>
      </c>
      <c r="H559" t="s">
        <v>40</v>
      </c>
      <c r="I559" t="s">
        <v>74</v>
      </c>
      <c r="J559" t="s">
        <v>54</v>
      </c>
      <c r="K559" s="11">
        <f>18+133</f>
        <v>151</v>
      </c>
      <c r="L559" s="11">
        <v>81</v>
      </c>
      <c r="M559" s="10">
        <f t="shared" si="17"/>
        <v>232</v>
      </c>
    </row>
    <row r="560" spans="1:13" x14ac:dyDescent="0.25">
      <c r="A560" s="2" t="s">
        <v>12</v>
      </c>
      <c r="B560" s="3">
        <v>44873</v>
      </c>
      <c r="C560" t="s">
        <v>47</v>
      </c>
      <c r="D560" s="11">
        <v>7</v>
      </c>
      <c r="E560" s="11">
        <v>4</v>
      </c>
      <c r="F560" s="4">
        <v>304</v>
      </c>
      <c r="G560" s="20">
        <v>4161</v>
      </c>
      <c r="H560" t="s">
        <v>43</v>
      </c>
      <c r="I560" t="s">
        <v>44</v>
      </c>
      <c r="J560" t="s">
        <v>13</v>
      </c>
      <c r="K560" s="11">
        <f>918+34</f>
        <v>952</v>
      </c>
      <c r="L560" s="11">
        <v>686</v>
      </c>
      <c r="M560" s="10">
        <f t="shared" si="17"/>
        <v>1638</v>
      </c>
    </row>
    <row r="561" spans="1:13" x14ac:dyDescent="0.25">
      <c r="A561" s="2" t="s">
        <v>12</v>
      </c>
      <c r="B561" s="3">
        <v>44873</v>
      </c>
      <c r="C561" t="s">
        <v>47</v>
      </c>
      <c r="D561" s="11">
        <v>7</v>
      </c>
      <c r="E561" s="11">
        <v>4</v>
      </c>
      <c r="F561" s="4">
        <v>304</v>
      </c>
      <c r="G561" s="20">
        <v>4161</v>
      </c>
      <c r="H561" t="s">
        <v>43</v>
      </c>
      <c r="I561" t="s">
        <v>75</v>
      </c>
      <c r="J561" t="s">
        <v>54</v>
      </c>
      <c r="K561" s="2">
        <f>142+21</f>
        <v>163</v>
      </c>
      <c r="L561" s="11">
        <v>92</v>
      </c>
      <c r="M561" s="10">
        <f t="shared" si="17"/>
        <v>255</v>
      </c>
    </row>
    <row r="562" spans="1:13" x14ac:dyDescent="0.25">
      <c r="A562" s="2" t="s">
        <v>12</v>
      </c>
      <c r="B562" s="3">
        <v>44873</v>
      </c>
      <c r="C562" t="s">
        <v>47</v>
      </c>
      <c r="D562" s="11">
        <v>7</v>
      </c>
      <c r="E562" s="11">
        <v>4</v>
      </c>
      <c r="F562" s="4">
        <v>304</v>
      </c>
      <c r="G562" s="20">
        <v>4161</v>
      </c>
      <c r="H562" t="s">
        <v>45</v>
      </c>
      <c r="I562" t="s">
        <v>46</v>
      </c>
      <c r="J562" t="s">
        <v>13</v>
      </c>
      <c r="K562" s="11">
        <f>902+31</f>
        <v>933</v>
      </c>
      <c r="L562" s="11">
        <v>677</v>
      </c>
      <c r="M562" s="10">
        <f t="shared" si="17"/>
        <v>1610</v>
      </c>
    </row>
    <row r="563" spans="1:13" s="1" customFormat="1" ht="15.75" thickBot="1" x14ac:dyDescent="0.3">
      <c r="A563" s="1" t="s">
        <v>12</v>
      </c>
      <c r="B563" s="9">
        <v>44873</v>
      </c>
      <c r="C563" s="1" t="s">
        <v>47</v>
      </c>
      <c r="D563" s="21">
        <v>7</v>
      </c>
      <c r="E563" s="21">
        <v>4</v>
      </c>
      <c r="F563" s="12">
        <v>304</v>
      </c>
      <c r="G563" s="19">
        <v>4161</v>
      </c>
      <c r="H563" s="1" t="s">
        <v>45</v>
      </c>
      <c r="I563" s="1" t="s">
        <v>76</v>
      </c>
      <c r="J563" s="1" t="s">
        <v>49</v>
      </c>
      <c r="K563" s="21">
        <f>29+192</f>
        <v>221</v>
      </c>
      <c r="L563" s="21">
        <v>120</v>
      </c>
      <c r="M563" s="6">
        <f t="shared" ref="M563:M578" si="18">SUM(K563:L563)</f>
        <v>341</v>
      </c>
    </row>
    <row r="564" spans="1:13" x14ac:dyDescent="0.25">
      <c r="A564" s="2" t="s">
        <v>12</v>
      </c>
      <c r="B564" s="3">
        <v>44873</v>
      </c>
      <c r="C564" t="s">
        <v>47</v>
      </c>
      <c r="D564" s="11">
        <v>11</v>
      </c>
      <c r="E564" s="11">
        <v>4</v>
      </c>
      <c r="F564" s="4">
        <v>401</v>
      </c>
      <c r="G564" s="20">
        <v>3132</v>
      </c>
      <c r="H564" s="7" t="s">
        <v>15</v>
      </c>
      <c r="I564" t="s">
        <v>16</v>
      </c>
      <c r="J564" t="s">
        <v>13</v>
      </c>
      <c r="K564" s="2">
        <f>16+271</f>
        <v>287</v>
      </c>
      <c r="L564" s="11">
        <v>138</v>
      </c>
      <c r="M564" s="10">
        <f t="shared" si="18"/>
        <v>425</v>
      </c>
    </row>
    <row r="565" spans="1:13" x14ac:dyDescent="0.25">
      <c r="A565" s="2" t="s">
        <v>12</v>
      </c>
      <c r="B565" s="3">
        <v>44873</v>
      </c>
      <c r="C565" t="s">
        <v>47</v>
      </c>
      <c r="D565" s="11">
        <v>11</v>
      </c>
      <c r="E565" s="11">
        <v>4</v>
      </c>
      <c r="F565" s="4">
        <v>401</v>
      </c>
      <c r="G565" s="20">
        <v>3132</v>
      </c>
      <c r="H565" s="7" t="s">
        <v>15</v>
      </c>
      <c r="I565" t="s">
        <v>48</v>
      </c>
      <c r="J565" t="s">
        <v>49</v>
      </c>
      <c r="K565" s="2">
        <v>293</v>
      </c>
      <c r="L565" s="11">
        <v>222</v>
      </c>
      <c r="M565" s="10">
        <f t="shared" si="18"/>
        <v>515</v>
      </c>
    </row>
    <row r="566" spans="1:13" x14ac:dyDescent="0.25">
      <c r="A566" s="2" t="s">
        <v>12</v>
      </c>
      <c r="B566" s="3">
        <v>44873</v>
      </c>
      <c r="C566" t="s">
        <v>47</v>
      </c>
      <c r="D566" s="11">
        <v>11</v>
      </c>
      <c r="E566" s="11">
        <v>4</v>
      </c>
      <c r="F566" s="4">
        <v>401</v>
      </c>
      <c r="G566" s="20">
        <v>3132</v>
      </c>
      <c r="H566" s="8" t="s">
        <v>18</v>
      </c>
      <c r="I566" t="s">
        <v>17</v>
      </c>
      <c r="J566" t="s">
        <v>13</v>
      </c>
      <c r="K566" s="11">
        <f>18+264</f>
        <v>282</v>
      </c>
      <c r="L566" s="11">
        <v>138</v>
      </c>
      <c r="M566" s="10">
        <f t="shared" si="18"/>
        <v>420</v>
      </c>
    </row>
    <row r="567" spans="1:13" x14ac:dyDescent="0.25">
      <c r="A567" s="2" t="s">
        <v>12</v>
      </c>
      <c r="B567" s="3">
        <v>44873</v>
      </c>
      <c r="C567" t="s">
        <v>47</v>
      </c>
      <c r="D567" s="11">
        <v>11</v>
      </c>
      <c r="E567" s="11">
        <v>4</v>
      </c>
      <c r="F567" s="4">
        <v>401</v>
      </c>
      <c r="G567" s="20">
        <v>3132</v>
      </c>
      <c r="H567" s="8" t="s">
        <v>18</v>
      </c>
      <c r="I567" t="s">
        <v>50</v>
      </c>
      <c r="J567" t="s">
        <v>49</v>
      </c>
      <c r="K567" s="2">
        <f>30+283</f>
        <v>313</v>
      </c>
      <c r="L567" s="11">
        <v>218</v>
      </c>
      <c r="M567" s="10">
        <f t="shared" si="18"/>
        <v>531</v>
      </c>
    </row>
    <row r="568" spans="1:13" x14ac:dyDescent="0.25">
      <c r="A568" s="2" t="s">
        <v>12</v>
      </c>
      <c r="B568" s="3">
        <v>44873</v>
      </c>
      <c r="C568" t="s">
        <v>47</v>
      </c>
      <c r="D568" s="11">
        <v>11</v>
      </c>
      <c r="E568" s="11">
        <v>4</v>
      </c>
      <c r="F568" s="4">
        <v>401</v>
      </c>
      <c r="G568" s="20">
        <v>3132</v>
      </c>
      <c r="H568" s="8" t="s">
        <v>18</v>
      </c>
      <c r="I568" t="s">
        <v>51</v>
      </c>
      <c r="J568" t="s">
        <v>54</v>
      </c>
      <c r="K568" s="11">
        <v>5</v>
      </c>
      <c r="L568" s="11">
        <v>7</v>
      </c>
      <c r="M568" s="10">
        <f t="shared" si="18"/>
        <v>12</v>
      </c>
    </row>
    <row r="569" spans="1:13" x14ac:dyDescent="0.25">
      <c r="A569" s="2" t="s">
        <v>12</v>
      </c>
      <c r="B569" s="3">
        <v>44873</v>
      </c>
      <c r="C569" t="s">
        <v>47</v>
      </c>
      <c r="D569" s="11">
        <v>11</v>
      </c>
      <c r="E569" s="11">
        <v>4</v>
      </c>
      <c r="F569" s="4">
        <v>401</v>
      </c>
      <c r="G569" s="20">
        <v>3132</v>
      </c>
      <c r="H569" s="8" t="s">
        <v>18</v>
      </c>
      <c r="I569" t="s">
        <v>52</v>
      </c>
      <c r="J569" t="s">
        <v>55</v>
      </c>
      <c r="K569" s="11">
        <v>1</v>
      </c>
      <c r="L569" s="11">
        <v>0</v>
      </c>
      <c r="M569" s="10">
        <f t="shared" si="18"/>
        <v>1</v>
      </c>
    </row>
    <row r="570" spans="1:13" x14ac:dyDescent="0.25">
      <c r="A570" s="2" t="s">
        <v>12</v>
      </c>
      <c r="B570" s="3">
        <v>44873</v>
      </c>
      <c r="C570" t="s">
        <v>47</v>
      </c>
      <c r="D570" s="11">
        <v>11</v>
      </c>
      <c r="E570" s="11">
        <v>4</v>
      </c>
      <c r="F570" s="4">
        <v>401</v>
      </c>
      <c r="G570" s="20">
        <v>3132</v>
      </c>
      <c r="H570" s="8" t="s">
        <v>18</v>
      </c>
      <c r="I570" t="s">
        <v>53</v>
      </c>
      <c r="K570" s="11">
        <v>0</v>
      </c>
      <c r="L570" s="11">
        <v>0</v>
      </c>
      <c r="M570" s="10">
        <f t="shared" si="18"/>
        <v>0</v>
      </c>
    </row>
    <row r="571" spans="1:13" x14ac:dyDescent="0.25">
      <c r="A571" s="2" t="s">
        <v>12</v>
      </c>
      <c r="B571" s="3">
        <v>44873</v>
      </c>
      <c r="C571" t="s">
        <v>47</v>
      </c>
      <c r="D571" s="11">
        <v>11</v>
      </c>
      <c r="E571" s="11">
        <v>4</v>
      </c>
      <c r="F571" s="4">
        <v>401</v>
      </c>
      <c r="G571" s="20">
        <v>3132</v>
      </c>
      <c r="H571" s="8" t="s">
        <v>19</v>
      </c>
      <c r="I571" t="s">
        <v>20</v>
      </c>
      <c r="J571" t="s">
        <v>13</v>
      </c>
      <c r="K571" s="11">
        <f>256+17</f>
        <v>273</v>
      </c>
      <c r="L571" s="11">
        <v>137</v>
      </c>
      <c r="M571" s="10">
        <f t="shared" si="18"/>
        <v>410</v>
      </c>
    </row>
    <row r="572" spans="1:13" x14ac:dyDescent="0.25">
      <c r="A572" s="2" t="s">
        <v>12</v>
      </c>
      <c r="B572" s="3">
        <v>44873</v>
      </c>
      <c r="C572" t="s">
        <v>47</v>
      </c>
      <c r="D572" s="11">
        <v>11</v>
      </c>
      <c r="E572" s="11">
        <v>4</v>
      </c>
      <c r="F572" s="4">
        <v>401</v>
      </c>
      <c r="G572" s="20">
        <v>3132</v>
      </c>
      <c r="H572" s="8" t="s">
        <v>19</v>
      </c>
      <c r="I572" t="s">
        <v>56</v>
      </c>
      <c r="J572" t="s">
        <v>49</v>
      </c>
      <c r="K572" s="11">
        <f>29+264</f>
        <v>293</v>
      </c>
      <c r="L572" s="11">
        <v>198</v>
      </c>
      <c r="M572" s="10">
        <f t="shared" si="18"/>
        <v>491</v>
      </c>
    </row>
    <row r="573" spans="1:13" x14ac:dyDescent="0.25">
      <c r="A573" s="2" t="s">
        <v>12</v>
      </c>
      <c r="B573" s="3">
        <v>44873</v>
      </c>
      <c r="C573" t="s">
        <v>47</v>
      </c>
      <c r="D573" s="11">
        <v>11</v>
      </c>
      <c r="E573" s="11">
        <v>4</v>
      </c>
      <c r="F573" s="4">
        <v>401</v>
      </c>
      <c r="G573" s="20">
        <v>3132</v>
      </c>
      <c r="H573" s="8" t="s">
        <v>19</v>
      </c>
      <c r="I573" t="s">
        <v>57</v>
      </c>
      <c r="J573" t="s">
        <v>54</v>
      </c>
      <c r="K573" s="11">
        <f>28+3</f>
        <v>31</v>
      </c>
      <c r="L573" s="11">
        <v>27</v>
      </c>
      <c r="M573" s="10">
        <f t="shared" si="18"/>
        <v>58</v>
      </c>
    </row>
    <row r="574" spans="1:13" x14ac:dyDescent="0.25">
      <c r="A574" s="2" t="s">
        <v>12</v>
      </c>
      <c r="B574" s="3">
        <v>44873</v>
      </c>
      <c r="C574" t="s">
        <v>47</v>
      </c>
      <c r="D574" s="11">
        <v>11</v>
      </c>
      <c r="E574" s="11">
        <v>4</v>
      </c>
      <c r="F574" s="4">
        <v>401</v>
      </c>
      <c r="G574" s="20">
        <v>3132</v>
      </c>
      <c r="H574" t="s">
        <v>21</v>
      </c>
      <c r="I574" t="s">
        <v>22</v>
      </c>
      <c r="J574" t="s">
        <v>13</v>
      </c>
      <c r="K574" s="11">
        <f>257+18</f>
        <v>275</v>
      </c>
      <c r="L574" s="11">
        <v>137</v>
      </c>
      <c r="M574" s="10">
        <f t="shared" si="18"/>
        <v>412</v>
      </c>
    </row>
    <row r="575" spans="1:13" x14ac:dyDescent="0.25">
      <c r="A575" s="2" t="s">
        <v>12</v>
      </c>
      <c r="B575" s="3">
        <v>44873</v>
      </c>
      <c r="C575" t="s">
        <v>47</v>
      </c>
      <c r="D575" s="11">
        <v>11</v>
      </c>
      <c r="E575" s="11">
        <v>4</v>
      </c>
      <c r="F575" s="4">
        <v>401</v>
      </c>
      <c r="G575" s="20">
        <v>3132</v>
      </c>
      <c r="H575" t="s">
        <v>21</v>
      </c>
      <c r="I575" t="s">
        <v>58</v>
      </c>
      <c r="J575" t="s">
        <v>49</v>
      </c>
      <c r="K575" s="11">
        <f>28+265</f>
        <v>293</v>
      </c>
      <c r="L575" s="11">
        <v>205</v>
      </c>
      <c r="M575" s="10">
        <f t="shared" si="18"/>
        <v>498</v>
      </c>
    </row>
    <row r="576" spans="1:13" x14ac:dyDescent="0.25">
      <c r="A576" s="2" t="s">
        <v>12</v>
      </c>
      <c r="B576" s="3">
        <v>44873</v>
      </c>
      <c r="C576" t="s">
        <v>47</v>
      </c>
      <c r="D576" s="11">
        <v>11</v>
      </c>
      <c r="E576" s="11">
        <v>4</v>
      </c>
      <c r="F576" s="4">
        <v>401</v>
      </c>
      <c r="G576" s="20">
        <v>3132</v>
      </c>
      <c r="H576" t="s">
        <v>21</v>
      </c>
      <c r="I576" t="s">
        <v>59</v>
      </c>
      <c r="J576" t="s">
        <v>54</v>
      </c>
      <c r="K576" s="11">
        <v>26</v>
      </c>
      <c r="L576" s="11">
        <v>20</v>
      </c>
      <c r="M576" s="10">
        <f t="shared" si="18"/>
        <v>46</v>
      </c>
    </row>
    <row r="577" spans="1:13" x14ac:dyDescent="0.25">
      <c r="A577" s="2" t="s">
        <v>12</v>
      </c>
      <c r="B577" s="3">
        <v>44873</v>
      </c>
      <c r="C577" t="s">
        <v>47</v>
      </c>
      <c r="D577" s="11">
        <v>11</v>
      </c>
      <c r="E577" s="11">
        <v>4</v>
      </c>
      <c r="F577" s="4">
        <v>401</v>
      </c>
      <c r="G577" s="20">
        <v>3132</v>
      </c>
      <c r="H577" t="s">
        <v>23</v>
      </c>
      <c r="I577" t="s">
        <v>24</v>
      </c>
      <c r="J577" t="s">
        <v>13</v>
      </c>
      <c r="K577" s="11">
        <f>267+17</f>
        <v>284</v>
      </c>
      <c r="L577" s="11">
        <v>143</v>
      </c>
      <c r="M577" s="10">
        <f t="shared" si="18"/>
        <v>427</v>
      </c>
    </row>
    <row r="578" spans="1:13" x14ac:dyDescent="0.25">
      <c r="A578" s="2" t="s">
        <v>12</v>
      </c>
      <c r="B578" s="3">
        <v>44873</v>
      </c>
      <c r="C578" t="s">
        <v>47</v>
      </c>
      <c r="D578" s="11">
        <v>11</v>
      </c>
      <c r="E578" s="11">
        <v>4</v>
      </c>
      <c r="F578" s="4">
        <v>401</v>
      </c>
      <c r="G578" s="20">
        <v>3132</v>
      </c>
      <c r="H578" t="s">
        <v>23</v>
      </c>
      <c r="I578" t="s">
        <v>60</v>
      </c>
      <c r="J578" t="s">
        <v>49</v>
      </c>
      <c r="K578" s="11">
        <f>28+252</f>
        <v>280</v>
      </c>
      <c r="L578" s="11">
        <v>197</v>
      </c>
      <c r="M578" s="10">
        <f t="shared" si="18"/>
        <v>477</v>
      </c>
    </row>
    <row r="579" spans="1:13" x14ac:dyDescent="0.25">
      <c r="A579" s="2" t="s">
        <v>12</v>
      </c>
      <c r="B579" s="3">
        <v>44873</v>
      </c>
      <c r="C579" t="s">
        <v>47</v>
      </c>
      <c r="D579" s="11">
        <v>11</v>
      </c>
      <c r="E579" s="11">
        <v>4</v>
      </c>
      <c r="F579" s="4">
        <v>401</v>
      </c>
      <c r="G579" s="20">
        <v>3132</v>
      </c>
      <c r="H579" t="s">
        <v>23</v>
      </c>
      <c r="I579" t="s">
        <v>61</v>
      </c>
      <c r="J579" t="s">
        <v>54</v>
      </c>
      <c r="K579" s="11">
        <v>27</v>
      </c>
      <c r="L579" s="11">
        <v>18</v>
      </c>
      <c r="M579" s="10">
        <f t="shared" ref="M579:M606" si="19">SUM(K579:L579)</f>
        <v>45</v>
      </c>
    </row>
    <row r="580" spans="1:13" x14ac:dyDescent="0.25">
      <c r="A580" s="2" t="s">
        <v>12</v>
      </c>
      <c r="B580" s="3">
        <v>44873</v>
      </c>
      <c r="C580" t="s">
        <v>47</v>
      </c>
      <c r="D580" s="11">
        <v>11</v>
      </c>
      <c r="E580" s="11">
        <v>4</v>
      </c>
      <c r="F580" s="4">
        <v>401</v>
      </c>
      <c r="G580" s="20">
        <v>3132</v>
      </c>
      <c r="H580" t="s">
        <v>25</v>
      </c>
      <c r="I580" t="s">
        <v>26</v>
      </c>
      <c r="J580" t="s">
        <v>13</v>
      </c>
      <c r="K580" s="2">
        <f>263+19</f>
        <v>282</v>
      </c>
      <c r="L580" s="11">
        <v>148</v>
      </c>
      <c r="M580" s="10">
        <f t="shared" si="19"/>
        <v>430</v>
      </c>
    </row>
    <row r="581" spans="1:13" x14ac:dyDescent="0.25">
      <c r="A581" s="2" t="s">
        <v>12</v>
      </c>
      <c r="B581" s="3">
        <v>44873</v>
      </c>
      <c r="C581" t="s">
        <v>47</v>
      </c>
      <c r="D581" s="11">
        <v>11</v>
      </c>
      <c r="E581" s="11">
        <v>4</v>
      </c>
      <c r="F581" s="4">
        <v>401</v>
      </c>
      <c r="G581" s="20">
        <v>3132</v>
      </c>
      <c r="H581" t="s">
        <v>25</v>
      </c>
      <c r="I581" t="s">
        <v>62</v>
      </c>
      <c r="J581" t="s">
        <v>49</v>
      </c>
      <c r="K581" s="11">
        <f>27+260</f>
        <v>287</v>
      </c>
      <c r="L581" s="11">
        <v>205</v>
      </c>
      <c r="M581" s="10">
        <f t="shared" si="19"/>
        <v>492</v>
      </c>
    </row>
    <row r="582" spans="1:13" x14ac:dyDescent="0.25">
      <c r="A582" s="2" t="s">
        <v>12</v>
      </c>
      <c r="B582" s="3">
        <v>44873</v>
      </c>
      <c r="C582" t="s">
        <v>47</v>
      </c>
      <c r="D582" s="11">
        <v>11</v>
      </c>
      <c r="E582" s="11">
        <v>4</v>
      </c>
      <c r="F582" s="4">
        <v>401</v>
      </c>
      <c r="G582" s="20">
        <v>3132</v>
      </c>
      <c r="H582" t="s">
        <v>25</v>
      </c>
      <c r="I582" t="s">
        <v>63</v>
      </c>
      <c r="J582" t="s">
        <v>55</v>
      </c>
      <c r="K582" s="11">
        <v>15</v>
      </c>
      <c r="L582" s="11">
        <v>6</v>
      </c>
      <c r="M582" s="10">
        <f t="shared" si="19"/>
        <v>21</v>
      </c>
    </row>
    <row r="583" spans="1:13" x14ac:dyDescent="0.25">
      <c r="A583" s="2" t="s">
        <v>12</v>
      </c>
      <c r="B583" s="3">
        <v>44873</v>
      </c>
      <c r="C583" t="s">
        <v>47</v>
      </c>
      <c r="D583" s="11">
        <v>11</v>
      </c>
      <c r="E583" s="11">
        <v>4</v>
      </c>
      <c r="F583" s="4">
        <v>401</v>
      </c>
      <c r="G583" s="20">
        <v>3132</v>
      </c>
      <c r="H583" t="s">
        <v>25</v>
      </c>
      <c r="I583" t="s">
        <v>53</v>
      </c>
      <c r="K583" s="11">
        <v>0</v>
      </c>
      <c r="L583" s="11">
        <v>1</v>
      </c>
      <c r="M583" s="10">
        <f t="shared" si="19"/>
        <v>1</v>
      </c>
    </row>
    <row r="584" spans="1:13" x14ac:dyDescent="0.25">
      <c r="A584" s="2" t="s">
        <v>12</v>
      </c>
      <c r="B584" s="3">
        <v>44873</v>
      </c>
      <c r="C584" t="s">
        <v>47</v>
      </c>
      <c r="D584" s="11">
        <v>11</v>
      </c>
      <c r="E584" s="11">
        <v>4</v>
      </c>
      <c r="F584" s="4">
        <v>401</v>
      </c>
      <c r="G584" s="20">
        <v>3132</v>
      </c>
      <c r="H584" t="s">
        <v>27</v>
      </c>
      <c r="I584" t="s">
        <v>28</v>
      </c>
      <c r="J584" t="s">
        <v>13</v>
      </c>
      <c r="K584" s="11">
        <f>272+20</f>
        <v>292</v>
      </c>
      <c r="L584" s="11">
        <v>147</v>
      </c>
      <c r="M584" s="10">
        <f t="shared" si="19"/>
        <v>439</v>
      </c>
    </row>
    <row r="585" spans="1:13" x14ac:dyDescent="0.25">
      <c r="A585" s="2" t="s">
        <v>12</v>
      </c>
      <c r="B585" s="3">
        <v>44873</v>
      </c>
      <c r="C585" t="s">
        <v>47</v>
      </c>
      <c r="D585" s="11">
        <v>11</v>
      </c>
      <c r="E585" s="11">
        <v>4</v>
      </c>
      <c r="F585" s="4">
        <v>401</v>
      </c>
      <c r="G585" s="20">
        <v>3132</v>
      </c>
      <c r="H585" t="s">
        <v>27</v>
      </c>
      <c r="I585" t="s">
        <v>64</v>
      </c>
      <c r="J585" t="s">
        <v>49</v>
      </c>
      <c r="K585" s="11">
        <f>27+270</f>
        <v>297</v>
      </c>
      <c r="L585" s="11">
        <v>206</v>
      </c>
      <c r="M585" s="10">
        <f t="shared" si="19"/>
        <v>503</v>
      </c>
    </row>
    <row r="586" spans="1:13" x14ac:dyDescent="0.25">
      <c r="A586" s="2" t="s">
        <v>12</v>
      </c>
      <c r="B586" s="3">
        <v>44873</v>
      </c>
      <c r="C586" t="s">
        <v>47</v>
      </c>
      <c r="D586" s="11">
        <v>11</v>
      </c>
      <c r="E586" s="11">
        <v>4</v>
      </c>
      <c r="F586" s="4">
        <v>401</v>
      </c>
      <c r="G586" s="20">
        <v>3132</v>
      </c>
      <c r="H586" t="s">
        <v>29</v>
      </c>
      <c r="I586" t="s">
        <v>30</v>
      </c>
      <c r="J586" t="s">
        <v>13</v>
      </c>
      <c r="K586" s="11">
        <f>257+20</f>
        <v>277</v>
      </c>
      <c r="L586" s="11">
        <v>144</v>
      </c>
      <c r="M586" s="10">
        <f t="shared" si="19"/>
        <v>421</v>
      </c>
    </row>
    <row r="587" spans="1:13" x14ac:dyDescent="0.25">
      <c r="A587" s="2" t="s">
        <v>12</v>
      </c>
      <c r="B587" s="3">
        <v>44873</v>
      </c>
      <c r="C587" t="s">
        <v>47</v>
      </c>
      <c r="D587" s="11">
        <v>11</v>
      </c>
      <c r="E587" s="11">
        <v>4</v>
      </c>
      <c r="F587" s="4">
        <v>401</v>
      </c>
      <c r="G587" s="20">
        <v>3132</v>
      </c>
      <c r="H587" t="s">
        <v>29</v>
      </c>
      <c r="I587" t="s">
        <v>65</v>
      </c>
      <c r="J587" t="s">
        <v>49</v>
      </c>
      <c r="K587" s="11">
        <f>23+249</f>
        <v>272</v>
      </c>
      <c r="L587" s="11">
        <v>175</v>
      </c>
      <c r="M587" s="10">
        <f t="shared" si="19"/>
        <v>447</v>
      </c>
    </row>
    <row r="588" spans="1:13" x14ac:dyDescent="0.25">
      <c r="A588" s="2" t="s">
        <v>12</v>
      </c>
      <c r="B588" s="3">
        <v>44873</v>
      </c>
      <c r="C588" t="s">
        <v>47</v>
      </c>
      <c r="D588" s="11">
        <v>11</v>
      </c>
      <c r="E588" s="11">
        <v>4</v>
      </c>
      <c r="F588" s="4">
        <v>401</v>
      </c>
      <c r="G588" s="20">
        <v>3132</v>
      </c>
      <c r="H588" t="s">
        <v>29</v>
      </c>
      <c r="I588" t="s">
        <v>66</v>
      </c>
      <c r="J588" t="s">
        <v>54</v>
      </c>
      <c r="K588" s="11">
        <v>26</v>
      </c>
      <c r="L588" s="11">
        <v>23</v>
      </c>
      <c r="M588" s="10">
        <f t="shared" si="19"/>
        <v>49</v>
      </c>
    </row>
    <row r="589" spans="1:13" x14ac:dyDescent="0.25">
      <c r="A589" s="2" t="s">
        <v>12</v>
      </c>
      <c r="B589" s="3">
        <v>44873</v>
      </c>
      <c r="C589" t="s">
        <v>47</v>
      </c>
      <c r="D589" s="11">
        <v>11</v>
      </c>
      <c r="E589" s="11">
        <v>4</v>
      </c>
      <c r="F589" s="4">
        <v>401</v>
      </c>
      <c r="G589" s="20">
        <v>3132</v>
      </c>
      <c r="H589" t="s">
        <v>29</v>
      </c>
      <c r="I589" t="s">
        <v>67</v>
      </c>
      <c r="J589" t="s">
        <v>55</v>
      </c>
      <c r="K589" s="11">
        <v>13</v>
      </c>
      <c r="L589" s="11">
        <v>8</v>
      </c>
      <c r="M589" s="10">
        <f t="shared" si="19"/>
        <v>21</v>
      </c>
    </row>
    <row r="590" spans="1:13" x14ac:dyDescent="0.25">
      <c r="A590" s="2" t="s">
        <v>12</v>
      </c>
      <c r="B590" s="3">
        <v>44873</v>
      </c>
      <c r="C590" t="s">
        <v>47</v>
      </c>
      <c r="D590" s="11">
        <v>11</v>
      </c>
      <c r="E590" s="11">
        <v>4</v>
      </c>
      <c r="F590" s="4">
        <v>401</v>
      </c>
      <c r="G590" s="20">
        <v>3132</v>
      </c>
      <c r="H590" t="s">
        <v>31</v>
      </c>
      <c r="I590" t="s">
        <v>32</v>
      </c>
      <c r="J590" t="s">
        <v>13</v>
      </c>
      <c r="K590" s="11">
        <f>263+18</f>
        <v>281</v>
      </c>
      <c r="L590" s="11">
        <v>138</v>
      </c>
      <c r="M590" s="10">
        <f t="shared" si="19"/>
        <v>419</v>
      </c>
    </row>
    <row r="591" spans="1:13" x14ac:dyDescent="0.25">
      <c r="A591" s="2" t="s">
        <v>12</v>
      </c>
      <c r="B591" s="3">
        <v>44873</v>
      </c>
      <c r="C591" t="s">
        <v>47</v>
      </c>
      <c r="D591" s="11">
        <v>11</v>
      </c>
      <c r="E591" s="11">
        <v>4</v>
      </c>
      <c r="F591" s="4">
        <v>401</v>
      </c>
      <c r="G591" s="20">
        <v>3132</v>
      </c>
      <c r="H591" t="s">
        <v>31</v>
      </c>
      <c r="I591" t="s">
        <v>68</v>
      </c>
      <c r="J591" t="s">
        <v>49</v>
      </c>
      <c r="K591" s="11">
        <f>28+268</f>
        <v>296</v>
      </c>
      <c r="L591" s="11">
        <v>200</v>
      </c>
      <c r="M591" s="10">
        <f t="shared" si="19"/>
        <v>496</v>
      </c>
    </row>
    <row r="592" spans="1:13" x14ac:dyDescent="0.25">
      <c r="A592" s="2" t="s">
        <v>12</v>
      </c>
      <c r="B592" s="3">
        <v>44873</v>
      </c>
      <c r="C592" t="s">
        <v>47</v>
      </c>
      <c r="D592" s="11">
        <v>11</v>
      </c>
      <c r="E592" s="11">
        <v>4</v>
      </c>
      <c r="F592" s="4">
        <v>401</v>
      </c>
      <c r="G592" s="20">
        <v>3132</v>
      </c>
      <c r="H592" t="s">
        <v>31</v>
      </c>
      <c r="I592" t="s">
        <v>69</v>
      </c>
      <c r="J592" t="s">
        <v>54</v>
      </c>
      <c r="K592" s="11">
        <v>15</v>
      </c>
      <c r="L592" s="11">
        <v>16</v>
      </c>
      <c r="M592" s="10">
        <f t="shared" si="19"/>
        <v>31</v>
      </c>
    </row>
    <row r="593" spans="1:13" x14ac:dyDescent="0.25">
      <c r="A593" s="2" t="s">
        <v>12</v>
      </c>
      <c r="B593" s="3">
        <v>44873</v>
      </c>
      <c r="C593" t="s">
        <v>47</v>
      </c>
      <c r="D593" s="11">
        <v>11</v>
      </c>
      <c r="E593" s="11">
        <v>4</v>
      </c>
      <c r="F593" s="4">
        <v>401</v>
      </c>
      <c r="G593" s="20">
        <v>3132</v>
      </c>
      <c r="H593" t="s">
        <v>33</v>
      </c>
      <c r="I593" t="s">
        <v>34</v>
      </c>
      <c r="J593" t="s">
        <v>13</v>
      </c>
      <c r="K593" s="11">
        <f>288</f>
        <v>288</v>
      </c>
      <c r="L593" s="11">
        <v>137</v>
      </c>
      <c r="M593" s="10">
        <f t="shared" si="19"/>
        <v>425</v>
      </c>
    </row>
    <row r="594" spans="1:13" x14ac:dyDescent="0.25">
      <c r="A594" s="2" t="s">
        <v>12</v>
      </c>
      <c r="B594" s="3">
        <v>44873</v>
      </c>
      <c r="C594" t="s">
        <v>47</v>
      </c>
      <c r="D594" s="11">
        <v>11</v>
      </c>
      <c r="E594" s="11">
        <v>4</v>
      </c>
      <c r="F594" s="4">
        <v>401</v>
      </c>
      <c r="G594" s="20">
        <v>3132</v>
      </c>
      <c r="H594" t="s">
        <v>33</v>
      </c>
      <c r="I594" t="s">
        <v>70</v>
      </c>
      <c r="J594" t="s">
        <v>49</v>
      </c>
      <c r="K594" s="11">
        <f>28+274</f>
        <v>302</v>
      </c>
      <c r="L594" s="11">
        <v>215</v>
      </c>
      <c r="M594" s="10">
        <f t="shared" si="19"/>
        <v>517</v>
      </c>
    </row>
    <row r="595" spans="1:13" x14ac:dyDescent="0.25">
      <c r="A595" s="2" t="s">
        <v>12</v>
      </c>
      <c r="B595" s="3">
        <v>44873</v>
      </c>
      <c r="C595" t="s">
        <v>47</v>
      </c>
      <c r="D595" s="11">
        <v>11</v>
      </c>
      <c r="E595" s="11">
        <v>4</v>
      </c>
      <c r="F595" s="4">
        <v>401</v>
      </c>
      <c r="G595" s="20">
        <v>3132</v>
      </c>
      <c r="H595" t="s">
        <v>35</v>
      </c>
      <c r="I595" t="s">
        <v>36</v>
      </c>
      <c r="J595" t="s">
        <v>13</v>
      </c>
      <c r="K595" s="11">
        <f>265+18</f>
        <v>283</v>
      </c>
      <c r="L595" s="11">
        <v>138</v>
      </c>
      <c r="M595" s="10">
        <f t="shared" si="19"/>
        <v>421</v>
      </c>
    </row>
    <row r="596" spans="1:13" x14ac:dyDescent="0.25">
      <c r="A596" s="2" t="s">
        <v>12</v>
      </c>
      <c r="B596" s="3">
        <v>44873</v>
      </c>
      <c r="C596" t="s">
        <v>47</v>
      </c>
      <c r="D596" s="11">
        <v>11</v>
      </c>
      <c r="E596" s="11">
        <v>4</v>
      </c>
      <c r="F596" s="4">
        <v>401</v>
      </c>
      <c r="G596" s="20">
        <v>3132</v>
      </c>
      <c r="H596" t="s">
        <v>35</v>
      </c>
      <c r="I596" t="s">
        <v>71</v>
      </c>
      <c r="J596" t="s">
        <v>49</v>
      </c>
      <c r="K596" s="11">
        <f>30+274</f>
        <v>304</v>
      </c>
      <c r="L596" s="11">
        <v>216</v>
      </c>
      <c r="M596" s="10">
        <f t="shared" si="19"/>
        <v>520</v>
      </c>
    </row>
    <row r="597" spans="1:13" x14ac:dyDescent="0.25">
      <c r="A597" s="2" t="s">
        <v>12</v>
      </c>
      <c r="B597" s="3">
        <v>44873</v>
      </c>
      <c r="C597" t="s">
        <v>47</v>
      </c>
      <c r="D597" s="11">
        <v>11</v>
      </c>
      <c r="E597" s="11">
        <v>4</v>
      </c>
      <c r="F597" s="4">
        <v>401</v>
      </c>
      <c r="G597" s="20">
        <v>3132</v>
      </c>
      <c r="H597" t="s">
        <v>37</v>
      </c>
      <c r="I597" t="s">
        <v>38</v>
      </c>
      <c r="J597" t="s">
        <v>13</v>
      </c>
      <c r="K597" s="2">
        <f>271+19</f>
        <v>290</v>
      </c>
      <c r="L597" s="11">
        <v>140</v>
      </c>
      <c r="M597" s="10">
        <f t="shared" si="19"/>
        <v>430</v>
      </c>
    </row>
    <row r="598" spans="1:13" x14ac:dyDescent="0.25">
      <c r="A598" s="2" t="s">
        <v>12</v>
      </c>
      <c r="B598" s="3">
        <v>44873</v>
      </c>
      <c r="C598" t="s">
        <v>47</v>
      </c>
      <c r="D598" s="11">
        <v>11</v>
      </c>
      <c r="E598" s="11">
        <v>4</v>
      </c>
      <c r="F598" s="4">
        <v>401</v>
      </c>
      <c r="G598" s="20">
        <v>3132</v>
      </c>
      <c r="H598" t="s">
        <v>37</v>
      </c>
      <c r="I598" t="s">
        <v>72</v>
      </c>
      <c r="J598" t="s">
        <v>49</v>
      </c>
      <c r="K598" s="11">
        <f>29+274</f>
        <v>303</v>
      </c>
      <c r="L598" s="11">
        <v>213</v>
      </c>
      <c r="M598" s="10">
        <f t="shared" si="19"/>
        <v>516</v>
      </c>
    </row>
    <row r="599" spans="1:13" x14ac:dyDescent="0.25">
      <c r="A599" s="2" t="s">
        <v>12</v>
      </c>
      <c r="B599" s="3">
        <v>44873</v>
      </c>
      <c r="C599" t="s">
        <v>47</v>
      </c>
      <c r="D599" s="11">
        <v>11</v>
      </c>
      <c r="E599" s="11">
        <v>4</v>
      </c>
      <c r="F599" s="4">
        <v>401</v>
      </c>
      <c r="G599" s="20">
        <v>3132</v>
      </c>
      <c r="H599" t="s">
        <v>39</v>
      </c>
      <c r="I599" t="s">
        <v>41</v>
      </c>
      <c r="J599" t="s">
        <v>13</v>
      </c>
      <c r="K599" s="11">
        <f>275+18</f>
        <v>293</v>
      </c>
      <c r="L599" s="11">
        <v>143</v>
      </c>
      <c r="M599" s="10">
        <f t="shared" si="19"/>
        <v>436</v>
      </c>
    </row>
    <row r="600" spans="1:13" x14ac:dyDescent="0.25">
      <c r="A600" s="2" t="s">
        <v>12</v>
      </c>
      <c r="B600" s="3">
        <v>44873</v>
      </c>
      <c r="C600" t="s">
        <v>47</v>
      </c>
      <c r="D600" s="11">
        <v>11</v>
      </c>
      <c r="E600" s="11">
        <v>4</v>
      </c>
      <c r="F600" s="4">
        <v>401</v>
      </c>
      <c r="G600" s="20">
        <v>3132</v>
      </c>
      <c r="H600" t="s">
        <v>39</v>
      </c>
      <c r="I600" t="s">
        <v>73</v>
      </c>
      <c r="J600" t="s">
        <v>49</v>
      </c>
      <c r="K600" s="11">
        <f>266+30</f>
        <v>296</v>
      </c>
      <c r="L600" s="11">
        <v>208</v>
      </c>
      <c r="M600" s="10">
        <f t="shared" si="19"/>
        <v>504</v>
      </c>
    </row>
    <row r="601" spans="1:13" x14ac:dyDescent="0.25">
      <c r="A601" s="2" t="s">
        <v>12</v>
      </c>
      <c r="B601" s="3">
        <v>44873</v>
      </c>
      <c r="C601" t="s">
        <v>47</v>
      </c>
      <c r="D601" s="11">
        <v>11</v>
      </c>
      <c r="E601" s="11">
        <v>4</v>
      </c>
      <c r="F601" s="4">
        <v>401</v>
      </c>
      <c r="G601" s="20">
        <v>3132</v>
      </c>
      <c r="H601" t="s">
        <v>40</v>
      </c>
      <c r="I601" t="s">
        <v>42</v>
      </c>
      <c r="J601" t="s">
        <v>13</v>
      </c>
      <c r="K601" s="11">
        <f>293+21</f>
        <v>314</v>
      </c>
      <c r="L601" s="11">
        <v>178</v>
      </c>
      <c r="M601" s="10">
        <f t="shared" si="19"/>
        <v>492</v>
      </c>
    </row>
    <row r="602" spans="1:13" x14ac:dyDescent="0.25">
      <c r="A602" s="2" t="s">
        <v>12</v>
      </c>
      <c r="B602" s="3">
        <v>44873</v>
      </c>
      <c r="C602" t="s">
        <v>47</v>
      </c>
      <c r="D602" s="11">
        <v>11</v>
      </c>
      <c r="E602" s="11">
        <v>4</v>
      </c>
      <c r="F602" s="4">
        <v>401</v>
      </c>
      <c r="G602" s="20">
        <v>3132</v>
      </c>
      <c r="H602" t="s">
        <v>40</v>
      </c>
      <c r="I602" t="s">
        <v>74</v>
      </c>
      <c r="J602" t="s">
        <v>54</v>
      </c>
      <c r="K602" s="11">
        <f>12+216</f>
        <v>228</v>
      </c>
      <c r="L602" s="11">
        <v>155</v>
      </c>
      <c r="M602" s="10">
        <f t="shared" si="19"/>
        <v>383</v>
      </c>
    </row>
    <row r="603" spans="1:13" x14ac:dyDescent="0.25">
      <c r="A603" s="2" t="s">
        <v>12</v>
      </c>
      <c r="B603" s="3">
        <v>44873</v>
      </c>
      <c r="C603" t="s">
        <v>47</v>
      </c>
      <c r="D603" s="11">
        <v>11</v>
      </c>
      <c r="E603" s="11">
        <v>4</v>
      </c>
      <c r="F603" s="4">
        <v>401</v>
      </c>
      <c r="G603" s="20">
        <v>3132</v>
      </c>
      <c r="H603" t="s">
        <v>43</v>
      </c>
      <c r="I603" t="s">
        <v>44</v>
      </c>
      <c r="J603" t="s">
        <v>13</v>
      </c>
      <c r="K603" s="11">
        <f>286+20</f>
        <v>306</v>
      </c>
      <c r="L603" s="11">
        <v>167</v>
      </c>
      <c r="M603" s="10">
        <f t="shared" si="19"/>
        <v>473</v>
      </c>
    </row>
    <row r="604" spans="1:13" x14ac:dyDescent="0.25">
      <c r="A604" s="2" t="s">
        <v>12</v>
      </c>
      <c r="B604" s="3">
        <v>44873</v>
      </c>
      <c r="C604" t="s">
        <v>47</v>
      </c>
      <c r="D604" s="11">
        <v>11</v>
      </c>
      <c r="E604" s="11">
        <v>4</v>
      </c>
      <c r="F604" s="4">
        <v>401</v>
      </c>
      <c r="G604" s="20">
        <v>3132</v>
      </c>
      <c r="H604" t="s">
        <v>43</v>
      </c>
      <c r="I604" t="s">
        <v>75</v>
      </c>
      <c r="J604" t="s">
        <v>54</v>
      </c>
      <c r="K604" s="2">
        <f>13+225</f>
        <v>238</v>
      </c>
      <c r="L604" s="11">
        <v>168</v>
      </c>
      <c r="M604" s="10">
        <f t="shared" si="19"/>
        <v>406</v>
      </c>
    </row>
    <row r="605" spans="1:13" x14ac:dyDescent="0.25">
      <c r="A605" s="2" t="s">
        <v>12</v>
      </c>
      <c r="B605" s="3">
        <v>44873</v>
      </c>
      <c r="C605" t="s">
        <v>47</v>
      </c>
      <c r="D605" s="11">
        <v>11</v>
      </c>
      <c r="E605" s="11">
        <v>4</v>
      </c>
      <c r="F605" s="4">
        <v>401</v>
      </c>
      <c r="G605" s="20">
        <v>3132</v>
      </c>
      <c r="H605" t="s">
        <v>45</v>
      </c>
      <c r="I605" t="s">
        <v>46</v>
      </c>
      <c r="J605" t="s">
        <v>13</v>
      </c>
      <c r="K605" s="11">
        <f>270+18</f>
        <v>288</v>
      </c>
      <c r="L605" s="11">
        <v>143</v>
      </c>
      <c r="M605" s="10">
        <f t="shared" si="19"/>
        <v>431</v>
      </c>
    </row>
    <row r="606" spans="1:13" s="1" customFormat="1" ht="15.75" thickBot="1" x14ac:dyDescent="0.3">
      <c r="A606" s="1" t="s">
        <v>12</v>
      </c>
      <c r="B606" s="9">
        <v>44873</v>
      </c>
      <c r="C606" s="1" t="s">
        <v>47</v>
      </c>
      <c r="D606" s="21">
        <v>11</v>
      </c>
      <c r="E606" s="21">
        <v>4</v>
      </c>
      <c r="F606" s="12">
        <v>401</v>
      </c>
      <c r="G606" s="19">
        <v>3132</v>
      </c>
      <c r="H606" s="1" t="s">
        <v>45</v>
      </c>
      <c r="I606" s="1" t="s">
        <v>76</v>
      </c>
      <c r="J606" s="1" t="s">
        <v>49</v>
      </c>
      <c r="K606" s="21">
        <f>19+273</f>
        <v>292</v>
      </c>
      <c r="L606" s="21">
        <v>213</v>
      </c>
      <c r="M606" s="6">
        <f t="shared" si="19"/>
        <v>505</v>
      </c>
    </row>
    <row r="607" spans="1:13" x14ac:dyDescent="0.25">
      <c r="A607" s="2" t="s">
        <v>12</v>
      </c>
      <c r="B607" s="3">
        <v>44873</v>
      </c>
      <c r="C607" t="s">
        <v>47</v>
      </c>
      <c r="D607" s="11">
        <v>0</v>
      </c>
      <c r="E607" s="11">
        <v>0</v>
      </c>
      <c r="F607" s="4">
        <v>403</v>
      </c>
      <c r="G607" s="20">
        <v>1485</v>
      </c>
      <c r="H607" s="7" t="s">
        <v>14</v>
      </c>
      <c r="I607" t="s">
        <v>77</v>
      </c>
      <c r="J607" t="s">
        <v>13</v>
      </c>
      <c r="K607" s="11">
        <f>18+390</f>
        <v>408</v>
      </c>
      <c r="L607" s="11">
        <v>161</v>
      </c>
      <c r="M607" s="10">
        <f t="shared" ref="M607:M650" si="20">SUM(K607:L607)</f>
        <v>569</v>
      </c>
    </row>
    <row r="608" spans="1:13" x14ac:dyDescent="0.25">
      <c r="A608" s="2" t="s">
        <v>12</v>
      </c>
      <c r="B608" s="3">
        <v>44873</v>
      </c>
      <c r="C608" t="s">
        <v>47</v>
      </c>
      <c r="D608" s="11">
        <v>0</v>
      </c>
      <c r="E608" s="11">
        <v>0</v>
      </c>
      <c r="F608" s="4">
        <v>403</v>
      </c>
      <c r="G608" s="20">
        <v>1485</v>
      </c>
      <c r="H608" s="7" t="s">
        <v>14</v>
      </c>
      <c r="I608" t="s">
        <v>78</v>
      </c>
      <c r="J608" t="s">
        <v>49</v>
      </c>
      <c r="K608" s="11">
        <f>15+76</f>
        <v>91</v>
      </c>
      <c r="L608" s="11">
        <v>50</v>
      </c>
      <c r="M608" s="10">
        <f t="shared" si="20"/>
        <v>141</v>
      </c>
    </row>
    <row r="609" spans="1:13" x14ac:dyDescent="0.25">
      <c r="A609" s="2" t="s">
        <v>12</v>
      </c>
      <c r="B609" s="3">
        <v>44873</v>
      </c>
      <c r="C609" t="s">
        <v>47</v>
      </c>
      <c r="D609" s="11">
        <v>0</v>
      </c>
      <c r="E609" s="11">
        <v>0</v>
      </c>
      <c r="F609" s="4">
        <v>403</v>
      </c>
      <c r="G609" s="20">
        <v>1485</v>
      </c>
      <c r="H609" s="7" t="s">
        <v>14</v>
      </c>
      <c r="I609" t="s">
        <v>79</v>
      </c>
      <c r="J609" t="s">
        <v>54</v>
      </c>
      <c r="K609" s="11">
        <v>6</v>
      </c>
      <c r="L609" s="11">
        <v>4</v>
      </c>
      <c r="M609" s="10">
        <f t="shared" si="20"/>
        <v>10</v>
      </c>
    </row>
    <row r="610" spans="1:13" x14ac:dyDescent="0.25">
      <c r="A610" s="2" t="s">
        <v>12</v>
      </c>
      <c r="B610" s="3">
        <v>44873</v>
      </c>
      <c r="C610" t="s">
        <v>47</v>
      </c>
      <c r="D610" s="11">
        <v>0</v>
      </c>
      <c r="E610" s="11">
        <v>0</v>
      </c>
      <c r="F610" s="4">
        <v>403</v>
      </c>
      <c r="G610" s="20">
        <v>1485</v>
      </c>
      <c r="H610" s="8" t="s">
        <v>18</v>
      </c>
      <c r="I610" t="s">
        <v>17</v>
      </c>
      <c r="J610" t="s">
        <v>13</v>
      </c>
      <c r="K610" s="11">
        <f>19+389</f>
        <v>408</v>
      </c>
      <c r="L610" s="11">
        <v>158</v>
      </c>
      <c r="M610" s="10">
        <f t="shared" si="20"/>
        <v>566</v>
      </c>
    </row>
    <row r="611" spans="1:13" x14ac:dyDescent="0.25">
      <c r="A611" s="2" t="s">
        <v>12</v>
      </c>
      <c r="B611" s="3">
        <v>44873</v>
      </c>
      <c r="C611" t="s">
        <v>47</v>
      </c>
      <c r="D611" s="11">
        <v>0</v>
      </c>
      <c r="E611" s="11">
        <v>0</v>
      </c>
      <c r="F611" s="4">
        <v>403</v>
      </c>
      <c r="G611" s="20">
        <v>1485</v>
      </c>
      <c r="H611" s="8" t="s">
        <v>18</v>
      </c>
      <c r="I611" t="s">
        <v>50</v>
      </c>
      <c r="J611" t="s">
        <v>49</v>
      </c>
      <c r="K611" s="11">
        <f>84+13</f>
        <v>97</v>
      </c>
      <c r="L611" s="11">
        <v>55</v>
      </c>
      <c r="M611" s="10">
        <f t="shared" si="20"/>
        <v>152</v>
      </c>
    </row>
    <row r="612" spans="1:13" x14ac:dyDescent="0.25">
      <c r="A612" s="2" t="s">
        <v>12</v>
      </c>
      <c r="B612" s="3">
        <v>44873</v>
      </c>
      <c r="C612" t="s">
        <v>47</v>
      </c>
      <c r="D612" s="11">
        <v>0</v>
      </c>
      <c r="E612" s="11">
        <v>0</v>
      </c>
      <c r="F612" s="4">
        <v>403</v>
      </c>
      <c r="G612" s="20">
        <v>1485</v>
      </c>
      <c r="H612" s="8" t="s">
        <v>18</v>
      </c>
      <c r="I612" t="s">
        <v>51</v>
      </c>
      <c r="J612" t="s">
        <v>54</v>
      </c>
      <c r="K612" s="11">
        <v>4</v>
      </c>
      <c r="L612" s="11">
        <v>2</v>
      </c>
      <c r="M612" s="10">
        <f t="shared" si="20"/>
        <v>6</v>
      </c>
    </row>
    <row r="613" spans="1:13" x14ac:dyDescent="0.25">
      <c r="A613" s="2" t="s">
        <v>12</v>
      </c>
      <c r="B613" s="3">
        <v>44873</v>
      </c>
      <c r="C613" t="s">
        <v>47</v>
      </c>
      <c r="D613" s="11">
        <v>0</v>
      </c>
      <c r="E613" s="11">
        <v>0</v>
      </c>
      <c r="F613" s="4">
        <v>403</v>
      </c>
      <c r="G613" s="20">
        <v>1485</v>
      </c>
      <c r="H613" s="8" t="s">
        <v>18</v>
      </c>
      <c r="I613" t="s">
        <v>52</v>
      </c>
      <c r="J613" t="s">
        <v>55</v>
      </c>
      <c r="K613" s="11">
        <v>0</v>
      </c>
      <c r="L613" s="11">
        <v>2</v>
      </c>
      <c r="M613" s="10">
        <f t="shared" si="20"/>
        <v>2</v>
      </c>
    </row>
    <row r="614" spans="1:13" x14ac:dyDescent="0.25">
      <c r="A614" s="2" t="s">
        <v>12</v>
      </c>
      <c r="B614" s="3">
        <v>44873</v>
      </c>
      <c r="C614" t="s">
        <v>47</v>
      </c>
      <c r="D614" s="11">
        <v>0</v>
      </c>
      <c r="E614" s="11">
        <v>0</v>
      </c>
      <c r="F614" s="4">
        <v>403</v>
      </c>
      <c r="G614" s="20">
        <v>1485</v>
      </c>
      <c r="H614" s="8" t="s">
        <v>18</v>
      </c>
      <c r="I614" t="s">
        <v>53</v>
      </c>
      <c r="K614" s="11">
        <v>1</v>
      </c>
      <c r="L614" s="11">
        <v>0</v>
      </c>
      <c r="M614" s="10">
        <f t="shared" si="20"/>
        <v>1</v>
      </c>
    </row>
    <row r="615" spans="1:13" x14ac:dyDescent="0.25">
      <c r="A615" s="2" t="s">
        <v>12</v>
      </c>
      <c r="B615" s="3">
        <v>44873</v>
      </c>
      <c r="C615" t="s">
        <v>47</v>
      </c>
      <c r="D615" s="11">
        <v>0</v>
      </c>
      <c r="E615" s="11">
        <v>0</v>
      </c>
      <c r="F615" s="4">
        <v>403</v>
      </c>
      <c r="G615" s="20">
        <v>1485</v>
      </c>
      <c r="H615" s="8" t="s">
        <v>19</v>
      </c>
      <c r="I615" t="s">
        <v>20</v>
      </c>
      <c r="J615" t="s">
        <v>13</v>
      </c>
      <c r="K615" s="11">
        <f>18+378</f>
        <v>396</v>
      </c>
      <c r="L615" s="11">
        <v>153</v>
      </c>
      <c r="M615" s="10">
        <f t="shared" si="20"/>
        <v>549</v>
      </c>
    </row>
    <row r="616" spans="1:13" x14ac:dyDescent="0.25">
      <c r="A616" s="2" t="s">
        <v>12</v>
      </c>
      <c r="B616" s="3">
        <v>44873</v>
      </c>
      <c r="C616" t="s">
        <v>47</v>
      </c>
      <c r="D616" s="11">
        <v>0</v>
      </c>
      <c r="E616" s="11">
        <v>0</v>
      </c>
      <c r="F616" s="4">
        <v>403</v>
      </c>
      <c r="G616" s="20">
        <v>1485</v>
      </c>
      <c r="H616" s="8" t="s">
        <v>19</v>
      </c>
      <c r="I616" t="s">
        <v>56</v>
      </c>
      <c r="J616" t="s">
        <v>49</v>
      </c>
      <c r="K616" s="11">
        <f>14+86</f>
        <v>100</v>
      </c>
      <c r="L616" s="11">
        <v>54</v>
      </c>
      <c r="M616" s="10">
        <f t="shared" si="20"/>
        <v>154</v>
      </c>
    </row>
    <row r="617" spans="1:13" x14ac:dyDescent="0.25">
      <c r="A617" s="2" t="s">
        <v>12</v>
      </c>
      <c r="B617" s="3">
        <v>44873</v>
      </c>
      <c r="C617" t="s">
        <v>47</v>
      </c>
      <c r="D617" s="11">
        <v>0</v>
      </c>
      <c r="E617" s="11">
        <v>0</v>
      </c>
      <c r="F617" s="4">
        <v>403</v>
      </c>
      <c r="G617" s="20">
        <v>1485</v>
      </c>
      <c r="H617" s="8" t="s">
        <v>19</v>
      </c>
      <c r="I617" t="s">
        <v>57</v>
      </c>
      <c r="J617" t="s">
        <v>54</v>
      </c>
      <c r="K617" s="11">
        <v>10</v>
      </c>
      <c r="L617" s="11">
        <v>7</v>
      </c>
      <c r="M617" s="10">
        <f t="shared" si="20"/>
        <v>17</v>
      </c>
    </row>
    <row r="618" spans="1:13" x14ac:dyDescent="0.25">
      <c r="A618" s="2" t="s">
        <v>12</v>
      </c>
      <c r="B618" s="3">
        <v>44873</v>
      </c>
      <c r="C618" t="s">
        <v>47</v>
      </c>
      <c r="D618" s="11">
        <v>0</v>
      </c>
      <c r="E618" s="11">
        <v>0</v>
      </c>
      <c r="F618" s="4">
        <v>403</v>
      </c>
      <c r="G618" s="20">
        <v>1485</v>
      </c>
      <c r="H618" t="s">
        <v>21</v>
      </c>
      <c r="I618" t="s">
        <v>22</v>
      </c>
      <c r="J618" t="s">
        <v>13</v>
      </c>
      <c r="K618" s="11">
        <f>375+18</f>
        <v>393</v>
      </c>
      <c r="L618" s="11">
        <v>155</v>
      </c>
      <c r="M618" s="10">
        <f t="shared" si="20"/>
        <v>548</v>
      </c>
    </row>
    <row r="619" spans="1:13" x14ac:dyDescent="0.25">
      <c r="A619" s="2" t="s">
        <v>12</v>
      </c>
      <c r="B619" s="3">
        <v>44873</v>
      </c>
      <c r="C619" t="s">
        <v>47</v>
      </c>
      <c r="D619" s="11">
        <v>0</v>
      </c>
      <c r="E619" s="11">
        <v>0</v>
      </c>
      <c r="F619" s="4">
        <v>403</v>
      </c>
      <c r="G619" s="20">
        <v>1485</v>
      </c>
      <c r="H619" t="s">
        <v>21</v>
      </c>
      <c r="I619" t="s">
        <v>58</v>
      </c>
      <c r="J619" t="s">
        <v>49</v>
      </c>
      <c r="K619" s="11">
        <f>14+88</f>
        <v>102</v>
      </c>
      <c r="L619" s="11">
        <v>50</v>
      </c>
      <c r="M619" s="10">
        <f t="shared" si="20"/>
        <v>152</v>
      </c>
    </row>
    <row r="620" spans="1:13" x14ac:dyDescent="0.25">
      <c r="A620" s="2" t="s">
        <v>12</v>
      </c>
      <c r="B620" s="3">
        <v>44873</v>
      </c>
      <c r="C620" t="s">
        <v>47</v>
      </c>
      <c r="D620" s="11">
        <v>0</v>
      </c>
      <c r="E620" s="11">
        <v>0</v>
      </c>
      <c r="F620" s="4">
        <v>403</v>
      </c>
      <c r="G620" s="20">
        <v>1485</v>
      </c>
      <c r="H620" t="s">
        <v>21</v>
      </c>
      <c r="I620" t="s">
        <v>59</v>
      </c>
      <c r="J620" t="s">
        <v>54</v>
      </c>
      <c r="K620" s="11">
        <v>11</v>
      </c>
      <c r="L620" s="11">
        <v>10</v>
      </c>
      <c r="M620" s="10">
        <f t="shared" si="20"/>
        <v>21</v>
      </c>
    </row>
    <row r="621" spans="1:13" x14ac:dyDescent="0.25">
      <c r="A621" s="2" t="s">
        <v>12</v>
      </c>
      <c r="B621" s="3">
        <v>44873</v>
      </c>
      <c r="C621" t="s">
        <v>47</v>
      </c>
      <c r="D621" s="11">
        <v>0</v>
      </c>
      <c r="E621" s="11">
        <v>0</v>
      </c>
      <c r="F621" s="4">
        <v>403</v>
      </c>
      <c r="G621" s="20">
        <v>1485</v>
      </c>
      <c r="H621" t="s">
        <v>23</v>
      </c>
      <c r="I621" t="s">
        <v>24</v>
      </c>
      <c r="J621" t="s">
        <v>13</v>
      </c>
      <c r="K621" s="11">
        <f>381+19</f>
        <v>400</v>
      </c>
      <c r="L621" s="11">
        <v>158</v>
      </c>
      <c r="M621" s="10">
        <f t="shared" si="20"/>
        <v>558</v>
      </c>
    </row>
    <row r="622" spans="1:13" x14ac:dyDescent="0.25">
      <c r="A622" s="2" t="s">
        <v>12</v>
      </c>
      <c r="B622" s="3">
        <v>44873</v>
      </c>
      <c r="C622" t="s">
        <v>47</v>
      </c>
      <c r="D622" s="11">
        <v>0</v>
      </c>
      <c r="E622" s="11">
        <v>0</v>
      </c>
      <c r="F622" s="4">
        <v>403</v>
      </c>
      <c r="G622" s="20">
        <v>1485</v>
      </c>
      <c r="H622" t="s">
        <v>23</v>
      </c>
      <c r="I622" t="s">
        <v>60</v>
      </c>
      <c r="J622" t="s">
        <v>49</v>
      </c>
      <c r="K622" s="11">
        <f>13+80</f>
        <v>93</v>
      </c>
      <c r="L622" s="11">
        <v>47</v>
      </c>
      <c r="M622" s="10">
        <f t="shared" si="20"/>
        <v>140</v>
      </c>
    </row>
    <row r="623" spans="1:13" x14ac:dyDescent="0.25">
      <c r="A623" s="2" t="s">
        <v>12</v>
      </c>
      <c r="B623" s="3">
        <v>44873</v>
      </c>
      <c r="C623" t="s">
        <v>47</v>
      </c>
      <c r="D623" s="11">
        <v>0</v>
      </c>
      <c r="E623" s="11">
        <v>0</v>
      </c>
      <c r="F623" s="4">
        <v>403</v>
      </c>
      <c r="G623" s="20">
        <v>1485</v>
      </c>
      <c r="H623" t="s">
        <v>23</v>
      </c>
      <c r="I623" t="s">
        <v>61</v>
      </c>
      <c r="J623" t="s">
        <v>54</v>
      </c>
      <c r="K623" s="11">
        <v>12</v>
      </c>
      <c r="L623" s="11">
        <v>9</v>
      </c>
      <c r="M623" s="10">
        <f t="shared" si="20"/>
        <v>21</v>
      </c>
    </row>
    <row r="624" spans="1:13" x14ac:dyDescent="0.25">
      <c r="A624" s="2" t="s">
        <v>12</v>
      </c>
      <c r="B624" s="3">
        <v>44873</v>
      </c>
      <c r="C624" t="s">
        <v>47</v>
      </c>
      <c r="D624" s="11">
        <v>0</v>
      </c>
      <c r="E624" s="11">
        <v>0</v>
      </c>
      <c r="F624" s="4">
        <v>403</v>
      </c>
      <c r="G624" s="20">
        <v>1485</v>
      </c>
      <c r="H624" t="s">
        <v>25</v>
      </c>
      <c r="I624" t="s">
        <v>26</v>
      </c>
      <c r="J624" t="s">
        <v>13</v>
      </c>
      <c r="K624" s="11">
        <f>19+387</f>
        <v>406</v>
      </c>
      <c r="L624" s="11">
        <v>157</v>
      </c>
      <c r="M624" s="10">
        <f t="shared" si="20"/>
        <v>563</v>
      </c>
    </row>
    <row r="625" spans="1:13" x14ac:dyDescent="0.25">
      <c r="A625" s="2" t="s">
        <v>12</v>
      </c>
      <c r="B625" s="3">
        <v>44873</v>
      </c>
      <c r="C625" t="s">
        <v>47</v>
      </c>
      <c r="D625" s="11">
        <v>0</v>
      </c>
      <c r="E625" s="11">
        <v>0</v>
      </c>
      <c r="F625" s="4">
        <v>403</v>
      </c>
      <c r="G625" s="20">
        <v>1485</v>
      </c>
      <c r="H625" t="s">
        <v>25</v>
      </c>
      <c r="I625" t="s">
        <v>62</v>
      </c>
      <c r="J625" t="s">
        <v>49</v>
      </c>
      <c r="K625" s="11">
        <f>13+77</f>
        <v>90</v>
      </c>
      <c r="L625" s="11">
        <v>52</v>
      </c>
      <c r="M625" s="10">
        <f t="shared" si="20"/>
        <v>142</v>
      </c>
    </row>
    <row r="626" spans="1:13" x14ac:dyDescent="0.25">
      <c r="A626" s="2" t="s">
        <v>12</v>
      </c>
      <c r="B626" s="3">
        <v>44873</v>
      </c>
      <c r="C626" t="s">
        <v>47</v>
      </c>
      <c r="D626" s="11">
        <v>0</v>
      </c>
      <c r="E626" s="11">
        <v>0</v>
      </c>
      <c r="F626" s="4">
        <v>403</v>
      </c>
      <c r="G626" s="20">
        <v>1485</v>
      </c>
      <c r="H626" t="s">
        <v>25</v>
      </c>
      <c r="I626" t="s">
        <v>63</v>
      </c>
      <c r="J626" t="s">
        <v>55</v>
      </c>
      <c r="K626" s="11">
        <v>6</v>
      </c>
      <c r="L626" s="11">
        <v>5</v>
      </c>
      <c r="M626" s="10">
        <f t="shared" si="20"/>
        <v>11</v>
      </c>
    </row>
    <row r="627" spans="1:13" x14ac:dyDescent="0.25">
      <c r="A627" s="2" t="s">
        <v>12</v>
      </c>
      <c r="B627" s="3">
        <v>44873</v>
      </c>
      <c r="C627" t="s">
        <v>47</v>
      </c>
      <c r="D627" s="11">
        <v>0</v>
      </c>
      <c r="E627" s="11">
        <v>0</v>
      </c>
      <c r="F627" s="4">
        <v>403</v>
      </c>
      <c r="G627" s="20">
        <v>1485</v>
      </c>
      <c r="H627" t="s">
        <v>25</v>
      </c>
      <c r="I627" t="s">
        <v>53</v>
      </c>
      <c r="K627" s="11">
        <v>0</v>
      </c>
      <c r="L627" s="11">
        <v>0</v>
      </c>
      <c r="M627" s="10">
        <f t="shared" si="20"/>
        <v>0</v>
      </c>
    </row>
    <row r="628" spans="1:13" x14ac:dyDescent="0.25">
      <c r="A628" s="2" t="s">
        <v>12</v>
      </c>
      <c r="B628" s="3">
        <v>44873</v>
      </c>
      <c r="C628" t="s">
        <v>47</v>
      </c>
      <c r="D628" s="11">
        <v>0</v>
      </c>
      <c r="E628" s="11">
        <v>0</v>
      </c>
      <c r="F628" s="4">
        <v>403</v>
      </c>
      <c r="G628" s="20">
        <v>1485</v>
      </c>
      <c r="H628" t="s">
        <v>27</v>
      </c>
      <c r="I628" t="s">
        <v>28</v>
      </c>
      <c r="J628" t="s">
        <v>13</v>
      </c>
      <c r="K628" s="11">
        <f>18+382</f>
        <v>400</v>
      </c>
      <c r="L628" s="11">
        <v>161</v>
      </c>
      <c r="M628" s="10">
        <f t="shared" si="20"/>
        <v>561</v>
      </c>
    </row>
    <row r="629" spans="1:13" x14ac:dyDescent="0.25">
      <c r="A629" s="2" t="s">
        <v>12</v>
      </c>
      <c r="B629" s="3">
        <v>44873</v>
      </c>
      <c r="C629" t="s">
        <v>47</v>
      </c>
      <c r="D629" s="11">
        <v>0</v>
      </c>
      <c r="E629" s="11">
        <v>0</v>
      </c>
      <c r="F629" s="4">
        <v>403</v>
      </c>
      <c r="G629" s="20">
        <v>1485</v>
      </c>
      <c r="H629" t="s">
        <v>27</v>
      </c>
      <c r="I629" t="s">
        <v>64</v>
      </c>
      <c r="J629" t="s">
        <v>49</v>
      </c>
      <c r="K629" s="11">
        <f>14+86</f>
        <v>100</v>
      </c>
      <c r="L629" s="11">
        <v>51</v>
      </c>
      <c r="M629" s="10">
        <f t="shared" si="20"/>
        <v>151</v>
      </c>
    </row>
    <row r="630" spans="1:13" x14ac:dyDescent="0.25">
      <c r="A630" s="2" t="s">
        <v>12</v>
      </c>
      <c r="B630" s="3">
        <v>44873</v>
      </c>
      <c r="C630" t="s">
        <v>47</v>
      </c>
      <c r="D630" s="11">
        <v>0</v>
      </c>
      <c r="E630" s="11">
        <v>0</v>
      </c>
      <c r="F630" s="4">
        <v>403</v>
      </c>
      <c r="G630" s="20">
        <v>1485</v>
      </c>
      <c r="H630" t="s">
        <v>29</v>
      </c>
      <c r="I630" t="s">
        <v>30</v>
      </c>
      <c r="J630" t="s">
        <v>13</v>
      </c>
      <c r="K630" s="11">
        <f>379+18</f>
        <v>397</v>
      </c>
      <c r="L630" s="11">
        <v>156</v>
      </c>
      <c r="M630" s="10">
        <f t="shared" si="20"/>
        <v>553</v>
      </c>
    </row>
    <row r="631" spans="1:13" x14ac:dyDescent="0.25">
      <c r="A631" s="2" t="s">
        <v>12</v>
      </c>
      <c r="B631" s="3">
        <v>44873</v>
      </c>
      <c r="C631" t="s">
        <v>47</v>
      </c>
      <c r="D631" s="11">
        <v>0</v>
      </c>
      <c r="E631" s="11">
        <v>0</v>
      </c>
      <c r="F631" s="4">
        <v>403</v>
      </c>
      <c r="G631" s="20">
        <v>1485</v>
      </c>
      <c r="H631" t="s">
        <v>29</v>
      </c>
      <c r="I631" t="s">
        <v>65</v>
      </c>
      <c r="J631" t="s">
        <v>49</v>
      </c>
      <c r="K631" s="11">
        <f>13+79</f>
        <v>92</v>
      </c>
      <c r="L631" s="11">
        <v>49</v>
      </c>
      <c r="M631" s="10">
        <f t="shared" si="20"/>
        <v>141</v>
      </c>
    </row>
    <row r="632" spans="1:13" x14ac:dyDescent="0.25">
      <c r="A632" s="2" t="s">
        <v>12</v>
      </c>
      <c r="B632" s="3">
        <v>44873</v>
      </c>
      <c r="C632" t="s">
        <v>47</v>
      </c>
      <c r="D632" s="11">
        <v>0</v>
      </c>
      <c r="E632" s="11">
        <v>0</v>
      </c>
      <c r="F632" s="4">
        <v>403</v>
      </c>
      <c r="G632" s="20">
        <v>1485</v>
      </c>
      <c r="H632" t="s">
        <v>29</v>
      </c>
      <c r="I632" t="s">
        <v>66</v>
      </c>
      <c r="J632" t="s">
        <v>54</v>
      </c>
      <c r="K632" s="11">
        <v>7</v>
      </c>
      <c r="L632" s="11">
        <v>9</v>
      </c>
      <c r="M632" s="10">
        <f t="shared" si="20"/>
        <v>16</v>
      </c>
    </row>
    <row r="633" spans="1:13" x14ac:dyDescent="0.25">
      <c r="A633" s="2" t="s">
        <v>12</v>
      </c>
      <c r="B633" s="3">
        <v>44873</v>
      </c>
      <c r="C633" t="s">
        <v>47</v>
      </c>
      <c r="D633" s="11">
        <v>0</v>
      </c>
      <c r="E633" s="11">
        <v>0</v>
      </c>
      <c r="F633" s="4">
        <v>403</v>
      </c>
      <c r="G633" s="20">
        <v>1485</v>
      </c>
      <c r="H633" t="s">
        <v>29</v>
      </c>
      <c r="I633" t="s">
        <v>67</v>
      </c>
      <c r="J633" t="s">
        <v>55</v>
      </c>
      <c r="K633" s="11">
        <v>3</v>
      </c>
      <c r="L633" s="11">
        <v>1</v>
      </c>
      <c r="M633" s="10">
        <f t="shared" si="20"/>
        <v>4</v>
      </c>
    </row>
    <row r="634" spans="1:13" x14ac:dyDescent="0.25">
      <c r="A634" s="2" t="s">
        <v>12</v>
      </c>
      <c r="B634" s="3">
        <v>44873</v>
      </c>
      <c r="C634" t="s">
        <v>47</v>
      </c>
      <c r="D634" s="11">
        <v>0</v>
      </c>
      <c r="E634" s="11">
        <v>0</v>
      </c>
      <c r="F634" s="4">
        <v>403</v>
      </c>
      <c r="G634" s="20">
        <v>1485</v>
      </c>
      <c r="H634" t="s">
        <v>31</v>
      </c>
      <c r="I634" t="s">
        <v>32</v>
      </c>
      <c r="J634" t="s">
        <v>13</v>
      </c>
      <c r="K634" s="11">
        <f>18+384</f>
        <v>402</v>
      </c>
      <c r="L634" s="11">
        <v>156</v>
      </c>
      <c r="M634" s="10">
        <f t="shared" si="20"/>
        <v>558</v>
      </c>
    </row>
    <row r="635" spans="1:13" x14ac:dyDescent="0.25">
      <c r="A635" s="2" t="s">
        <v>12</v>
      </c>
      <c r="B635" s="3">
        <v>44873</v>
      </c>
      <c r="C635" t="s">
        <v>47</v>
      </c>
      <c r="D635" s="11">
        <v>0</v>
      </c>
      <c r="E635" s="11">
        <v>0</v>
      </c>
      <c r="F635" s="4">
        <v>403</v>
      </c>
      <c r="G635" s="20">
        <v>1485</v>
      </c>
      <c r="H635" t="s">
        <v>31</v>
      </c>
      <c r="I635" t="s">
        <v>68</v>
      </c>
      <c r="J635" t="s">
        <v>49</v>
      </c>
      <c r="K635" s="11">
        <f>14+74</f>
        <v>88</v>
      </c>
      <c r="L635" s="11">
        <v>52</v>
      </c>
      <c r="M635" s="10">
        <f t="shared" si="20"/>
        <v>140</v>
      </c>
    </row>
    <row r="636" spans="1:13" x14ac:dyDescent="0.25">
      <c r="A636" s="2" t="s">
        <v>12</v>
      </c>
      <c r="B636" s="3">
        <v>44873</v>
      </c>
      <c r="C636" t="s">
        <v>47</v>
      </c>
      <c r="D636" s="11">
        <v>0</v>
      </c>
      <c r="E636" s="11">
        <v>0</v>
      </c>
      <c r="F636" s="4">
        <v>403</v>
      </c>
      <c r="G636" s="20">
        <v>1485</v>
      </c>
      <c r="H636" t="s">
        <v>31</v>
      </c>
      <c r="I636" t="s">
        <v>69</v>
      </c>
      <c r="J636" t="s">
        <v>54</v>
      </c>
      <c r="K636" s="11">
        <v>11</v>
      </c>
      <c r="L636" s="11">
        <v>6</v>
      </c>
      <c r="M636" s="10">
        <f t="shared" si="20"/>
        <v>17</v>
      </c>
    </row>
    <row r="637" spans="1:13" x14ac:dyDescent="0.25">
      <c r="A637" s="2" t="s">
        <v>12</v>
      </c>
      <c r="B637" s="3">
        <v>44873</v>
      </c>
      <c r="C637" t="s">
        <v>47</v>
      </c>
      <c r="D637" s="11">
        <v>0</v>
      </c>
      <c r="E637" s="11">
        <v>0</v>
      </c>
      <c r="F637" s="4">
        <v>403</v>
      </c>
      <c r="G637" s="20">
        <v>1485</v>
      </c>
      <c r="H637" t="s">
        <v>33</v>
      </c>
      <c r="I637" t="s">
        <v>34</v>
      </c>
      <c r="J637" t="s">
        <v>13</v>
      </c>
      <c r="K637" s="11">
        <f>387+19</f>
        <v>406</v>
      </c>
      <c r="L637" s="11">
        <v>160</v>
      </c>
      <c r="M637" s="10">
        <f t="shared" si="20"/>
        <v>566</v>
      </c>
    </row>
    <row r="638" spans="1:13" x14ac:dyDescent="0.25">
      <c r="A638" s="2" t="s">
        <v>12</v>
      </c>
      <c r="B638" s="3">
        <v>44873</v>
      </c>
      <c r="C638" t="s">
        <v>47</v>
      </c>
      <c r="D638" s="11">
        <v>0</v>
      </c>
      <c r="E638" s="11">
        <v>0</v>
      </c>
      <c r="F638" s="4">
        <v>403</v>
      </c>
      <c r="G638" s="20">
        <v>1485</v>
      </c>
      <c r="H638" t="s">
        <v>33</v>
      </c>
      <c r="I638" t="s">
        <v>70</v>
      </c>
      <c r="J638" t="s">
        <v>49</v>
      </c>
      <c r="K638" s="11">
        <f>13+81</f>
        <v>94</v>
      </c>
      <c r="L638" s="11">
        <v>54</v>
      </c>
      <c r="M638" s="10">
        <f t="shared" si="20"/>
        <v>148</v>
      </c>
    </row>
    <row r="639" spans="1:13" x14ac:dyDescent="0.25">
      <c r="A639" s="2" t="s">
        <v>12</v>
      </c>
      <c r="B639" s="3">
        <v>44873</v>
      </c>
      <c r="C639" t="s">
        <v>47</v>
      </c>
      <c r="D639" s="11">
        <v>0</v>
      </c>
      <c r="E639" s="11">
        <v>0</v>
      </c>
      <c r="F639" s="4">
        <v>403</v>
      </c>
      <c r="G639" s="20">
        <v>1485</v>
      </c>
      <c r="H639" t="s">
        <v>35</v>
      </c>
      <c r="I639" t="s">
        <v>36</v>
      </c>
      <c r="J639" t="s">
        <v>13</v>
      </c>
      <c r="K639" s="2">
        <f>18+385</f>
        <v>403</v>
      </c>
      <c r="L639" s="11">
        <v>160</v>
      </c>
      <c r="M639" s="10">
        <f t="shared" si="20"/>
        <v>563</v>
      </c>
    </row>
    <row r="640" spans="1:13" x14ac:dyDescent="0.25">
      <c r="A640" s="2" t="s">
        <v>12</v>
      </c>
      <c r="B640" s="3">
        <v>44873</v>
      </c>
      <c r="C640" t="s">
        <v>47</v>
      </c>
      <c r="D640" s="11">
        <v>0</v>
      </c>
      <c r="E640" s="11">
        <v>0</v>
      </c>
      <c r="F640" s="4">
        <v>403</v>
      </c>
      <c r="G640" s="20">
        <v>1485</v>
      </c>
      <c r="H640" t="s">
        <v>35</v>
      </c>
      <c r="I640" t="s">
        <v>71</v>
      </c>
      <c r="J640" t="s">
        <v>49</v>
      </c>
      <c r="K640" s="11">
        <f>15+84</f>
        <v>99</v>
      </c>
      <c r="L640" s="11">
        <v>55</v>
      </c>
      <c r="M640" s="10">
        <f t="shared" si="20"/>
        <v>154</v>
      </c>
    </row>
    <row r="641" spans="1:13" x14ac:dyDescent="0.25">
      <c r="A641" s="2" t="s">
        <v>12</v>
      </c>
      <c r="B641" s="3">
        <v>44873</v>
      </c>
      <c r="C641" t="s">
        <v>47</v>
      </c>
      <c r="D641" s="11">
        <v>0</v>
      </c>
      <c r="E641" s="11">
        <v>0</v>
      </c>
      <c r="F641" s="4">
        <v>403</v>
      </c>
      <c r="G641" s="20">
        <v>1485</v>
      </c>
      <c r="H641" t="s">
        <v>37</v>
      </c>
      <c r="I641" t="s">
        <v>38</v>
      </c>
      <c r="J641" t="s">
        <v>13</v>
      </c>
      <c r="K641" s="11">
        <f>18+384</f>
        <v>402</v>
      </c>
      <c r="L641" s="11">
        <v>160</v>
      </c>
      <c r="M641" s="10">
        <f t="shared" si="20"/>
        <v>562</v>
      </c>
    </row>
    <row r="642" spans="1:13" x14ac:dyDescent="0.25">
      <c r="A642" s="2" t="s">
        <v>12</v>
      </c>
      <c r="B642" s="3">
        <v>44873</v>
      </c>
      <c r="C642" t="s">
        <v>47</v>
      </c>
      <c r="D642" s="11">
        <v>0</v>
      </c>
      <c r="E642" s="11">
        <v>0</v>
      </c>
      <c r="F642" s="4">
        <v>403</v>
      </c>
      <c r="G642" s="20">
        <v>1485</v>
      </c>
      <c r="H642" t="s">
        <v>37</v>
      </c>
      <c r="I642" t="s">
        <v>72</v>
      </c>
      <c r="J642" t="s">
        <v>49</v>
      </c>
      <c r="K642" s="11">
        <f>15+84</f>
        <v>99</v>
      </c>
      <c r="L642" s="11">
        <v>54</v>
      </c>
      <c r="M642" s="10">
        <f t="shared" si="20"/>
        <v>153</v>
      </c>
    </row>
    <row r="643" spans="1:13" x14ac:dyDescent="0.25">
      <c r="A643" s="2" t="s">
        <v>12</v>
      </c>
      <c r="B643" s="3">
        <v>44873</v>
      </c>
      <c r="C643" t="s">
        <v>47</v>
      </c>
      <c r="D643" s="11">
        <v>0</v>
      </c>
      <c r="E643" s="11">
        <v>0</v>
      </c>
      <c r="F643" s="4">
        <v>403</v>
      </c>
      <c r="G643" s="20">
        <v>1485</v>
      </c>
      <c r="H643" t="s">
        <v>39</v>
      </c>
      <c r="I643" t="s">
        <v>41</v>
      </c>
      <c r="J643" t="s">
        <v>13</v>
      </c>
      <c r="K643" s="11">
        <f>18+389</f>
        <v>407</v>
      </c>
      <c r="L643" s="11">
        <v>161</v>
      </c>
      <c r="M643" s="10">
        <f t="shared" si="20"/>
        <v>568</v>
      </c>
    </row>
    <row r="644" spans="1:13" x14ac:dyDescent="0.25">
      <c r="A644" s="2" t="s">
        <v>12</v>
      </c>
      <c r="B644" s="3">
        <v>44873</v>
      </c>
      <c r="C644" t="s">
        <v>47</v>
      </c>
      <c r="D644" s="11">
        <v>0</v>
      </c>
      <c r="E644" s="11">
        <v>0</v>
      </c>
      <c r="F644" s="4">
        <v>403</v>
      </c>
      <c r="G644" s="20">
        <v>1485</v>
      </c>
      <c r="H644" t="s">
        <v>39</v>
      </c>
      <c r="I644" t="s">
        <v>73</v>
      </c>
      <c r="J644" t="s">
        <v>49</v>
      </c>
      <c r="K644" s="11">
        <f>15+80</f>
        <v>95</v>
      </c>
      <c r="L644" s="11">
        <v>54</v>
      </c>
      <c r="M644" s="10">
        <f t="shared" si="20"/>
        <v>149</v>
      </c>
    </row>
    <row r="645" spans="1:13" x14ac:dyDescent="0.25">
      <c r="A645" s="2" t="s">
        <v>12</v>
      </c>
      <c r="B645" s="3">
        <v>44873</v>
      </c>
      <c r="C645" t="s">
        <v>47</v>
      </c>
      <c r="D645" s="11">
        <v>0</v>
      </c>
      <c r="E645" s="11">
        <v>0</v>
      </c>
      <c r="F645" s="4">
        <v>403</v>
      </c>
      <c r="G645" s="20">
        <v>1485</v>
      </c>
      <c r="H645" t="s">
        <v>40</v>
      </c>
      <c r="I645" t="s">
        <v>42</v>
      </c>
      <c r="J645" t="s">
        <v>13</v>
      </c>
      <c r="K645" s="11">
        <f>20+397</f>
        <v>417</v>
      </c>
      <c r="L645" s="11">
        <v>167</v>
      </c>
      <c r="M645" s="10">
        <f t="shared" si="20"/>
        <v>584</v>
      </c>
    </row>
    <row r="646" spans="1:13" x14ac:dyDescent="0.25">
      <c r="A646" s="2" t="s">
        <v>12</v>
      </c>
      <c r="B646" s="3">
        <v>44873</v>
      </c>
      <c r="C646" t="s">
        <v>47</v>
      </c>
      <c r="D646" s="11">
        <v>0</v>
      </c>
      <c r="E646" s="11">
        <v>0</v>
      </c>
      <c r="F646" s="4">
        <v>403</v>
      </c>
      <c r="G646" s="20">
        <v>1485</v>
      </c>
      <c r="H646" t="s">
        <v>40</v>
      </c>
      <c r="I646" t="s">
        <v>74</v>
      </c>
      <c r="J646" t="s">
        <v>54</v>
      </c>
      <c r="K646" s="11">
        <v>65</v>
      </c>
      <c r="L646" s="11">
        <v>38</v>
      </c>
      <c r="M646" s="10">
        <f t="shared" si="20"/>
        <v>103</v>
      </c>
    </row>
    <row r="647" spans="1:13" x14ac:dyDescent="0.25">
      <c r="A647" s="2" t="s">
        <v>12</v>
      </c>
      <c r="B647" s="3">
        <v>44873</v>
      </c>
      <c r="C647" t="s">
        <v>47</v>
      </c>
      <c r="D647" s="11">
        <v>0</v>
      </c>
      <c r="E647" s="11">
        <v>0</v>
      </c>
      <c r="F647" s="4">
        <v>403</v>
      </c>
      <c r="G647" s="20">
        <v>1485</v>
      </c>
      <c r="H647" t="s">
        <v>43</v>
      </c>
      <c r="I647" t="s">
        <v>44</v>
      </c>
      <c r="J647" t="s">
        <v>13</v>
      </c>
      <c r="K647" s="11">
        <f>20+386</f>
        <v>406</v>
      </c>
      <c r="L647" s="11">
        <v>160</v>
      </c>
      <c r="M647" s="10">
        <f t="shared" si="20"/>
        <v>566</v>
      </c>
    </row>
    <row r="648" spans="1:13" x14ac:dyDescent="0.25">
      <c r="A648" s="2" t="s">
        <v>12</v>
      </c>
      <c r="B648" s="3">
        <v>44873</v>
      </c>
      <c r="C648" t="s">
        <v>47</v>
      </c>
      <c r="D648" s="11">
        <v>0</v>
      </c>
      <c r="E648" s="11">
        <v>0</v>
      </c>
      <c r="F648" s="4">
        <v>403</v>
      </c>
      <c r="G648" s="20">
        <v>1485</v>
      </c>
      <c r="H648" t="s">
        <v>43</v>
      </c>
      <c r="I648" t="s">
        <v>75</v>
      </c>
      <c r="J648" t="s">
        <v>54</v>
      </c>
      <c r="K648" s="11">
        <v>79</v>
      </c>
      <c r="L648" s="11">
        <v>44</v>
      </c>
      <c r="M648" s="10">
        <f t="shared" si="20"/>
        <v>123</v>
      </c>
    </row>
    <row r="649" spans="1:13" x14ac:dyDescent="0.25">
      <c r="A649" s="2" t="s">
        <v>12</v>
      </c>
      <c r="B649" s="3">
        <v>44873</v>
      </c>
      <c r="C649" t="s">
        <v>47</v>
      </c>
      <c r="D649" s="11">
        <v>0</v>
      </c>
      <c r="E649" s="11">
        <v>0</v>
      </c>
      <c r="F649" s="4">
        <v>403</v>
      </c>
      <c r="G649" s="20">
        <v>1485</v>
      </c>
      <c r="H649" t="s">
        <v>45</v>
      </c>
      <c r="I649" t="s">
        <v>46</v>
      </c>
      <c r="J649" t="s">
        <v>13</v>
      </c>
      <c r="K649" s="11">
        <f>381+18</f>
        <v>399</v>
      </c>
      <c r="L649" s="11">
        <v>161</v>
      </c>
      <c r="M649" s="10">
        <f t="shared" si="20"/>
        <v>560</v>
      </c>
    </row>
    <row r="650" spans="1:13" s="1" customFormat="1" ht="15.75" thickBot="1" x14ac:dyDescent="0.3">
      <c r="A650" s="1" t="s">
        <v>12</v>
      </c>
      <c r="B650" s="9">
        <v>44873</v>
      </c>
      <c r="C650" s="1" t="s">
        <v>47</v>
      </c>
      <c r="D650" s="21">
        <v>0</v>
      </c>
      <c r="E650" s="21">
        <v>0</v>
      </c>
      <c r="F650" s="12">
        <v>403</v>
      </c>
      <c r="G650" s="19">
        <v>1485</v>
      </c>
      <c r="H650" s="1" t="s">
        <v>45</v>
      </c>
      <c r="I650" s="1" t="s">
        <v>76</v>
      </c>
      <c r="J650" s="1" t="s">
        <v>49</v>
      </c>
      <c r="K650" s="21">
        <f>15+89</f>
        <v>104</v>
      </c>
      <c r="L650" s="21">
        <v>55</v>
      </c>
      <c r="M650" s="6">
        <f t="shared" si="20"/>
        <v>159</v>
      </c>
    </row>
    <row r="651" spans="1:13" x14ac:dyDescent="0.25">
      <c r="A651" s="2" t="s">
        <v>12</v>
      </c>
      <c r="B651" s="3">
        <v>44873</v>
      </c>
      <c r="C651" t="s">
        <v>47</v>
      </c>
      <c r="D651" s="11">
        <v>28</v>
      </c>
      <c r="E651" s="11">
        <v>21</v>
      </c>
      <c r="F651" s="4">
        <v>404</v>
      </c>
      <c r="G651" s="20">
        <v>4174</v>
      </c>
      <c r="H651" s="7" t="s">
        <v>14</v>
      </c>
      <c r="I651" t="s">
        <v>77</v>
      </c>
      <c r="J651" t="s">
        <v>13</v>
      </c>
      <c r="K651" s="11">
        <f>48+901</f>
        <v>949</v>
      </c>
      <c r="L651" s="11">
        <v>985</v>
      </c>
      <c r="M651" s="10">
        <f t="shared" ref="M651:M665" si="21">SUM(K651:L651)</f>
        <v>1934</v>
      </c>
    </row>
    <row r="652" spans="1:13" x14ac:dyDescent="0.25">
      <c r="A652" s="2" t="s">
        <v>12</v>
      </c>
      <c r="B652" s="3">
        <v>44873</v>
      </c>
      <c r="C652" t="s">
        <v>47</v>
      </c>
      <c r="D652" s="11">
        <v>28</v>
      </c>
      <c r="E652" s="11">
        <v>21</v>
      </c>
      <c r="F652" s="4">
        <v>404</v>
      </c>
      <c r="G652" s="20">
        <v>4174</v>
      </c>
      <c r="H652" s="7" t="s">
        <v>14</v>
      </c>
      <c r="I652" t="s">
        <v>78</v>
      </c>
      <c r="J652" t="s">
        <v>49</v>
      </c>
      <c r="K652" s="11">
        <f>37+139</f>
        <v>176</v>
      </c>
      <c r="L652" s="11">
        <v>147</v>
      </c>
      <c r="M652" s="10">
        <f t="shared" si="21"/>
        <v>323</v>
      </c>
    </row>
    <row r="653" spans="1:13" x14ac:dyDescent="0.25">
      <c r="A653" s="2" t="s">
        <v>12</v>
      </c>
      <c r="B653" s="3">
        <v>44873</v>
      </c>
      <c r="C653" t="s">
        <v>47</v>
      </c>
      <c r="D653" s="11">
        <v>28</v>
      </c>
      <c r="E653" s="11">
        <v>21</v>
      </c>
      <c r="F653" s="4">
        <v>404</v>
      </c>
      <c r="G653" s="20">
        <v>4174</v>
      </c>
      <c r="H653" s="7" t="s">
        <v>14</v>
      </c>
      <c r="I653" t="s">
        <v>79</v>
      </c>
      <c r="J653" t="s">
        <v>54</v>
      </c>
      <c r="K653" s="11">
        <v>6</v>
      </c>
      <c r="L653" s="11">
        <v>8</v>
      </c>
      <c r="M653" s="10">
        <f t="shared" si="21"/>
        <v>14</v>
      </c>
    </row>
    <row r="654" spans="1:13" x14ac:dyDescent="0.25">
      <c r="A654" s="2" t="s">
        <v>12</v>
      </c>
      <c r="B654" s="3">
        <v>44873</v>
      </c>
      <c r="C654" t="s">
        <v>47</v>
      </c>
      <c r="D654" s="11">
        <v>28</v>
      </c>
      <c r="E654" s="11">
        <v>21</v>
      </c>
      <c r="F654" s="4">
        <v>404</v>
      </c>
      <c r="G654" s="20">
        <v>4174</v>
      </c>
      <c r="H654" s="8" t="s">
        <v>18</v>
      </c>
      <c r="I654" t="s">
        <v>17</v>
      </c>
      <c r="J654" t="s">
        <v>13</v>
      </c>
      <c r="K654" s="11">
        <f>898+51</f>
        <v>949</v>
      </c>
      <c r="L654" s="11">
        <v>983</v>
      </c>
      <c r="M654" s="10">
        <f t="shared" si="21"/>
        <v>1932</v>
      </c>
    </row>
    <row r="655" spans="1:13" x14ac:dyDescent="0.25">
      <c r="A655" s="2" t="s">
        <v>12</v>
      </c>
      <c r="B655" s="3">
        <v>44873</v>
      </c>
      <c r="C655" t="s">
        <v>47</v>
      </c>
      <c r="D655" s="11">
        <v>28</v>
      </c>
      <c r="E655" s="11">
        <v>21</v>
      </c>
      <c r="F655" s="4">
        <v>404</v>
      </c>
      <c r="G655" s="20">
        <v>4174</v>
      </c>
      <c r="H655" s="8" t="s">
        <v>18</v>
      </c>
      <c r="I655" t="s">
        <v>50</v>
      </c>
      <c r="J655" t="s">
        <v>49</v>
      </c>
      <c r="K655" s="11">
        <f>38+147</f>
        <v>185</v>
      </c>
      <c r="L655" s="11">
        <v>151</v>
      </c>
      <c r="M655" s="10">
        <f t="shared" si="21"/>
        <v>336</v>
      </c>
    </row>
    <row r="656" spans="1:13" x14ac:dyDescent="0.25">
      <c r="A656" s="2" t="s">
        <v>12</v>
      </c>
      <c r="B656" s="3">
        <v>44873</v>
      </c>
      <c r="C656" t="s">
        <v>47</v>
      </c>
      <c r="D656" s="11">
        <v>28</v>
      </c>
      <c r="E656" s="11">
        <v>21</v>
      </c>
      <c r="F656" s="4">
        <v>404</v>
      </c>
      <c r="G656" s="20">
        <v>4174</v>
      </c>
      <c r="H656" s="8" t="s">
        <v>18</v>
      </c>
      <c r="I656" t="s">
        <v>51</v>
      </c>
      <c r="J656" t="s">
        <v>54</v>
      </c>
      <c r="K656" s="11">
        <v>6</v>
      </c>
      <c r="L656" s="11">
        <v>9</v>
      </c>
      <c r="M656" s="10">
        <f t="shared" si="21"/>
        <v>15</v>
      </c>
    </row>
    <row r="657" spans="1:13" x14ac:dyDescent="0.25">
      <c r="A657" s="2" t="s">
        <v>12</v>
      </c>
      <c r="B657" s="3">
        <v>44873</v>
      </c>
      <c r="C657" t="s">
        <v>47</v>
      </c>
      <c r="D657" s="11">
        <v>28</v>
      </c>
      <c r="E657" s="11">
        <v>21</v>
      </c>
      <c r="F657" s="4">
        <v>404</v>
      </c>
      <c r="G657" s="20">
        <v>4174</v>
      </c>
      <c r="H657" s="8" t="s">
        <v>18</v>
      </c>
      <c r="I657" t="s">
        <v>52</v>
      </c>
      <c r="J657" t="s">
        <v>55</v>
      </c>
      <c r="K657" s="11">
        <v>1</v>
      </c>
      <c r="L657" s="11">
        <v>3</v>
      </c>
      <c r="M657" s="10">
        <f t="shared" si="21"/>
        <v>4</v>
      </c>
    </row>
    <row r="658" spans="1:13" x14ac:dyDescent="0.25">
      <c r="A658" s="2" t="s">
        <v>12</v>
      </c>
      <c r="B658" s="3">
        <v>44873</v>
      </c>
      <c r="C658" t="s">
        <v>47</v>
      </c>
      <c r="D658" s="11">
        <v>28</v>
      </c>
      <c r="E658" s="11">
        <v>21</v>
      </c>
      <c r="F658" s="4">
        <v>404</v>
      </c>
      <c r="G658" s="20">
        <v>4174</v>
      </c>
      <c r="H658" s="8" t="s">
        <v>18</v>
      </c>
      <c r="I658" t="s">
        <v>53</v>
      </c>
      <c r="K658" s="11">
        <v>0</v>
      </c>
      <c r="L658" s="11">
        <v>1</v>
      </c>
      <c r="M658" s="10">
        <f t="shared" si="21"/>
        <v>1</v>
      </c>
    </row>
    <row r="659" spans="1:13" x14ac:dyDescent="0.25">
      <c r="A659" s="2" t="s">
        <v>12</v>
      </c>
      <c r="B659" s="3">
        <v>44873</v>
      </c>
      <c r="C659" t="s">
        <v>47</v>
      </c>
      <c r="D659" s="11">
        <v>28</v>
      </c>
      <c r="E659" s="11">
        <v>21</v>
      </c>
      <c r="F659" s="4">
        <v>404</v>
      </c>
      <c r="G659" s="20">
        <v>4174</v>
      </c>
      <c r="H659" s="8" t="s">
        <v>19</v>
      </c>
      <c r="I659" t="s">
        <v>20</v>
      </c>
      <c r="J659" t="s">
        <v>13</v>
      </c>
      <c r="K659" s="11">
        <f>879+50</f>
        <v>929</v>
      </c>
      <c r="L659" s="11">
        <v>961</v>
      </c>
      <c r="M659" s="10">
        <f t="shared" si="21"/>
        <v>1890</v>
      </c>
    </row>
    <row r="660" spans="1:13" x14ac:dyDescent="0.25">
      <c r="A660" s="2" t="s">
        <v>12</v>
      </c>
      <c r="B660" s="3">
        <v>44873</v>
      </c>
      <c r="C660" t="s">
        <v>47</v>
      </c>
      <c r="D660" s="11">
        <v>28</v>
      </c>
      <c r="E660" s="11">
        <v>21</v>
      </c>
      <c r="F660" s="4">
        <v>404</v>
      </c>
      <c r="G660" s="20">
        <v>4174</v>
      </c>
      <c r="H660" s="8" t="s">
        <v>19</v>
      </c>
      <c r="I660" t="s">
        <v>56</v>
      </c>
      <c r="J660" t="s">
        <v>49</v>
      </c>
      <c r="K660" s="11">
        <f>39+150</f>
        <v>189</v>
      </c>
      <c r="L660" s="11">
        <v>162</v>
      </c>
      <c r="M660" s="10">
        <f t="shared" si="21"/>
        <v>351</v>
      </c>
    </row>
    <row r="661" spans="1:13" x14ac:dyDescent="0.25">
      <c r="A661" s="2" t="s">
        <v>12</v>
      </c>
      <c r="B661" s="3">
        <v>44873</v>
      </c>
      <c r="C661" t="s">
        <v>47</v>
      </c>
      <c r="D661" s="11">
        <v>28</v>
      </c>
      <c r="E661" s="11">
        <v>21</v>
      </c>
      <c r="F661" s="4">
        <v>404</v>
      </c>
      <c r="G661" s="20">
        <v>4174</v>
      </c>
      <c r="H661" s="8" t="s">
        <v>19</v>
      </c>
      <c r="I661" t="s">
        <v>57</v>
      </c>
      <c r="J661" t="s">
        <v>54</v>
      </c>
      <c r="K661" s="11">
        <v>20</v>
      </c>
      <c r="L661" s="11">
        <v>19</v>
      </c>
      <c r="M661" s="10">
        <f t="shared" si="21"/>
        <v>39</v>
      </c>
    </row>
    <row r="662" spans="1:13" x14ac:dyDescent="0.25">
      <c r="A662" s="2" t="s">
        <v>12</v>
      </c>
      <c r="B662" s="3">
        <v>44873</v>
      </c>
      <c r="C662" t="s">
        <v>47</v>
      </c>
      <c r="D662" s="11">
        <v>28</v>
      </c>
      <c r="E662" s="11">
        <v>21</v>
      </c>
      <c r="F662" s="4">
        <v>404</v>
      </c>
      <c r="G662" s="20">
        <v>4174</v>
      </c>
      <c r="H662" t="s">
        <v>21</v>
      </c>
      <c r="I662" t="s">
        <v>22</v>
      </c>
      <c r="J662" t="s">
        <v>13</v>
      </c>
      <c r="K662" s="11">
        <f>869+49</f>
        <v>918</v>
      </c>
      <c r="L662" s="11">
        <v>959</v>
      </c>
      <c r="M662" s="10">
        <f t="shared" si="21"/>
        <v>1877</v>
      </c>
    </row>
    <row r="663" spans="1:13" x14ac:dyDescent="0.25">
      <c r="A663" s="2" t="s">
        <v>12</v>
      </c>
      <c r="B663" s="3">
        <v>44873</v>
      </c>
      <c r="C663" t="s">
        <v>47</v>
      </c>
      <c r="D663" s="11">
        <v>28</v>
      </c>
      <c r="E663" s="11">
        <v>21</v>
      </c>
      <c r="F663" s="4">
        <v>404</v>
      </c>
      <c r="G663" s="20">
        <v>4174</v>
      </c>
      <c r="H663" t="s">
        <v>21</v>
      </c>
      <c r="I663" t="s">
        <v>58</v>
      </c>
      <c r="J663" t="s">
        <v>49</v>
      </c>
      <c r="K663" s="11">
        <f>155+39</f>
        <v>194</v>
      </c>
      <c r="L663" s="11">
        <v>159</v>
      </c>
      <c r="M663" s="10">
        <f t="shared" si="21"/>
        <v>353</v>
      </c>
    </row>
    <row r="664" spans="1:13" x14ac:dyDescent="0.25">
      <c r="A664" s="2" t="s">
        <v>12</v>
      </c>
      <c r="B664" s="3">
        <v>44873</v>
      </c>
      <c r="C664" t="s">
        <v>47</v>
      </c>
      <c r="D664" s="11">
        <v>28</v>
      </c>
      <c r="E664" s="11">
        <v>21</v>
      </c>
      <c r="F664" s="4">
        <v>404</v>
      </c>
      <c r="G664" s="20">
        <v>4174</v>
      </c>
      <c r="H664" t="s">
        <v>21</v>
      </c>
      <c r="I664" t="s">
        <v>59</v>
      </c>
      <c r="J664" t="s">
        <v>54</v>
      </c>
      <c r="K664" s="11">
        <v>20</v>
      </c>
      <c r="L664" s="11">
        <v>23</v>
      </c>
      <c r="M664" s="10">
        <f t="shared" si="21"/>
        <v>43</v>
      </c>
    </row>
    <row r="665" spans="1:13" x14ac:dyDescent="0.25">
      <c r="A665" s="2" t="s">
        <v>12</v>
      </c>
      <c r="B665" s="3">
        <v>44873</v>
      </c>
      <c r="C665" t="s">
        <v>47</v>
      </c>
      <c r="D665" s="11">
        <v>28</v>
      </c>
      <c r="E665" s="11">
        <v>21</v>
      </c>
      <c r="F665" s="4">
        <v>404</v>
      </c>
      <c r="G665" s="20">
        <v>4174</v>
      </c>
      <c r="H665" t="s">
        <v>23</v>
      </c>
      <c r="I665" t="s">
        <v>24</v>
      </c>
      <c r="J665" t="s">
        <v>13</v>
      </c>
      <c r="K665" s="11">
        <f>880+48</f>
        <v>928</v>
      </c>
      <c r="L665" s="11">
        <v>967</v>
      </c>
      <c r="M665" s="10">
        <f t="shared" si="21"/>
        <v>1895</v>
      </c>
    </row>
    <row r="666" spans="1:13" x14ac:dyDescent="0.25">
      <c r="A666" s="2" t="s">
        <v>12</v>
      </c>
      <c r="B666" s="3">
        <v>44873</v>
      </c>
      <c r="C666" t="s">
        <v>47</v>
      </c>
      <c r="D666" s="11">
        <v>28</v>
      </c>
      <c r="E666" s="11">
        <v>21</v>
      </c>
      <c r="F666" s="4">
        <v>404</v>
      </c>
      <c r="G666" s="20">
        <v>4174</v>
      </c>
      <c r="H666" t="s">
        <v>23</v>
      </c>
      <c r="I666" t="s">
        <v>60</v>
      </c>
      <c r="J666" t="s">
        <v>49</v>
      </c>
      <c r="K666" s="11">
        <f>38+147</f>
        <v>185</v>
      </c>
      <c r="L666" s="11">
        <v>146</v>
      </c>
      <c r="M666" s="10">
        <f t="shared" ref="M666:M694" si="22">SUM(K666:L666)</f>
        <v>331</v>
      </c>
    </row>
    <row r="667" spans="1:13" x14ac:dyDescent="0.25">
      <c r="A667" s="2" t="s">
        <v>12</v>
      </c>
      <c r="B667" s="3">
        <v>44873</v>
      </c>
      <c r="C667" t="s">
        <v>47</v>
      </c>
      <c r="D667" s="11">
        <v>28</v>
      </c>
      <c r="E667" s="11">
        <v>21</v>
      </c>
      <c r="F667" s="4">
        <v>404</v>
      </c>
      <c r="G667" s="20">
        <v>4174</v>
      </c>
      <c r="H667" t="s">
        <v>23</v>
      </c>
      <c r="I667" t="s">
        <v>61</v>
      </c>
      <c r="J667" t="s">
        <v>54</v>
      </c>
      <c r="K667" s="11">
        <v>12</v>
      </c>
      <c r="L667" s="11">
        <v>13</v>
      </c>
      <c r="M667" s="10">
        <f t="shared" si="22"/>
        <v>25</v>
      </c>
    </row>
    <row r="668" spans="1:13" x14ac:dyDescent="0.25">
      <c r="A668" s="2" t="s">
        <v>12</v>
      </c>
      <c r="B668" s="3">
        <v>44873</v>
      </c>
      <c r="C668" t="s">
        <v>47</v>
      </c>
      <c r="D668" s="11">
        <v>28</v>
      </c>
      <c r="E668" s="11">
        <v>21</v>
      </c>
      <c r="F668" s="4">
        <v>404</v>
      </c>
      <c r="G668" s="20">
        <v>4174</v>
      </c>
      <c r="H668" t="s">
        <v>25</v>
      </c>
      <c r="I668" t="s">
        <v>26</v>
      </c>
      <c r="J668" t="s">
        <v>13</v>
      </c>
      <c r="K668" s="11">
        <f>885+47</f>
        <v>932</v>
      </c>
      <c r="L668" s="11">
        <v>968</v>
      </c>
      <c r="M668" s="10">
        <f t="shared" si="22"/>
        <v>1900</v>
      </c>
    </row>
    <row r="669" spans="1:13" x14ac:dyDescent="0.25">
      <c r="A669" s="2" t="s">
        <v>12</v>
      </c>
      <c r="B669" s="3">
        <v>44873</v>
      </c>
      <c r="C669" t="s">
        <v>47</v>
      </c>
      <c r="D669" s="11">
        <v>28</v>
      </c>
      <c r="E669" s="11">
        <v>21</v>
      </c>
      <c r="F669" s="4">
        <v>404</v>
      </c>
      <c r="G669" s="20">
        <v>4174</v>
      </c>
      <c r="H669" t="s">
        <v>25</v>
      </c>
      <c r="I669" t="s">
        <v>62</v>
      </c>
      <c r="J669" t="s">
        <v>49</v>
      </c>
      <c r="K669" s="11">
        <f>141+37</f>
        <v>178</v>
      </c>
      <c r="L669" s="11">
        <v>145</v>
      </c>
      <c r="M669" s="10">
        <f t="shared" si="22"/>
        <v>323</v>
      </c>
    </row>
    <row r="670" spans="1:13" x14ac:dyDescent="0.25">
      <c r="A670" s="2" t="s">
        <v>12</v>
      </c>
      <c r="B670" s="3">
        <v>44873</v>
      </c>
      <c r="C670" t="s">
        <v>47</v>
      </c>
      <c r="D670" s="11">
        <v>28</v>
      </c>
      <c r="E670" s="11">
        <v>21</v>
      </c>
      <c r="F670" s="4">
        <v>404</v>
      </c>
      <c r="G670" s="20">
        <v>4174</v>
      </c>
      <c r="H670" t="s">
        <v>25</v>
      </c>
      <c r="I670" t="s">
        <v>63</v>
      </c>
      <c r="J670" t="s">
        <v>55</v>
      </c>
      <c r="K670" s="11">
        <v>8</v>
      </c>
      <c r="L670" s="11">
        <v>10</v>
      </c>
      <c r="M670" s="10">
        <f t="shared" si="22"/>
        <v>18</v>
      </c>
    </row>
    <row r="671" spans="1:13" x14ac:dyDescent="0.25">
      <c r="A671" s="2" t="s">
        <v>12</v>
      </c>
      <c r="B671" s="3">
        <v>44873</v>
      </c>
      <c r="C671" t="s">
        <v>47</v>
      </c>
      <c r="D671" s="11">
        <v>28</v>
      </c>
      <c r="E671" s="11">
        <v>21</v>
      </c>
      <c r="F671" s="4">
        <v>404</v>
      </c>
      <c r="G671" s="20">
        <v>4174</v>
      </c>
      <c r="H671" t="s">
        <v>25</v>
      </c>
      <c r="I671" t="s">
        <v>53</v>
      </c>
      <c r="K671" s="11">
        <v>0</v>
      </c>
      <c r="L671" s="11">
        <v>0</v>
      </c>
      <c r="M671" s="10">
        <f t="shared" si="22"/>
        <v>0</v>
      </c>
    </row>
    <row r="672" spans="1:13" x14ac:dyDescent="0.25">
      <c r="A672" s="2" t="s">
        <v>12</v>
      </c>
      <c r="B672" s="3">
        <v>44873</v>
      </c>
      <c r="C672" t="s">
        <v>47</v>
      </c>
      <c r="D672" s="11">
        <v>28</v>
      </c>
      <c r="E672" s="11">
        <v>21</v>
      </c>
      <c r="F672" s="4">
        <v>404</v>
      </c>
      <c r="G672" s="20">
        <v>4174</v>
      </c>
      <c r="H672" t="s">
        <v>27</v>
      </c>
      <c r="I672" t="s">
        <v>28</v>
      </c>
      <c r="J672" t="s">
        <v>13</v>
      </c>
      <c r="K672" s="11">
        <f>51+888</f>
        <v>939</v>
      </c>
      <c r="L672" s="11">
        <v>973</v>
      </c>
      <c r="M672" s="10">
        <f t="shared" si="22"/>
        <v>1912</v>
      </c>
    </row>
    <row r="673" spans="1:13" x14ac:dyDescent="0.25">
      <c r="A673" s="2" t="s">
        <v>12</v>
      </c>
      <c r="B673" s="3">
        <v>44873</v>
      </c>
      <c r="C673" t="s">
        <v>47</v>
      </c>
      <c r="D673" s="11">
        <v>28</v>
      </c>
      <c r="E673" s="11">
        <v>21</v>
      </c>
      <c r="F673" s="4">
        <v>404</v>
      </c>
      <c r="G673" s="20">
        <v>4174</v>
      </c>
      <c r="H673" t="s">
        <v>27</v>
      </c>
      <c r="I673" t="s">
        <v>64</v>
      </c>
      <c r="J673" t="s">
        <v>49</v>
      </c>
      <c r="K673" s="11">
        <f>39+148</f>
        <v>187</v>
      </c>
      <c r="L673" s="11">
        <v>151</v>
      </c>
      <c r="M673" s="10">
        <f t="shared" si="22"/>
        <v>338</v>
      </c>
    </row>
    <row r="674" spans="1:13" x14ac:dyDescent="0.25">
      <c r="A674" s="2" t="s">
        <v>12</v>
      </c>
      <c r="B674" s="3">
        <v>44873</v>
      </c>
      <c r="C674" t="s">
        <v>47</v>
      </c>
      <c r="D674" s="11">
        <v>28</v>
      </c>
      <c r="E674" s="11">
        <v>21</v>
      </c>
      <c r="F674" s="4">
        <v>404</v>
      </c>
      <c r="G674" s="20">
        <v>4174</v>
      </c>
      <c r="H674" t="s">
        <v>29</v>
      </c>
      <c r="I674" t="s">
        <v>30</v>
      </c>
      <c r="J674" t="s">
        <v>13</v>
      </c>
      <c r="K674" s="11">
        <f>50+876</f>
        <v>926</v>
      </c>
      <c r="L674" s="11">
        <v>961</v>
      </c>
      <c r="M674" s="10">
        <f t="shared" si="22"/>
        <v>1887</v>
      </c>
    </row>
    <row r="675" spans="1:13" x14ac:dyDescent="0.25">
      <c r="A675" s="2" t="s">
        <v>12</v>
      </c>
      <c r="B675" s="3">
        <v>44873</v>
      </c>
      <c r="C675" t="s">
        <v>47</v>
      </c>
      <c r="D675" s="11">
        <v>28</v>
      </c>
      <c r="E675" s="11">
        <v>21</v>
      </c>
      <c r="F675" s="4">
        <v>404</v>
      </c>
      <c r="G675" s="20">
        <v>4174</v>
      </c>
      <c r="H675" t="s">
        <v>29</v>
      </c>
      <c r="I675" t="s">
        <v>65</v>
      </c>
      <c r="J675" t="s">
        <v>49</v>
      </c>
      <c r="K675" s="2">
        <f>140+37</f>
        <v>177</v>
      </c>
      <c r="L675" s="11">
        <v>146</v>
      </c>
      <c r="M675" s="10">
        <f t="shared" si="22"/>
        <v>323</v>
      </c>
    </row>
    <row r="676" spans="1:13" x14ac:dyDescent="0.25">
      <c r="A676" s="2" t="s">
        <v>12</v>
      </c>
      <c r="B676" s="3">
        <v>44873</v>
      </c>
      <c r="C676" t="s">
        <v>47</v>
      </c>
      <c r="D676" s="11">
        <v>28</v>
      </c>
      <c r="E676" s="11">
        <v>21</v>
      </c>
      <c r="F676" s="4">
        <v>404</v>
      </c>
      <c r="G676" s="20">
        <v>4174</v>
      </c>
      <c r="H676" t="s">
        <v>29</v>
      </c>
      <c r="I676" t="s">
        <v>66</v>
      </c>
      <c r="J676" t="s">
        <v>54</v>
      </c>
      <c r="K676" s="11">
        <v>19</v>
      </c>
      <c r="L676" s="11">
        <v>16</v>
      </c>
      <c r="M676" s="10">
        <f t="shared" si="22"/>
        <v>35</v>
      </c>
    </row>
    <row r="677" spans="1:13" x14ac:dyDescent="0.25">
      <c r="A677" s="2" t="s">
        <v>12</v>
      </c>
      <c r="B677" s="3">
        <v>44873</v>
      </c>
      <c r="C677" t="s">
        <v>47</v>
      </c>
      <c r="D677" s="11">
        <v>28</v>
      </c>
      <c r="E677" s="11">
        <v>21</v>
      </c>
      <c r="F677" s="4">
        <v>404</v>
      </c>
      <c r="G677" s="20">
        <v>4174</v>
      </c>
      <c r="H677" t="s">
        <v>29</v>
      </c>
      <c r="I677" t="s">
        <v>67</v>
      </c>
      <c r="J677" t="s">
        <v>55</v>
      </c>
      <c r="K677" s="11">
        <v>3</v>
      </c>
      <c r="L677" s="11">
        <v>6</v>
      </c>
      <c r="M677" s="10">
        <f t="shared" si="22"/>
        <v>9</v>
      </c>
    </row>
    <row r="678" spans="1:13" x14ac:dyDescent="0.25">
      <c r="A678" s="2" t="s">
        <v>12</v>
      </c>
      <c r="B678" s="3">
        <v>44873</v>
      </c>
      <c r="C678" t="s">
        <v>47</v>
      </c>
      <c r="D678" s="11">
        <v>28</v>
      </c>
      <c r="E678" s="11">
        <v>21</v>
      </c>
      <c r="F678" s="4">
        <v>404</v>
      </c>
      <c r="G678" s="20">
        <v>4174</v>
      </c>
      <c r="H678" t="s">
        <v>31</v>
      </c>
      <c r="I678" t="s">
        <v>32</v>
      </c>
      <c r="J678" t="s">
        <v>13</v>
      </c>
      <c r="K678" s="11">
        <f>888+49</f>
        <v>937</v>
      </c>
      <c r="L678" s="11">
        <v>966</v>
      </c>
      <c r="M678" s="10">
        <f t="shared" si="22"/>
        <v>1903</v>
      </c>
    </row>
    <row r="679" spans="1:13" x14ac:dyDescent="0.25">
      <c r="A679" s="2" t="s">
        <v>12</v>
      </c>
      <c r="B679" s="3">
        <v>44873</v>
      </c>
      <c r="C679" t="s">
        <v>47</v>
      </c>
      <c r="D679" s="11">
        <v>28</v>
      </c>
      <c r="E679" s="11">
        <v>21</v>
      </c>
      <c r="F679" s="4">
        <v>404</v>
      </c>
      <c r="G679" s="20">
        <v>4174</v>
      </c>
      <c r="H679" t="s">
        <v>31</v>
      </c>
      <c r="I679" t="s">
        <v>68</v>
      </c>
      <c r="J679" t="s">
        <v>49</v>
      </c>
      <c r="K679" s="11">
        <f>37+139</f>
        <v>176</v>
      </c>
      <c r="L679" s="11">
        <v>141</v>
      </c>
      <c r="M679" s="10">
        <f t="shared" si="22"/>
        <v>317</v>
      </c>
    </row>
    <row r="680" spans="1:13" x14ac:dyDescent="0.25">
      <c r="A680" s="2" t="s">
        <v>12</v>
      </c>
      <c r="B680" s="3">
        <v>44873</v>
      </c>
      <c r="C680" t="s">
        <v>47</v>
      </c>
      <c r="D680" s="11">
        <v>28</v>
      </c>
      <c r="E680" s="11">
        <v>21</v>
      </c>
      <c r="F680" s="4">
        <v>404</v>
      </c>
      <c r="G680" s="20">
        <v>4174</v>
      </c>
      <c r="H680" t="s">
        <v>31</v>
      </c>
      <c r="I680" t="s">
        <v>69</v>
      </c>
      <c r="J680" t="s">
        <v>54</v>
      </c>
      <c r="K680" s="11">
        <v>10</v>
      </c>
      <c r="L680" s="11">
        <v>16</v>
      </c>
      <c r="M680" s="10">
        <f t="shared" si="22"/>
        <v>26</v>
      </c>
    </row>
    <row r="681" spans="1:13" x14ac:dyDescent="0.25">
      <c r="A681" s="2" t="s">
        <v>12</v>
      </c>
      <c r="B681" s="3">
        <v>44873</v>
      </c>
      <c r="C681" t="s">
        <v>47</v>
      </c>
      <c r="D681" s="11">
        <v>28</v>
      </c>
      <c r="E681" s="11">
        <v>21</v>
      </c>
      <c r="F681" s="4">
        <v>404</v>
      </c>
      <c r="G681" s="20">
        <v>4174</v>
      </c>
      <c r="H681" t="s">
        <v>33</v>
      </c>
      <c r="I681" t="s">
        <v>34</v>
      </c>
      <c r="J681" t="s">
        <v>13</v>
      </c>
      <c r="K681" s="11">
        <f>888+48</f>
        <v>936</v>
      </c>
      <c r="L681" s="11">
        <v>980</v>
      </c>
      <c r="M681" s="10">
        <f t="shared" si="22"/>
        <v>1916</v>
      </c>
    </row>
    <row r="682" spans="1:13" x14ac:dyDescent="0.25">
      <c r="A682" s="2" t="s">
        <v>12</v>
      </c>
      <c r="B682" s="3">
        <v>44873</v>
      </c>
      <c r="C682" t="s">
        <v>47</v>
      </c>
      <c r="D682" s="11">
        <v>28</v>
      </c>
      <c r="E682" s="11">
        <v>21</v>
      </c>
      <c r="F682" s="4">
        <v>404</v>
      </c>
      <c r="G682" s="20">
        <v>4174</v>
      </c>
      <c r="H682" t="s">
        <v>33</v>
      </c>
      <c r="I682" t="s">
        <v>70</v>
      </c>
      <c r="J682" t="s">
        <v>49</v>
      </c>
      <c r="K682" s="11">
        <f>38+147</f>
        <v>185</v>
      </c>
      <c r="L682" s="11">
        <v>145</v>
      </c>
      <c r="M682" s="10">
        <f t="shared" si="22"/>
        <v>330</v>
      </c>
    </row>
    <row r="683" spans="1:13" x14ac:dyDescent="0.25">
      <c r="A683" s="2" t="s">
        <v>12</v>
      </c>
      <c r="B683" s="3">
        <v>44873</v>
      </c>
      <c r="C683" t="s">
        <v>47</v>
      </c>
      <c r="D683" s="11">
        <v>28</v>
      </c>
      <c r="E683" s="11">
        <v>21</v>
      </c>
      <c r="F683" s="4">
        <v>404</v>
      </c>
      <c r="G683" s="20">
        <v>4174</v>
      </c>
      <c r="H683" t="s">
        <v>35</v>
      </c>
      <c r="I683" t="s">
        <v>36</v>
      </c>
      <c r="J683" t="s">
        <v>13</v>
      </c>
      <c r="K683" s="2">
        <f>890+49</f>
        <v>939</v>
      </c>
      <c r="L683" s="11">
        <v>972</v>
      </c>
      <c r="M683" s="10">
        <f t="shared" si="22"/>
        <v>1911</v>
      </c>
    </row>
    <row r="684" spans="1:13" x14ac:dyDescent="0.25">
      <c r="A684" s="2" t="s">
        <v>12</v>
      </c>
      <c r="B684" s="3">
        <v>44873</v>
      </c>
      <c r="C684" t="s">
        <v>47</v>
      </c>
      <c r="D684" s="11">
        <v>28</v>
      </c>
      <c r="E684" s="11">
        <v>21</v>
      </c>
      <c r="F684" s="4">
        <v>404</v>
      </c>
      <c r="G684" s="20">
        <v>4174</v>
      </c>
      <c r="H684" t="s">
        <v>35</v>
      </c>
      <c r="I684" t="s">
        <v>71</v>
      </c>
      <c r="J684" t="s">
        <v>49</v>
      </c>
      <c r="K684" s="11">
        <f>37+143</f>
        <v>180</v>
      </c>
      <c r="L684" s="11">
        <v>148</v>
      </c>
      <c r="M684" s="10">
        <f t="shared" si="22"/>
        <v>328</v>
      </c>
    </row>
    <row r="685" spans="1:13" x14ac:dyDescent="0.25">
      <c r="A685" s="2" t="s">
        <v>12</v>
      </c>
      <c r="B685" s="3">
        <v>44873</v>
      </c>
      <c r="C685" t="s">
        <v>47</v>
      </c>
      <c r="D685" s="11">
        <v>28</v>
      </c>
      <c r="E685" s="11">
        <v>21</v>
      </c>
      <c r="F685" s="4">
        <v>404</v>
      </c>
      <c r="G685" s="20">
        <v>4174</v>
      </c>
      <c r="H685" t="s">
        <v>37</v>
      </c>
      <c r="I685" t="s">
        <v>38</v>
      </c>
      <c r="J685" t="s">
        <v>13</v>
      </c>
      <c r="K685" s="11">
        <f>49+887</f>
        <v>936</v>
      </c>
      <c r="L685" s="11">
        <v>976</v>
      </c>
      <c r="M685" s="10">
        <f t="shared" si="22"/>
        <v>1912</v>
      </c>
    </row>
    <row r="686" spans="1:13" x14ac:dyDescent="0.25">
      <c r="A686" s="2" t="s">
        <v>12</v>
      </c>
      <c r="B686" s="3">
        <v>44873</v>
      </c>
      <c r="C686" t="s">
        <v>47</v>
      </c>
      <c r="D686" s="11">
        <v>28</v>
      </c>
      <c r="E686" s="11">
        <v>21</v>
      </c>
      <c r="F686" s="4">
        <v>404</v>
      </c>
      <c r="G686" s="20">
        <v>4174</v>
      </c>
      <c r="H686" t="s">
        <v>37</v>
      </c>
      <c r="I686" t="s">
        <v>72</v>
      </c>
      <c r="J686" t="s">
        <v>49</v>
      </c>
      <c r="K686" s="11">
        <f>37+145</f>
        <v>182</v>
      </c>
      <c r="L686" s="11">
        <v>149</v>
      </c>
      <c r="M686" s="10">
        <f t="shared" si="22"/>
        <v>331</v>
      </c>
    </row>
    <row r="687" spans="1:13" x14ac:dyDescent="0.25">
      <c r="A687" s="2" t="s">
        <v>12</v>
      </c>
      <c r="B687" s="3">
        <v>44873</v>
      </c>
      <c r="C687" t="s">
        <v>47</v>
      </c>
      <c r="D687" s="11">
        <v>28</v>
      </c>
      <c r="E687" s="11">
        <v>21</v>
      </c>
      <c r="F687" s="4">
        <v>404</v>
      </c>
      <c r="G687" s="20">
        <v>4174</v>
      </c>
      <c r="H687" t="s">
        <v>39</v>
      </c>
      <c r="I687" t="s">
        <v>41</v>
      </c>
      <c r="J687" t="s">
        <v>13</v>
      </c>
      <c r="K687" s="11">
        <f>49+891</f>
        <v>940</v>
      </c>
      <c r="L687" s="11">
        <v>983</v>
      </c>
      <c r="M687" s="10">
        <f t="shared" si="22"/>
        <v>1923</v>
      </c>
    </row>
    <row r="688" spans="1:13" x14ac:dyDescent="0.25">
      <c r="A688" s="2" t="s">
        <v>12</v>
      </c>
      <c r="B688" s="3">
        <v>44873</v>
      </c>
      <c r="C688" t="s">
        <v>47</v>
      </c>
      <c r="D688" s="11">
        <v>28</v>
      </c>
      <c r="E688" s="11">
        <v>21</v>
      </c>
      <c r="F688" s="4">
        <v>404</v>
      </c>
      <c r="G688" s="20">
        <v>4174</v>
      </c>
      <c r="H688" t="s">
        <v>39</v>
      </c>
      <c r="I688" t="s">
        <v>73</v>
      </c>
      <c r="J688" t="s">
        <v>49</v>
      </c>
      <c r="K688" s="11">
        <f>38+145</f>
        <v>183</v>
      </c>
      <c r="L688" s="11">
        <v>141</v>
      </c>
      <c r="M688" s="10">
        <f t="shared" si="22"/>
        <v>324</v>
      </c>
    </row>
    <row r="689" spans="1:13" x14ac:dyDescent="0.25">
      <c r="A689" s="2" t="s">
        <v>12</v>
      </c>
      <c r="B689" s="3">
        <v>44873</v>
      </c>
      <c r="C689" t="s">
        <v>47</v>
      </c>
      <c r="D689" s="11">
        <v>28</v>
      </c>
      <c r="E689" s="11">
        <v>21</v>
      </c>
      <c r="F689" s="4">
        <v>404</v>
      </c>
      <c r="G689" s="20">
        <v>4174</v>
      </c>
      <c r="H689" t="s">
        <v>40</v>
      </c>
      <c r="I689" t="s">
        <v>42</v>
      </c>
      <c r="J689" t="s">
        <v>13</v>
      </c>
      <c r="K689" s="11">
        <f>47+890</f>
        <v>937</v>
      </c>
      <c r="L689" s="11">
        <v>980</v>
      </c>
      <c r="M689" s="10">
        <f t="shared" si="22"/>
        <v>1917</v>
      </c>
    </row>
    <row r="690" spans="1:13" x14ac:dyDescent="0.25">
      <c r="A690" s="2" t="s">
        <v>12</v>
      </c>
      <c r="B690" s="3">
        <v>44873</v>
      </c>
      <c r="C690" t="s">
        <v>47</v>
      </c>
      <c r="D690" s="11">
        <v>28</v>
      </c>
      <c r="E690" s="11">
        <v>21</v>
      </c>
      <c r="F690" s="4">
        <v>404</v>
      </c>
      <c r="G690" s="20">
        <v>4174</v>
      </c>
      <c r="H690" t="s">
        <v>40</v>
      </c>
      <c r="I690" t="s">
        <v>74</v>
      </c>
      <c r="J690" t="s">
        <v>54</v>
      </c>
      <c r="K690" s="11">
        <f>27+108</f>
        <v>135</v>
      </c>
      <c r="L690" s="11">
        <v>114</v>
      </c>
      <c r="M690" s="10">
        <f t="shared" si="22"/>
        <v>249</v>
      </c>
    </row>
    <row r="691" spans="1:13" x14ac:dyDescent="0.25">
      <c r="A691" s="2" t="s">
        <v>12</v>
      </c>
      <c r="B691" s="3">
        <v>44873</v>
      </c>
      <c r="C691" t="s">
        <v>47</v>
      </c>
      <c r="D691" s="11">
        <v>28</v>
      </c>
      <c r="E691" s="11">
        <v>21</v>
      </c>
      <c r="F691" s="4">
        <v>404</v>
      </c>
      <c r="G691" s="20">
        <v>4174</v>
      </c>
      <c r="H691" t="s">
        <v>43</v>
      </c>
      <c r="I691" t="s">
        <v>44</v>
      </c>
      <c r="J691" t="s">
        <v>13</v>
      </c>
      <c r="K691" s="11">
        <f>894+48</f>
        <v>942</v>
      </c>
      <c r="L691" s="11">
        <v>980</v>
      </c>
      <c r="M691" s="10">
        <f t="shared" si="22"/>
        <v>1922</v>
      </c>
    </row>
    <row r="692" spans="1:13" x14ac:dyDescent="0.25">
      <c r="A692" s="2" t="s">
        <v>12</v>
      </c>
      <c r="B692" s="3">
        <v>44873</v>
      </c>
      <c r="C692" t="s">
        <v>47</v>
      </c>
      <c r="D692" s="11">
        <v>28</v>
      </c>
      <c r="E692" s="11">
        <v>21</v>
      </c>
      <c r="F692" s="4">
        <v>404</v>
      </c>
      <c r="G692" s="20">
        <v>4174</v>
      </c>
      <c r="H692" t="s">
        <v>43</v>
      </c>
      <c r="I692" t="s">
        <v>75</v>
      </c>
      <c r="J692" t="s">
        <v>54</v>
      </c>
      <c r="K692" s="11">
        <f>25+108</f>
        <v>133</v>
      </c>
      <c r="L692" s="11">
        <v>120</v>
      </c>
      <c r="M692" s="10">
        <f t="shared" si="22"/>
        <v>253</v>
      </c>
    </row>
    <row r="693" spans="1:13" x14ac:dyDescent="0.25">
      <c r="A693" s="2" t="s">
        <v>12</v>
      </c>
      <c r="B693" s="3">
        <v>44873</v>
      </c>
      <c r="C693" t="s">
        <v>47</v>
      </c>
      <c r="D693" s="11">
        <v>28</v>
      </c>
      <c r="E693" s="11">
        <v>21</v>
      </c>
      <c r="F693" s="4">
        <v>404</v>
      </c>
      <c r="G693" s="20">
        <v>4174</v>
      </c>
      <c r="H693" t="s">
        <v>45</v>
      </c>
      <c r="I693" t="s">
        <v>46</v>
      </c>
      <c r="J693" t="s">
        <v>13</v>
      </c>
      <c r="K693" s="11">
        <f>43+881</f>
        <v>924</v>
      </c>
      <c r="L693" s="11">
        <v>982</v>
      </c>
      <c r="M693" s="10">
        <f t="shared" si="22"/>
        <v>1906</v>
      </c>
    </row>
    <row r="694" spans="1:13" s="1" customFormat="1" ht="15.75" thickBot="1" x14ac:dyDescent="0.3">
      <c r="A694" s="1" t="s">
        <v>12</v>
      </c>
      <c r="B694" s="9">
        <v>44873</v>
      </c>
      <c r="C694" s="1" t="s">
        <v>47</v>
      </c>
      <c r="D694" s="21">
        <v>28</v>
      </c>
      <c r="E694" s="21">
        <v>21</v>
      </c>
      <c r="F694" s="12">
        <v>404</v>
      </c>
      <c r="G694" s="19">
        <v>4174</v>
      </c>
      <c r="H694" s="1" t="s">
        <v>45</v>
      </c>
      <c r="I694" s="1" t="s">
        <v>76</v>
      </c>
      <c r="J694" s="1" t="s">
        <v>49</v>
      </c>
      <c r="K694" s="21">
        <f>39+154</f>
        <v>193</v>
      </c>
      <c r="L694" s="21">
        <v>154</v>
      </c>
      <c r="M694" s="6">
        <f t="shared" si="22"/>
        <v>347</v>
      </c>
    </row>
    <row r="695" spans="1:13" x14ac:dyDescent="0.25">
      <c r="A695" s="2" t="s">
        <v>12</v>
      </c>
      <c r="B695" s="3">
        <v>44873</v>
      </c>
      <c r="C695" t="s">
        <v>47</v>
      </c>
      <c r="D695" s="11">
        <v>0</v>
      </c>
      <c r="E695" s="11">
        <v>0</v>
      </c>
      <c r="F695" s="4">
        <v>405</v>
      </c>
      <c r="G695" s="4">
        <v>75</v>
      </c>
      <c r="H695" s="7" t="s">
        <v>15</v>
      </c>
      <c r="I695" t="s">
        <v>16</v>
      </c>
      <c r="J695" t="s">
        <v>13</v>
      </c>
      <c r="K695" s="11">
        <v>26</v>
      </c>
      <c r="L695" s="11">
        <v>2</v>
      </c>
      <c r="M695" s="10">
        <f t="shared" ref="M695:M736" si="23">SUM(K695:L695)</f>
        <v>28</v>
      </c>
    </row>
    <row r="696" spans="1:13" x14ac:dyDescent="0.25">
      <c r="A696" s="2" t="s">
        <v>12</v>
      </c>
      <c r="B696" s="3">
        <v>44873</v>
      </c>
      <c r="C696" t="s">
        <v>47</v>
      </c>
      <c r="D696" s="11">
        <v>0</v>
      </c>
      <c r="E696" s="11">
        <v>0</v>
      </c>
      <c r="F696" s="4">
        <v>405</v>
      </c>
      <c r="G696" s="4">
        <v>75</v>
      </c>
      <c r="H696" s="7" t="s">
        <v>15</v>
      </c>
      <c r="I696" t="s">
        <v>48</v>
      </c>
      <c r="J696" t="s">
        <v>49</v>
      </c>
      <c r="K696" s="11">
        <v>11</v>
      </c>
      <c r="L696" s="11">
        <v>3</v>
      </c>
      <c r="M696" s="10">
        <f t="shared" si="23"/>
        <v>14</v>
      </c>
    </row>
    <row r="697" spans="1:13" x14ac:dyDescent="0.25">
      <c r="A697" s="2" t="s">
        <v>12</v>
      </c>
      <c r="B697" s="3">
        <v>44873</v>
      </c>
      <c r="C697" t="s">
        <v>47</v>
      </c>
      <c r="D697" s="11">
        <v>0</v>
      </c>
      <c r="E697" s="11">
        <v>0</v>
      </c>
      <c r="F697" s="4">
        <v>405</v>
      </c>
      <c r="G697" s="4">
        <v>75</v>
      </c>
      <c r="H697" s="8" t="s">
        <v>18</v>
      </c>
      <c r="I697" t="s">
        <v>17</v>
      </c>
      <c r="J697" t="s">
        <v>13</v>
      </c>
      <c r="K697" s="11">
        <v>26</v>
      </c>
      <c r="L697" s="11">
        <v>2</v>
      </c>
      <c r="M697" s="10">
        <f t="shared" si="23"/>
        <v>28</v>
      </c>
    </row>
    <row r="698" spans="1:13" x14ac:dyDescent="0.25">
      <c r="A698" s="2" t="s">
        <v>12</v>
      </c>
      <c r="B698" s="3">
        <v>44873</v>
      </c>
      <c r="C698" t="s">
        <v>47</v>
      </c>
      <c r="D698" s="11">
        <v>0</v>
      </c>
      <c r="E698" s="11">
        <v>0</v>
      </c>
      <c r="F698" s="4">
        <v>405</v>
      </c>
      <c r="G698" s="4">
        <v>75</v>
      </c>
      <c r="H698" s="8" t="s">
        <v>18</v>
      </c>
      <c r="I698" t="s">
        <v>50</v>
      </c>
      <c r="J698" t="s">
        <v>49</v>
      </c>
      <c r="K698" s="11">
        <v>11</v>
      </c>
      <c r="L698" s="11">
        <v>4</v>
      </c>
      <c r="M698" s="10">
        <f t="shared" si="23"/>
        <v>15</v>
      </c>
    </row>
    <row r="699" spans="1:13" x14ac:dyDescent="0.25">
      <c r="A699" s="2" t="s">
        <v>12</v>
      </c>
      <c r="B699" s="3">
        <v>44873</v>
      </c>
      <c r="C699" t="s">
        <v>47</v>
      </c>
      <c r="D699" s="11">
        <v>0</v>
      </c>
      <c r="E699" s="11">
        <v>0</v>
      </c>
      <c r="F699" s="4">
        <v>405</v>
      </c>
      <c r="G699" s="4">
        <v>75</v>
      </c>
      <c r="H699" s="8" t="s">
        <v>18</v>
      </c>
      <c r="I699" t="s">
        <v>51</v>
      </c>
      <c r="J699" t="s">
        <v>54</v>
      </c>
      <c r="K699" s="11">
        <v>0</v>
      </c>
      <c r="L699" s="11">
        <v>0</v>
      </c>
      <c r="M699" s="10">
        <f t="shared" si="23"/>
        <v>0</v>
      </c>
    </row>
    <row r="700" spans="1:13" x14ac:dyDescent="0.25">
      <c r="A700" s="2" t="s">
        <v>12</v>
      </c>
      <c r="B700" s="3">
        <v>44873</v>
      </c>
      <c r="C700" t="s">
        <v>47</v>
      </c>
      <c r="D700" s="11">
        <v>0</v>
      </c>
      <c r="E700" s="11">
        <v>0</v>
      </c>
      <c r="F700" s="4">
        <v>405</v>
      </c>
      <c r="G700" s="4">
        <v>75</v>
      </c>
      <c r="H700" s="8" t="s">
        <v>18</v>
      </c>
      <c r="I700" t="s">
        <v>52</v>
      </c>
      <c r="J700" t="s">
        <v>55</v>
      </c>
      <c r="K700" s="11">
        <v>0</v>
      </c>
      <c r="L700" s="11">
        <v>0</v>
      </c>
      <c r="M700" s="10">
        <f t="shared" si="23"/>
        <v>0</v>
      </c>
    </row>
    <row r="701" spans="1:13" x14ac:dyDescent="0.25">
      <c r="A701" s="2" t="s">
        <v>12</v>
      </c>
      <c r="B701" s="3">
        <v>44873</v>
      </c>
      <c r="C701" t="s">
        <v>47</v>
      </c>
      <c r="D701" s="11">
        <v>0</v>
      </c>
      <c r="E701" s="11">
        <v>0</v>
      </c>
      <c r="F701" s="4">
        <v>405</v>
      </c>
      <c r="G701" s="4">
        <v>75</v>
      </c>
      <c r="H701" s="8" t="s">
        <v>18</v>
      </c>
      <c r="I701" t="s">
        <v>53</v>
      </c>
      <c r="K701" s="11">
        <v>0</v>
      </c>
      <c r="L701" s="11">
        <v>0</v>
      </c>
      <c r="M701" s="10">
        <f t="shared" si="23"/>
        <v>0</v>
      </c>
    </row>
    <row r="702" spans="1:13" x14ac:dyDescent="0.25">
      <c r="A702" s="2" t="s">
        <v>12</v>
      </c>
      <c r="B702" s="3">
        <v>44873</v>
      </c>
      <c r="C702" t="s">
        <v>47</v>
      </c>
      <c r="D702" s="11">
        <v>0</v>
      </c>
      <c r="E702" s="11">
        <v>0</v>
      </c>
      <c r="F702" s="4">
        <v>405</v>
      </c>
      <c r="G702" s="4">
        <v>75</v>
      </c>
      <c r="H702" s="8" t="s">
        <v>19</v>
      </c>
      <c r="I702" t="s">
        <v>20</v>
      </c>
      <c r="J702" t="s">
        <v>13</v>
      </c>
      <c r="K702" s="11">
        <v>24</v>
      </c>
      <c r="L702" s="11">
        <v>2</v>
      </c>
      <c r="M702" s="10">
        <f t="shared" si="23"/>
        <v>26</v>
      </c>
    </row>
    <row r="703" spans="1:13" x14ac:dyDescent="0.25">
      <c r="A703" s="2" t="s">
        <v>12</v>
      </c>
      <c r="B703" s="3">
        <v>44873</v>
      </c>
      <c r="C703" t="s">
        <v>47</v>
      </c>
      <c r="D703" s="11">
        <v>0</v>
      </c>
      <c r="E703" s="11">
        <v>0</v>
      </c>
      <c r="F703" s="4">
        <v>405</v>
      </c>
      <c r="G703" s="4">
        <v>75</v>
      </c>
      <c r="H703" s="8" t="s">
        <v>19</v>
      </c>
      <c r="I703" t="s">
        <v>56</v>
      </c>
      <c r="J703" t="s">
        <v>49</v>
      </c>
      <c r="K703" s="11">
        <v>13</v>
      </c>
      <c r="L703" s="11">
        <v>4</v>
      </c>
      <c r="M703" s="10">
        <f t="shared" si="23"/>
        <v>17</v>
      </c>
    </row>
    <row r="704" spans="1:13" x14ac:dyDescent="0.25">
      <c r="A704" s="2" t="s">
        <v>12</v>
      </c>
      <c r="B704" s="3">
        <v>44873</v>
      </c>
      <c r="C704" t="s">
        <v>47</v>
      </c>
      <c r="D704" s="11">
        <v>0</v>
      </c>
      <c r="E704" s="11">
        <v>0</v>
      </c>
      <c r="F704" s="4">
        <v>405</v>
      </c>
      <c r="G704" s="4">
        <v>75</v>
      </c>
      <c r="H704" s="8" t="s">
        <v>19</v>
      </c>
      <c r="I704" t="s">
        <v>57</v>
      </c>
      <c r="J704" t="s">
        <v>54</v>
      </c>
      <c r="K704" s="11">
        <v>0</v>
      </c>
      <c r="L704" s="11">
        <v>0</v>
      </c>
      <c r="M704" s="10">
        <f t="shared" si="23"/>
        <v>0</v>
      </c>
    </row>
    <row r="705" spans="1:13" x14ac:dyDescent="0.25">
      <c r="A705" s="2" t="s">
        <v>12</v>
      </c>
      <c r="B705" s="3">
        <v>44873</v>
      </c>
      <c r="C705" t="s">
        <v>47</v>
      </c>
      <c r="D705" s="11">
        <v>0</v>
      </c>
      <c r="E705" s="11">
        <v>0</v>
      </c>
      <c r="F705" s="4">
        <v>405</v>
      </c>
      <c r="G705" s="4">
        <v>75</v>
      </c>
      <c r="H705" t="s">
        <v>21</v>
      </c>
      <c r="I705" t="s">
        <v>22</v>
      </c>
      <c r="J705" t="s">
        <v>13</v>
      </c>
      <c r="K705" s="11">
        <v>26</v>
      </c>
      <c r="L705" s="11">
        <v>2</v>
      </c>
      <c r="M705" s="10">
        <f t="shared" si="23"/>
        <v>28</v>
      </c>
    </row>
    <row r="706" spans="1:13" x14ac:dyDescent="0.25">
      <c r="A706" s="2" t="s">
        <v>12</v>
      </c>
      <c r="B706" s="3">
        <v>44873</v>
      </c>
      <c r="C706" t="s">
        <v>47</v>
      </c>
      <c r="D706" s="11">
        <v>0</v>
      </c>
      <c r="E706" s="11">
        <v>0</v>
      </c>
      <c r="F706" s="4">
        <v>405</v>
      </c>
      <c r="G706" s="4">
        <v>75</v>
      </c>
      <c r="H706" t="s">
        <v>21</v>
      </c>
      <c r="I706" t="s">
        <v>58</v>
      </c>
      <c r="J706" t="s">
        <v>49</v>
      </c>
      <c r="K706" s="11">
        <v>11</v>
      </c>
      <c r="L706" s="11">
        <v>4</v>
      </c>
      <c r="M706" s="10">
        <f t="shared" si="23"/>
        <v>15</v>
      </c>
    </row>
    <row r="707" spans="1:13" x14ac:dyDescent="0.25">
      <c r="A707" s="2" t="s">
        <v>12</v>
      </c>
      <c r="B707" s="3">
        <v>44873</v>
      </c>
      <c r="C707" t="s">
        <v>47</v>
      </c>
      <c r="D707" s="11">
        <v>0</v>
      </c>
      <c r="E707" s="11">
        <v>0</v>
      </c>
      <c r="F707" s="4">
        <v>405</v>
      </c>
      <c r="G707" s="4">
        <v>75</v>
      </c>
      <c r="H707" t="s">
        <v>21</v>
      </c>
      <c r="I707" t="s">
        <v>59</v>
      </c>
      <c r="J707" t="s">
        <v>54</v>
      </c>
      <c r="K707" s="11">
        <v>0</v>
      </c>
      <c r="L707" s="11">
        <v>0</v>
      </c>
      <c r="M707" s="10">
        <f t="shared" si="23"/>
        <v>0</v>
      </c>
    </row>
    <row r="708" spans="1:13" x14ac:dyDescent="0.25">
      <c r="A708" s="2" t="s">
        <v>12</v>
      </c>
      <c r="B708" s="3">
        <v>44873</v>
      </c>
      <c r="C708" t="s">
        <v>47</v>
      </c>
      <c r="D708" s="11">
        <v>0</v>
      </c>
      <c r="E708" s="11">
        <v>0</v>
      </c>
      <c r="F708" s="4">
        <v>405</v>
      </c>
      <c r="G708" s="4">
        <v>75</v>
      </c>
      <c r="H708" t="s">
        <v>23</v>
      </c>
      <c r="I708" t="s">
        <v>24</v>
      </c>
      <c r="J708" t="s">
        <v>13</v>
      </c>
      <c r="K708" s="11">
        <v>26</v>
      </c>
      <c r="L708" s="11">
        <v>2</v>
      </c>
      <c r="M708" s="10">
        <f t="shared" si="23"/>
        <v>28</v>
      </c>
    </row>
    <row r="709" spans="1:13" x14ac:dyDescent="0.25">
      <c r="A709" s="2" t="s">
        <v>12</v>
      </c>
      <c r="B709" s="3">
        <v>44873</v>
      </c>
      <c r="C709" t="s">
        <v>47</v>
      </c>
      <c r="D709" s="11">
        <v>0</v>
      </c>
      <c r="E709" s="11">
        <v>0</v>
      </c>
      <c r="F709" s="4">
        <v>405</v>
      </c>
      <c r="G709" s="4">
        <v>75</v>
      </c>
      <c r="H709" t="s">
        <v>23</v>
      </c>
      <c r="I709" t="s">
        <v>60</v>
      </c>
      <c r="J709" t="s">
        <v>49</v>
      </c>
      <c r="K709" s="11">
        <v>10</v>
      </c>
      <c r="L709" s="11">
        <v>3</v>
      </c>
      <c r="M709" s="10">
        <f t="shared" si="23"/>
        <v>13</v>
      </c>
    </row>
    <row r="710" spans="1:13" x14ac:dyDescent="0.25">
      <c r="A710" s="2" t="s">
        <v>12</v>
      </c>
      <c r="B710" s="3">
        <v>44873</v>
      </c>
      <c r="C710" t="s">
        <v>47</v>
      </c>
      <c r="D710" s="11">
        <v>0</v>
      </c>
      <c r="E710" s="11">
        <v>0</v>
      </c>
      <c r="F710" s="4">
        <v>405</v>
      </c>
      <c r="G710" s="4">
        <v>75</v>
      </c>
      <c r="H710" t="s">
        <v>23</v>
      </c>
      <c r="I710" t="s">
        <v>61</v>
      </c>
      <c r="J710" t="s">
        <v>54</v>
      </c>
      <c r="K710" s="11">
        <v>1</v>
      </c>
      <c r="L710" s="11">
        <v>0</v>
      </c>
      <c r="M710" s="10">
        <f t="shared" si="23"/>
        <v>1</v>
      </c>
    </row>
    <row r="711" spans="1:13" x14ac:dyDescent="0.25">
      <c r="A711" s="2" t="s">
        <v>12</v>
      </c>
      <c r="B711" s="3">
        <v>44873</v>
      </c>
      <c r="C711" t="s">
        <v>47</v>
      </c>
      <c r="D711" s="11">
        <v>0</v>
      </c>
      <c r="E711" s="11">
        <v>0</v>
      </c>
      <c r="F711" s="4">
        <v>405</v>
      </c>
      <c r="G711" s="4">
        <v>75</v>
      </c>
      <c r="H711" t="s">
        <v>25</v>
      </c>
      <c r="I711" t="s">
        <v>26</v>
      </c>
      <c r="J711" t="s">
        <v>13</v>
      </c>
      <c r="K711" s="11">
        <v>27</v>
      </c>
      <c r="L711" s="11">
        <v>2</v>
      </c>
      <c r="M711" s="10">
        <f t="shared" si="23"/>
        <v>29</v>
      </c>
    </row>
    <row r="712" spans="1:13" x14ac:dyDescent="0.25">
      <c r="A712" s="2" t="s">
        <v>12</v>
      </c>
      <c r="B712" s="3">
        <v>44873</v>
      </c>
      <c r="C712" t="s">
        <v>47</v>
      </c>
      <c r="D712" s="11">
        <v>0</v>
      </c>
      <c r="E712" s="11">
        <v>0</v>
      </c>
      <c r="F712" s="4">
        <v>405</v>
      </c>
      <c r="G712" s="4">
        <v>75</v>
      </c>
      <c r="H712" t="s">
        <v>25</v>
      </c>
      <c r="I712" t="s">
        <v>62</v>
      </c>
      <c r="J712" t="s">
        <v>49</v>
      </c>
      <c r="K712" s="11">
        <v>10</v>
      </c>
      <c r="L712" s="11">
        <v>3</v>
      </c>
      <c r="M712" s="10">
        <f t="shared" si="23"/>
        <v>13</v>
      </c>
    </row>
    <row r="713" spans="1:13" x14ac:dyDescent="0.25">
      <c r="A713" s="2" t="s">
        <v>12</v>
      </c>
      <c r="B713" s="3">
        <v>44873</v>
      </c>
      <c r="C713" t="s">
        <v>47</v>
      </c>
      <c r="D713" s="11">
        <v>0</v>
      </c>
      <c r="E713" s="11">
        <v>0</v>
      </c>
      <c r="F713" s="4">
        <v>405</v>
      </c>
      <c r="G713" s="4">
        <v>75</v>
      </c>
      <c r="H713" t="s">
        <v>25</v>
      </c>
      <c r="I713" t="s">
        <v>63</v>
      </c>
      <c r="J713" t="s">
        <v>55</v>
      </c>
      <c r="K713" s="11">
        <v>0</v>
      </c>
      <c r="L713" s="11">
        <v>0</v>
      </c>
      <c r="M713" s="10">
        <f t="shared" si="23"/>
        <v>0</v>
      </c>
    </row>
    <row r="714" spans="1:13" x14ac:dyDescent="0.25">
      <c r="A714" s="2" t="s">
        <v>12</v>
      </c>
      <c r="B714" s="3">
        <v>44873</v>
      </c>
      <c r="C714" t="s">
        <v>47</v>
      </c>
      <c r="D714" s="11">
        <v>0</v>
      </c>
      <c r="E714" s="11">
        <v>0</v>
      </c>
      <c r="F714" s="4">
        <v>405</v>
      </c>
      <c r="G714" s="4">
        <v>75</v>
      </c>
      <c r="H714" t="s">
        <v>25</v>
      </c>
      <c r="I714" t="s">
        <v>53</v>
      </c>
      <c r="K714" s="11">
        <v>0</v>
      </c>
      <c r="L714" s="11">
        <v>0</v>
      </c>
      <c r="M714" s="10">
        <f t="shared" si="23"/>
        <v>0</v>
      </c>
    </row>
    <row r="715" spans="1:13" x14ac:dyDescent="0.25">
      <c r="A715" s="2" t="s">
        <v>12</v>
      </c>
      <c r="B715" s="3">
        <v>44873</v>
      </c>
      <c r="C715" t="s">
        <v>47</v>
      </c>
      <c r="D715" s="11">
        <v>0</v>
      </c>
      <c r="E715" s="11">
        <v>0</v>
      </c>
      <c r="F715" s="4">
        <v>405</v>
      </c>
      <c r="G715" s="4">
        <v>75</v>
      </c>
      <c r="H715" t="s">
        <v>27</v>
      </c>
      <c r="I715" t="s">
        <v>28</v>
      </c>
      <c r="J715" t="s">
        <v>13</v>
      </c>
      <c r="K715" s="11">
        <v>28</v>
      </c>
      <c r="L715" s="11">
        <v>2</v>
      </c>
      <c r="M715" s="10">
        <f t="shared" si="23"/>
        <v>30</v>
      </c>
    </row>
    <row r="716" spans="1:13" x14ac:dyDescent="0.25">
      <c r="A716" s="2" t="s">
        <v>12</v>
      </c>
      <c r="B716" s="3">
        <v>44873</v>
      </c>
      <c r="C716" t="s">
        <v>47</v>
      </c>
      <c r="D716" s="11">
        <v>0</v>
      </c>
      <c r="E716" s="11">
        <v>0</v>
      </c>
      <c r="F716" s="4">
        <v>405</v>
      </c>
      <c r="G716" s="4">
        <v>75</v>
      </c>
      <c r="H716" t="s">
        <v>27</v>
      </c>
      <c r="I716" t="s">
        <v>64</v>
      </c>
      <c r="J716" t="s">
        <v>49</v>
      </c>
      <c r="K716" s="11">
        <v>9</v>
      </c>
      <c r="L716" s="11">
        <v>3</v>
      </c>
      <c r="M716" s="10">
        <f t="shared" si="23"/>
        <v>12</v>
      </c>
    </row>
    <row r="717" spans="1:13" x14ac:dyDescent="0.25">
      <c r="A717" s="2" t="s">
        <v>12</v>
      </c>
      <c r="B717" s="3">
        <v>44873</v>
      </c>
      <c r="C717" t="s">
        <v>47</v>
      </c>
      <c r="D717" s="11">
        <v>0</v>
      </c>
      <c r="E717" s="11">
        <v>0</v>
      </c>
      <c r="F717" s="4">
        <v>405</v>
      </c>
      <c r="G717" s="4">
        <v>75</v>
      </c>
      <c r="H717" t="s">
        <v>29</v>
      </c>
      <c r="I717" t="s">
        <v>30</v>
      </c>
      <c r="J717" t="s">
        <v>13</v>
      </c>
      <c r="K717" s="11">
        <v>28</v>
      </c>
      <c r="L717" s="11">
        <v>2</v>
      </c>
      <c r="M717" s="10">
        <f t="shared" si="23"/>
        <v>30</v>
      </c>
    </row>
    <row r="718" spans="1:13" x14ac:dyDescent="0.25">
      <c r="A718" s="2" t="s">
        <v>12</v>
      </c>
      <c r="B718" s="3">
        <v>44873</v>
      </c>
      <c r="C718" t="s">
        <v>47</v>
      </c>
      <c r="D718" s="11">
        <v>0</v>
      </c>
      <c r="E718" s="11">
        <v>0</v>
      </c>
      <c r="F718" s="4">
        <v>405</v>
      </c>
      <c r="G718" s="4">
        <v>75</v>
      </c>
      <c r="H718" t="s">
        <v>29</v>
      </c>
      <c r="I718" t="s">
        <v>65</v>
      </c>
      <c r="J718" t="s">
        <v>49</v>
      </c>
      <c r="K718" s="11">
        <v>9</v>
      </c>
      <c r="L718" s="11">
        <v>3</v>
      </c>
      <c r="M718" s="10">
        <f t="shared" si="23"/>
        <v>12</v>
      </c>
    </row>
    <row r="719" spans="1:13" x14ac:dyDescent="0.25">
      <c r="A719" s="2" t="s">
        <v>12</v>
      </c>
      <c r="B719" s="3">
        <v>44873</v>
      </c>
      <c r="C719" t="s">
        <v>47</v>
      </c>
      <c r="D719" s="11">
        <v>0</v>
      </c>
      <c r="E719" s="11">
        <v>0</v>
      </c>
      <c r="F719" s="4">
        <v>405</v>
      </c>
      <c r="G719" s="4">
        <v>75</v>
      </c>
      <c r="H719" t="s">
        <v>29</v>
      </c>
      <c r="I719" t="s">
        <v>66</v>
      </c>
      <c r="J719" t="s">
        <v>54</v>
      </c>
      <c r="K719" s="11">
        <v>0</v>
      </c>
      <c r="L719" s="11">
        <v>0</v>
      </c>
      <c r="M719" s="10">
        <f t="shared" si="23"/>
        <v>0</v>
      </c>
    </row>
    <row r="720" spans="1:13" x14ac:dyDescent="0.25">
      <c r="A720" s="2" t="s">
        <v>12</v>
      </c>
      <c r="B720" s="3">
        <v>44873</v>
      </c>
      <c r="C720" t="s">
        <v>47</v>
      </c>
      <c r="D720" s="11">
        <v>0</v>
      </c>
      <c r="E720" s="11">
        <v>0</v>
      </c>
      <c r="F720" s="4">
        <v>405</v>
      </c>
      <c r="G720" s="4">
        <v>75</v>
      </c>
      <c r="H720" t="s">
        <v>29</v>
      </c>
      <c r="I720" t="s">
        <v>67</v>
      </c>
      <c r="J720" t="s">
        <v>55</v>
      </c>
      <c r="K720" s="11">
        <v>0</v>
      </c>
      <c r="L720" s="11">
        <v>0</v>
      </c>
      <c r="M720" s="10">
        <f t="shared" si="23"/>
        <v>0</v>
      </c>
    </row>
    <row r="721" spans="1:13" x14ac:dyDescent="0.25">
      <c r="A721" s="2" t="s">
        <v>12</v>
      </c>
      <c r="B721" s="3">
        <v>44873</v>
      </c>
      <c r="C721" t="s">
        <v>47</v>
      </c>
      <c r="D721" s="11">
        <v>0</v>
      </c>
      <c r="E721" s="11">
        <v>0</v>
      </c>
      <c r="F721" s="4">
        <v>405</v>
      </c>
      <c r="G721" s="4">
        <v>75</v>
      </c>
      <c r="H721" t="s">
        <v>31</v>
      </c>
      <c r="I721" t="s">
        <v>32</v>
      </c>
      <c r="J721" t="s">
        <v>13</v>
      </c>
      <c r="K721" s="11">
        <v>26</v>
      </c>
      <c r="L721" s="11">
        <v>2</v>
      </c>
      <c r="M721" s="10">
        <f t="shared" si="23"/>
        <v>28</v>
      </c>
    </row>
    <row r="722" spans="1:13" x14ac:dyDescent="0.25">
      <c r="A722" s="2" t="s">
        <v>12</v>
      </c>
      <c r="B722" s="3">
        <v>44873</v>
      </c>
      <c r="C722" t="s">
        <v>47</v>
      </c>
      <c r="D722" s="11">
        <v>0</v>
      </c>
      <c r="E722" s="11">
        <v>0</v>
      </c>
      <c r="F722" s="4">
        <v>405</v>
      </c>
      <c r="G722" s="4">
        <v>75</v>
      </c>
      <c r="H722" t="s">
        <v>31</v>
      </c>
      <c r="I722" t="s">
        <v>68</v>
      </c>
      <c r="J722" t="s">
        <v>49</v>
      </c>
      <c r="K722" s="11">
        <v>10</v>
      </c>
      <c r="L722" s="11">
        <v>3</v>
      </c>
      <c r="M722" s="10">
        <f t="shared" si="23"/>
        <v>13</v>
      </c>
    </row>
    <row r="723" spans="1:13" x14ac:dyDescent="0.25">
      <c r="A723" s="2" t="s">
        <v>12</v>
      </c>
      <c r="B723" s="3">
        <v>44873</v>
      </c>
      <c r="C723" t="s">
        <v>47</v>
      </c>
      <c r="D723" s="11">
        <v>0</v>
      </c>
      <c r="E723" s="11">
        <v>0</v>
      </c>
      <c r="F723" s="4">
        <v>405</v>
      </c>
      <c r="G723" s="4">
        <v>75</v>
      </c>
      <c r="H723" t="s">
        <v>31</v>
      </c>
      <c r="I723" t="s">
        <v>69</v>
      </c>
      <c r="J723" t="s">
        <v>54</v>
      </c>
      <c r="K723" s="11">
        <v>0</v>
      </c>
      <c r="L723" s="11">
        <v>0</v>
      </c>
      <c r="M723" s="10">
        <f t="shared" si="23"/>
        <v>0</v>
      </c>
    </row>
    <row r="724" spans="1:13" x14ac:dyDescent="0.25">
      <c r="A724" s="2" t="s">
        <v>12</v>
      </c>
      <c r="B724" s="3">
        <v>44873</v>
      </c>
      <c r="C724" t="s">
        <v>47</v>
      </c>
      <c r="D724" s="11">
        <v>0</v>
      </c>
      <c r="E724" s="11">
        <v>0</v>
      </c>
      <c r="F724" s="4">
        <v>405</v>
      </c>
      <c r="G724" s="4">
        <v>75</v>
      </c>
      <c r="H724" t="s">
        <v>33</v>
      </c>
      <c r="I724" t="s">
        <v>34</v>
      </c>
      <c r="J724" t="s">
        <v>13</v>
      </c>
      <c r="K724" s="11">
        <v>26</v>
      </c>
      <c r="L724" s="11">
        <v>2</v>
      </c>
      <c r="M724" s="10">
        <f t="shared" si="23"/>
        <v>28</v>
      </c>
    </row>
    <row r="725" spans="1:13" x14ac:dyDescent="0.25">
      <c r="A725" s="2" t="s">
        <v>12</v>
      </c>
      <c r="B725" s="3">
        <v>44873</v>
      </c>
      <c r="C725" t="s">
        <v>47</v>
      </c>
      <c r="D725" s="11">
        <v>0</v>
      </c>
      <c r="E725" s="11">
        <v>0</v>
      </c>
      <c r="F725" s="4">
        <v>405</v>
      </c>
      <c r="G725" s="4">
        <v>75</v>
      </c>
      <c r="H725" t="s">
        <v>33</v>
      </c>
      <c r="I725" t="s">
        <v>70</v>
      </c>
      <c r="J725" t="s">
        <v>49</v>
      </c>
      <c r="K725" s="11">
        <v>10</v>
      </c>
      <c r="L725" s="11">
        <v>3</v>
      </c>
      <c r="M725" s="10">
        <f t="shared" si="23"/>
        <v>13</v>
      </c>
    </row>
    <row r="726" spans="1:13" x14ac:dyDescent="0.25">
      <c r="A726" s="2" t="s">
        <v>12</v>
      </c>
      <c r="B726" s="3">
        <v>44873</v>
      </c>
      <c r="C726" t="s">
        <v>47</v>
      </c>
      <c r="D726" s="11">
        <v>0</v>
      </c>
      <c r="E726" s="11">
        <v>0</v>
      </c>
      <c r="F726" s="4">
        <v>405</v>
      </c>
      <c r="G726" s="4">
        <v>75</v>
      </c>
      <c r="H726" t="s">
        <v>35</v>
      </c>
      <c r="I726" t="s">
        <v>36</v>
      </c>
      <c r="J726" t="s">
        <v>13</v>
      </c>
      <c r="K726" s="11">
        <v>26</v>
      </c>
      <c r="L726" s="11">
        <v>2</v>
      </c>
      <c r="M726" s="10">
        <f t="shared" si="23"/>
        <v>28</v>
      </c>
    </row>
    <row r="727" spans="1:13" x14ac:dyDescent="0.25">
      <c r="A727" s="2" t="s">
        <v>12</v>
      </c>
      <c r="B727" s="3">
        <v>44873</v>
      </c>
      <c r="C727" t="s">
        <v>47</v>
      </c>
      <c r="D727" s="11">
        <v>0</v>
      </c>
      <c r="E727" s="11">
        <v>0</v>
      </c>
      <c r="F727" s="4">
        <v>405</v>
      </c>
      <c r="G727" s="4">
        <v>75</v>
      </c>
      <c r="H727" t="s">
        <v>35</v>
      </c>
      <c r="I727" t="s">
        <v>71</v>
      </c>
      <c r="J727" t="s">
        <v>49</v>
      </c>
      <c r="K727" s="11">
        <v>10</v>
      </c>
      <c r="L727" s="11">
        <v>3</v>
      </c>
      <c r="M727" s="10">
        <f t="shared" si="23"/>
        <v>13</v>
      </c>
    </row>
    <row r="728" spans="1:13" x14ac:dyDescent="0.25">
      <c r="A728" s="2" t="s">
        <v>12</v>
      </c>
      <c r="B728" s="3">
        <v>44873</v>
      </c>
      <c r="C728" t="s">
        <v>47</v>
      </c>
      <c r="D728" s="11">
        <v>0</v>
      </c>
      <c r="E728" s="11">
        <v>0</v>
      </c>
      <c r="F728" s="4">
        <v>405</v>
      </c>
      <c r="G728" s="4">
        <v>75</v>
      </c>
      <c r="H728" t="s">
        <v>37</v>
      </c>
      <c r="I728" t="s">
        <v>38</v>
      </c>
      <c r="J728" t="s">
        <v>13</v>
      </c>
      <c r="K728" s="11">
        <v>27</v>
      </c>
      <c r="L728" s="11">
        <v>2</v>
      </c>
      <c r="M728" s="10">
        <f t="shared" si="23"/>
        <v>29</v>
      </c>
    </row>
    <row r="729" spans="1:13" x14ac:dyDescent="0.25">
      <c r="A729" s="2" t="s">
        <v>12</v>
      </c>
      <c r="B729" s="3">
        <v>44873</v>
      </c>
      <c r="C729" t="s">
        <v>47</v>
      </c>
      <c r="D729" s="11">
        <v>0</v>
      </c>
      <c r="E729" s="11">
        <v>0</v>
      </c>
      <c r="F729" s="4">
        <v>405</v>
      </c>
      <c r="G729" s="4">
        <v>75</v>
      </c>
      <c r="H729" t="s">
        <v>37</v>
      </c>
      <c r="I729" t="s">
        <v>72</v>
      </c>
      <c r="J729" t="s">
        <v>49</v>
      </c>
      <c r="K729" s="11">
        <v>8</v>
      </c>
      <c r="L729" s="11">
        <v>3</v>
      </c>
      <c r="M729" s="10">
        <f t="shared" si="23"/>
        <v>11</v>
      </c>
    </row>
    <row r="730" spans="1:13" x14ac:dyDescent="0.25">
      <c r="A730" s="2" t="s">
        <v>12</v>
      </c>
      <c r="B730" s="3">
        <v>44873</v>
      </c>
      <c r="C730" t="s">
        <v>47</v>
      </c>
      <c r="D730" s="11">
        <v>0</v>
      </c>
      <c r="E730" s="11">
        <v>0</v>
      </c>
      <c r="F730" s="4">
        <v>405</v>
      </c>
      <c r="G730" s="4">
        <v>75</v>
      </c>
      <c r="H730" t="s">
        <v>39</v>
      </c>
      <c r="I730" t="s">
        <v>41</v>
      </c>
      <c r="J730" t="s">
        <v>13</v>
      </c>
      <c r="K730" s="11">
        <v>26</v>
      </c>
      <c r="L730" s="11">
        <v>2</v>
      </c>
      <c r="M730" s="10">
        <f t="shared" si="23"/>
        <v>28</v>
      </c>
    </row>
    <row r="731" spans="1:13" x14ac:dyDescent="0.25">
      <c r="A731" s="2" t="s">
        <v>12</v>
      </c>
      <c r="B731" s="3">
        <v>44873</v>
      </c>
      <c r="C731" t="s">
        <v>47</v>
      </c>
      <c r="D731" s="11">
        <v>0</v>
      </c>
      <c r="E731" s="11">
        <v>0</v>
      </c>
      <c r="F731" s="4">
        <v>405</v>
      </c>
      <c r="G731" s="4">
        <v>75</v>
      </c>
      <c r="H731" t="s">
        <v>39</v>
      </c>
      <c r="I731" t="s">
        <v>73</v>
      </c>
      <c r="J731" t="s">
        <v>49</v>
      </c>
      <c r="K731" s="11">
        <v>10</v>
      </c>
      <c r="L731" s="11">
        <v>3</v>
      </c>
      <c r="M731" s="10">
        <f t="shared" si="23"/>
        <v>13</v>
      </c>
    </row>
    <row r="732" spans="1:13" x14ac:dyDescent="0.25">
      <c r="A732" s="2" t="s">
        <v>12</v>
      </c>
      <c r="B732" s="3">
        <v>44873</v>
      </c>
      <c r="C732" t="s">
        <v>47</v>
      </c>
      <c r="D732" s="11">
        <v>0</v>
      </c>
      <c r="E732" s="11">
        <v>0</v>
      </c>
      <c r="F732" s="4">
        <v>405</v>
      </c>
      <c r="G732" s="4">
        <v>75</v>
      </c>
      <c r="H732" t="s">
        <v>40</v>
      </c>
      <c r="I732" t="s">
        <v>42</v>
      </c>
      <c r="J732" t="s">
        <v>13</v>
      </c>
      <c r="K732" s="11">
        <v>27</v>
      </c>
      <c r="L732" s="11">
        <v>2</v>
      </c>
      <c r="M732" s="10">
        <f t="shared" si="23"/>
        <v>29</v>
      </c>
    </row>
    <row r="733" spans="1:13" x14ac:dyDescent="0.25">
      <c r="A733" s="2" t="s">
        <v>12</v>
      </c>
      <c r="B733" s="3">
        <v>44873</v>
      </c>
      <c r="C733" t="s">
        <v>47</v>
      </c>
      <c r="D733" s="11">
        <v>0</v>
      </c>
      <c r="E733" s="11">
        <v>0</v>
      </c>
      <c r="F733" s="4">
        <v>405</v>
      </c>
      <c r="G733" s="4">
        <v>75</v>
      </c>
      <c r="H733" t="s">
        <v>40</v>
      </c>
      <c r="I733" t="s">
        <v>74</v>
      </c>
      <c r="J733" t="s">
        <v>54</v>
      </c>
      <c r="K733" s="11">
        <v>8</v>
      </c>
      <c r="L733" s="11">
        <v>3</v>
      </c>
      <c r="M733" s="10">
        <f t="shared" si="23"/>
        <v>11</v>
      </c>
    </row>
    <row r="734" spans="1:13" x14ac:dyDescent="0.25">
      <c r="A734" s="2" t="s">
        <v>12</v>
      </c>
      <c r="B734" s="3">
        <v>44873</v>
      </c>
      <c r="C734" t="s">
        <v>47</v>
      </c>
      <c r="D734" s="11">
        <v>0</v>
      </c>
      <c r="E734" s="11">
        <v>0</v>
      </c>
      <c r="F734" s="4">
        <v>405</v>
      </c>
      <c r="G734" s="4">
        <v>75</v>
      </c>
      <c r="H734" t="s">
        <v>43</v>
      </c>
      <c r="I734" t="s">
        <v>44</v>
      </c>
      <c r="J734" t="s">
        <v>13</v>
      </c>
      <c r="K734" s="11">
        <v>27</v>
      </c>
      <c r="L734" s="11">
        <v>2</v>
      </c>
      <c r="M734" s="10">
        <f t="shared" si="23"/>
        <v>29</v>
      </c>
    </row>
    <row r="735" spans="1:13" x14ac:dyDescent="0.25">
      <c r="A735" s="2" t="s">
        <v>12</v>
      </c>
      <c r="B735" s="3">
        <v>44873</v>
      </c>
      <c r="C735" t="s">
        <v>47</v>
      </c>
      <c r="D735" s="11">
        <v>0</v>
      </c>
      <c r="E735" s="11">
        <v>0</v>
      </c>
      <c r="F735" s="4">
        <v>405</v>
      </c>
      <c r="G735" s="4">
        <v>75</v>
      </c>
      <c r="H735" t="s">
        <v>43</v>
      </c>
      <c r="I735" t="s">
        <v>75</v>
      </c>
      <c r="J735" t="s">
        <v>54</v>
      </c>
      <c r="K735" s="11">
        <v>7</v>
      </c>
      <c r="L735" s="11">
        <v>3</v>
      </c>
      <c r="M735" s="10">
        <f t="shared" si="23"/>
        <v>10</v>
      </c>
    </row>
    <row r="736" spans="1:13" x14ac:dyDescent="0.25">
      <c r="A736" s="2" t="s">
        <v>12</v>
      </c>
      <c r="B736" s="3">
        <v>44873</v>
      </c>
      <c r="C736" t="s">
        <v>47</v>
      </c>
      <c r="D736" s="11">
        <v>0</v>
      </c>
      <c r="E736" s="11">
        <v>0</v>
      </c>
      <c r="F736" s="4">
        <v>405</v>
      </c>
      <c r="G736" s="4">
        <v>75</v>
      </c>
      <c r="H736" t="s">
        <v>45</v>
      </c>
      <c r="I736" t="s">
        <v>46</v>
      </c>
      <c r="J736" t="s">
        <v>13</v>
      </c>
      <c r="K736" s="11">
        <v>27</v>
      </c>
      <c r="L736" s="11">
        <v>2</v>
      </c>
      <c r="M736" s="10">
        <f t="shared" si="23"/>
        <v>29</v>
      </c>
    </row>
    <row r="737" spans="1:13" s="1" customFormat="1" ht="15.75" thickBot="1" x14ac:dyDescent="0.3">
      <c r="A737" s="1" t="s">
        <v>12</v>
      </c>
      <c r="B737" s="9">
        <v>44873</v>
      </c>
      <c r="C737" s="1" t="s">
        <v>47</v>
      </c>
      <c r="D737" s="21">
        <v>0</v>
      </c>
      <c r="E737" s="21">
        <v>0</v>
      </c>
      <c r="F737" s="12">
        <v>405</v>
      </c>
      <c r="G737" s="12">
        <v>75</v>
      </c>
      <c r="H737" s="1" t="s">
        <v>45</v>
      </c>
      <c r="I737" s="1" t="s">
        <v>76</v>
      </c>
      <c r="J737" s="1" t="s">
        <v>49</v>
      </c>
      <c r="K737" s="21">
        <v>10</v>
      </c>
      <c r="L737" s="21">
        <v>3</v>
      </c>
      <c r="M737" s="6">
        <f t="shared" ref="M737" si="24">SUM(K737:L737)</f>
        <v>13</v>
      </c>
    </row>
    <row r="738" spans="1:13" x14ac:dyDescent="0.25">
      <c r="M738" s="1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Cierra D. Monjaras</dc:creator>
  <cp:lastModifiedBy>Julie Cooper</cp:lastModifiedBy>
  <cp:lastPrinted>2022-03-10T21:31:23Z</cp:lastPrinted>
  <dcterms:created xsi:type="dcterms:W3CDTF">2022-03-10T20:17:38Z</dcterms:created>
  <dcterms:modified xsi:type="dcterms:W3CDTF">2022-11-16T20:43:31Z</dcterms:modified>
</cp:coreProperties>
</file>