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John\John\John-Excel-Website\Projects\4\"/>
    </mc:Choice>
  </mc:AlternateContent>
  <xr:revisionPtr revIDLastSave="0" documentId="13_ncr:1_{465B6561-069F-47A6-BDB7-961871B9F8C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sic Information" sheetId="1" r:id="rId1"/>
    <sheet name="Mark Sheet" sheetId="2" r:id="rId2"/>
    <sheet name="Term-wise Report Card" sheetId="3" r:id="rId3"/>
    <sheet name="Cummulative Progres Repor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8" roundtripDataChecksum="FXX6E1XcfzzMsVmV9dvkLaZh1OzOn2KoJ+scycIIXLk="/>
    </ext>
  </extLst>
</workbook>
</file>

<file path=xl/calcChain.xml><?xml version="1.0" encoding="utf-8"?>
<calcChain xmlns="http://schemas.openxmlformats.org/spreadsheetml/2006/main">
  <c r="N31" i="4" l="1"/>
  <c r="M31" i="4"/>
  <c r="L31" i="4"/>
  <c r="K31" i="4"/>
  <c r="J31" i="4"/>
  <c r="I31" i="4"/>
  <c r="H31" i="4"/>
  <c r="I108" i="3"/>
  <c r="H108" i="3"/>
  <c r="G108" i="3"/>
  <c r="F108" i="3"/>
  <c r="E108" i="3"/>
  <c r="D108" i="3"/>
  <c r="C108" i="3"/>
  <c r="I69" i="3"/>
  <c r="H69" i="3"/>
  <c r="G69" i="3"/>
  <c r="F69" i="3"/>
  <c r="E69" i="3"/>
  <c r="D69" i="3"/>
  <c r="C69" i="3"/>
  <c r="I30" i="3"/>
  <c r="H30" i="3"/>
  <c r="G30" i="3"/>
  <c r="F30" i="3"/>
  <c r="E30" i="3"/>
  <c r="D30" i="3"/>
  <c r="C30" i="3" a="1"/>
  <c r="C30" i="3" s="1"/>
  <c r="I33" i="4"/>
  <c r="C33" i="4"/>
  <c r="N30" i="4"/>
  <c r="M30" i="4"/>
  <c r="L30" i="4"/>
  <c r="K30" i="4"/>
  <c r="J30" i="4"/>
  <c r="I30" i="4"/>
  <c r="H30" i="4"/>
  <c r="E27" i="4"/>
  <c r="E26" i="4" a="1"/>
  <c r="E26" i="4" s="1"/>
  <c r="N21" i="4" a="1"/>
  <c r="N21" i="4" s="1"/>
  <c r="O21" i="4" s="1"/>
  <c r="P21" i="4" s="1" a="1"/>
  <c r="P21" i="4" s="1"/>
  <c r="K21" i="4" a="1"/>
  <c r="K21" i="4" s="1"/>
  <c r="L21" i="4" s="1"/>
  <c r="M21" i="4" s="1" a="1"/>
  <c r="M21" i="4" s="1"/>
  <c r="H21" i="4" a="1"/>
  <c r="H21" i="4" s="1"/>
  <c r="I21" i="4" s="1"/>
  <c r="J21" i="4" s="1" a="1"/>
  <c r="J21" i="4" s="1"/>
  <c r="D21" i="4"/>
  <c r="N20" i="4" a="1"/>
  <c r="N20" i="4" s="1"/>
  <c r="O20" i="4" s="1"/>
  <c r="P20" i="4" s="1" a="1"/>
  <c r="P20" i="4" s="1"/>
  <c r="K20" i="4" a="1"/>
  <c r="K20" i="4" s="1"/>
  <c r="L20" i="4" s="1"/>
  <c r="M20" i="4" s="1" a="1"/>
  <c r="M20" i="4" s="1"/>
  <c r="H20" i="4" a="1"/>
  <c r="H20" i="4" s="1"/>
  <c r="I20" i="4" s="1"/>
  <c r="J20" i="4" s="1" a="1"/>
  <c r="J20" i="4" s="1"/>
  <c r="D20" i="4"/>
  <c r="N19" i="4" a="1"/>
  <c r="N19" i="4" s="1"/>
  <c r="O19" i="4" s="1"/>
  <c r="P19" i="4" s="1" a="1"/>
  <c r="P19" i="4" s="1"/>
  <c r="K19" i="4" a="1"/>
  <c r="K19" i="4" s="1"/>
  <c r="L19" i="4" s="1"/>
  <c r="M19" i="4" s="1" a="1"/>
  <c r="M19" i="4" s="1"/>
  <c r="H19" i="4" a="1"/>
  <c r="H19" i="4" s="1"/>
  <c r="I19" i="4" s="1"/>
  <c r="J19" i="4" s="1" a="1"/>
  <c r="J19" i="4" s="1"/>
  <c r="D19" i="4"/>
  <c r="N18" i="4" a="1"/>
  <c r="N18" i="4" s="1"/>
  <c r="O18" i="4" s="1"/>
  <c r="P18" i="4" s="1" a="1"/>
  <c r="P18" i="4" s="1"/>
  <c r="K18" i="4" a="1"/>
  <c r="K18" i="4" s="1"/>
  <c r="L18" i="4" s="1"/>
  <c r="M18" i="4" s="1" a="1"/>
  <c r="M18" i="4" s="1"/>
  <c r="H18" i="4" a="1"/>
  <c r="H18" i="4" s="1"/>
  <c r="I18" i="4" s="1"/>
  <c r="J18" i="4" s="1" a="1"/>
  <c r="J18" i="4" s="1"/>
  <c r="D18" i="4"/>
  <c r="N17" i="4" a="1"/>
  <c r="N17" i="4" s="1"/>
  <c r="O17" i="4" s="1"/>
  <c r="P17" i="4" s="1" a="1"/>
  <c r="P17" i="4" s="1"/>
  <c r="K17" i="4" a="1"/>
  <c r="K17" i="4" s="1"/>
  <c r="L17" i="4" s="1"/>
  <c r="M17" i="4" s="1" a="1"/>
  <c r="M17" i="4" s="1"/>
  <c r="H17" i="4" a="1"/>
  <c r="H17" i="4" s="1"/>
  <c r="I17" i="4" s="1"/>
  <c r="J17" i="4" s="1" a="1"/>
  <c r="J17" i="4" s="1"/>
  <c r="D17" i="4"/>
  <c r="N16" i="4" a="1"/>
  <c r="N16" i="4" s="1"/>
  <c r="O16" i="4" s="1"/>
  <c r="P16" i="4" s="1" a="1"/>
  <c r="P16" i="4" s="1"/>
  <c r="K16" i="4" a="1"/>
  <c r="K16" i="4" s="1"/>
  <c r="L16" i="4" s="1"/>
  <c r="M16" i="4" s="1" a="1"/>
  <c r="M16" i="4" s="1"/>
  <c r="H16" i="4" a="1"/>
  <c r="H16" i="4" s="1"/>
  <c r="I16" i="4" s="1"/>
  <c r="J16" i="4" s="1" a="1"/>
  <c r="J16" i="4" s="1"/>
  <c r="D16" i="4"/>
  <c r="N15" i="4" a="1"/>
  <c r="N15" i="4" s="1"/>
  <c r="O15" i="4" s="1"/>
  <c r="P15" i="4" s="1" a="1"/>
  <c r="P15" i="4" s="1"/>
  <c r="K15" i="4" a="1"/>
  <c r="K15" i="4" s="1"/>
  <c r="L15" i="4" s="1"/>
  <c r="M15" i="4" s="1" a="1"/>
  <c r="M15" i="4" s="1"/>
  <c r="H15" i="4" a="1"/>
  <c r="H15" i="4" s="1"/>
  <c r="I15" i="4" s="1"/>
  <c r="J15" i="4" s="1" a="1"/>
  <c r="J15" i="4" s="1"/>
  <c r="D15" i="4"/>
  <c r="N14" i="4" a="1"/>
  <c r="N14" i="4" s="1"/>
  <c r="O14" i="4" s="1"/>
  <c r="P14" i="4" s="1" a="1"/>
  <c r="P14" i="4" s="1"/>
  <c r="K14" i="4" a="1"/>
  <c r="K14" i="4" s="1"/>
  <c r="L14" i="4" s="1"/>
  <c r="M14" i="4" s="1" a="1"/>
  <c r="M14" i="4" s="1"/>
  <c r="H14" i="4" a="1"/>
  <c r="H14" i="4" s="1"/>
  <c r="I14" i="4" s="1"/>
  <c r="J14" i="4" s="1" a="1"/>
  <c r="J14" i="4" s="1"/>
  <c r="D14" i="4"/>
  <c r="N13" i="4" a="1"/>
  <c r="N13" i="4" s="1"/>
  <c r="K13" i="4" a="1"/>
  <c r="K13" i="4" s="1"/>
  <c r="H13" i="4" a="1"/>
  <c r="H13" i="4" s="1"/>
  <c r="D13" i="4"/>
  <c r="N11" i="4"/>
  <c r="K11" i="4"/>
  <c r="H11" i="4"/>
  <c r="N9" i="4" a="1"/>
  <c r="N9" i="4" s="1"/>
  <c r="H9" i="4" a="1"/>
  <c r="H9" i="4" s="1"/>
  <c r="I7" i="4"/>
  <c r="E5" i="4"/>
  <c r="E4" i="4"/>
  <c r="E3" i="4"/>
  <c r="F110" i="3"/>
  <c r="B110" i="3"/>
  <c r="I107" i="3"/>
  <c r="H107" i="3"/>
  <c r="G107" i="3"/>
  <c r="F107" i="3"/>
  <c r="E107" i="3"/>
  <c r="D107" i="3"/>
  <c r="C107" i="3"/>
  <c r="G101" i="3" a="1"/>
  <c r="G101" i="3" s="1"/>
  <c r="I101" i="3" s="1"/>
  <c r="J101" i="3" s="1" a="1"/>
  <c r="J101" i="3" s="1"/>
  <c r="C101" i="3"/>
  <c r="G100" i="3" a="1"/>
  <c r="G100" i="3"/>
  <c r="I100" i="3" s="1"/>
  <c r="J100" i="3" s="1" a="1"/>
  <c r="J100" i="3" s="1"/>
  <c r="C100" i="3"/>
  <c r="G99" i="3" a="1"/>
  <c r="G99" i="3" s="1"/>
  <c r="I99" i="3" s="1"/>
  <c r="J99" i="3" s="1" a="1"/>
  <c r="J99" i="3" s="1"/>
  <c r="C99" i="3"/>
  <c r="G98" i="3" a="1"/>
  <c r="G98" i="3" s="1"/>
  <c r="I98" i="3" s="1"/>
  <c r="J98" i="3" s="1" a="1"/>
  <c r="J98" i="3" s="1"/>
  <c r="C98" i="3"/>
  <c r="G97" i="3" a="1"/>
  <c r="G97" i="3" s="1"/>
  <c r="I97" i="3" s="1"/>
  <c r="J97" i="3" s="1" a="1"/>
  <c r="J97" i="3" s="1"/>
  <c r="C97" i="3"/>
  <c r="G96" i="3" a="1"/>
  <c r="G96" i="3" s="1"/>
  <c r="I96" i="3" s="1"/>
  <c r="J96" i="3" s="1" a="1"/>
  <c r="J96" i="3" s="1"/>
  <c r="C96" i="3"/>
  <c r="G95" i="3" a="1"/>
  <c r="G95" i="3" s="1"/>
  <c r="I95" i="3" s="1"/>
  <c r="J95" i="3" s="1" a="1"/>
  <c r="J95" i="3" s="1"/>
  <c r="C95" i="3"/>
  <c r="G94" i="3" a="1"/>
  <c r="G94" i="3"/>
  <c r="I94" i="3" s="1"/>
  <c r="J94" i="3" s="1" a="1"/>
  <c r="J94" i="3" s="1"/>
  <c r="C94" i="3"/>
  <c r="G93" i="3" a="1"/>
  <c r="G93" i="3" s="1"/>
  <c r="C93" i="3"/>
  <c r="E89" i="3" a="1"/>
  <c r="E89" i="3" s="1"/>
  <c r="J88" i="3"/>
  <c r="G88" i="3" a="1"/>
  <c r="G88" i="3" s="1"/>
  <c r="F86" i="3"/>
  <c r="F85" i="3"/>
  <c r="D83" i="3"/>
  <c r="D82" i="3"/>
  <c r="D81" i="3"/>
  <c r="F71" i="3"/>
  <c r="B71" i="3"/>
  <c r="I68" i="3"/>
  <c r="H68" i="3"/>
  <c r="G68" i="3"/>
  <c r="F68" i="3"/>
  <c r="E68" i="3"/>
  <c r="D68" i="3"/>
  <c r="C68" i="3"/>
  <c r="G62" i="3" a="1"/>
  <c r="G62" i="3" s="1"/>
  <c r="I62" i="3" s="1"/>
  <c r="J62" i="3" s="1" a="1"/>
  <c r="J62" i="3" s="1"/>
  <c r="C62" i="3"/>
  <c r="G61" i="3" a="1"/>
  <c r="G61" i="3" s="1"/>
  <c r="I61" i="3" s="1"/>
  <c r="J61" i="3" s="1" a="1"/>
  <c r="J61" i="3" s="1"/>
  <c r="C61" i="3"/>
  <c r="G60" i="3" a="1"/>
  <c r="G60" i="3"/>
  <c r="I60" i="3" s="1"/>
  <c r="J60" i="3" s="1" a="1"/>
  <c r="J60" i="3" s="1"/>
  <c r="C60" i="3"/>
  <c r="G59" i="3" a="1"/>
  <c r="G59" i="3"/>
  <c r="I59" i="3" s="1"/>
  <c r="J59" i="3" s="1" a="1"/>
  <c r="J59" i="3" s="1"/>
  <c r="C59" i="3"/>
  <c r="G58" i="3" a="1"/>
  <c r="G58" i="3" s="1"/>
  <c r="I58" i="3" s="1"/>
  <c r="J58" i="3" s="1" a="1"/>
  <c r="J58" i="3" s="1"/>
  <c r="C58" i="3"/>
  <c r="G57" i="3" a="1"/>
  <c r="G57" i="3" s="1"/>
  <c r="I57" i="3" s="1"/>
  <c r="J57" i="3" s="1" a="1"/>
  <c r="J57" i="3" s="1"/>
  <c r="C57" i="3"/>
  <c r="G56" i="3" a="1"/>
  <c r="G56" i="3"/>
  <c r="I56" i="3" s="1"/>
  <c r="J56" i="3" s="1" a="1"/>
  <c r="J56" i="3" s="1"/>
  <c r="C56" i="3"/>
  <c r="G55" i="3" a="1"/>
  <c r="G55" i="3" s="1"/>
  <c r="I55" i="3" s="1"/>
  <c r="J55" i="3" s="1" a="1"/>
  <c r="J55" i="3" s="1"/>
  <c r="C55" i="3"/>
  <c r="G54" i="3" a="1"/>
  <c r="G54" i="3"/>
  <c r="C54" i="3"/>
  <c r="E50" i="3" a="1"/>
  <c r="E50" i="3" s="1"/>
  <c r="J49" i="3"/>
  <c r="G49" i="3" a="1"/>
  <c r="G49" i="3" s="1"/>
  <c r="F47" i="3"/>
  <c r="F46" i="3"/>
  <c r="D44" i="3"/>
  <c r="D43" i="3"/>
  <c r="D42" i="3"/>
  <c r="F32" i="3"/>
  <c r="B32" i="3"/>
  <c r="I29" i="3"/>
  <c r="H29" i="3"/>
  <c r="G29" i="3"/>
  <c r="F29" i="3"/>
  <c r="E29" i="3"/>
  <c r="D29" i="3"/>
  <c r="C29" i="3"/>
  <c r="G23" i="3" a="1"/>
  <c r="G23" i="3" s="1"/>
  <c r="I23" i="3" s="1"/>
  <c r="J23" i="3" s="1" a="1"/>
  <c r="J23" i="3" s="1"/>
  <c r="C23" i="3"/>
  <c r="G22" i="3" a="1"/>
  <c r="G22" i="3" s="1"/>
  <c r="I22" i="3" s="1"/>
  <c r="J22" i="3" s="1" a="1"/>
  <c r="J22" i="3" s="1"/>
  <c r="C22" i="3"/>
  <c r="G21" i="3" a="1"/>
  <c r="G21" i="3"/>
  <c r="I21" i="3" s="1"/>
  <c r="J21" i="3" s="1" a="1"/>
  <c r="J21" i="3" s="1"/>
  <c r="C21" i="3"/>
  <c r="G20" i="3" a="1"/>
  <c r="G20" i="3" s="1"/>
  <c r="I20" i="3" s="1"/>
  <c r="J20" i="3" s="1" a="1"/>
  <c r="J20" i="3" s="1"/>
  <c r="C20" i="3"/>
  <c r="G19" i="3" a="1"/>
  <c r="G19" i="3" s="1"/>
  <c r="I19" i="3" s="1"/>
  <c r="J19" i="3" s="1" a="1"/>
  <c r="J19" i="3" s="1"/>
  <c r="C19" i="3"/>
  <c r="G18" i="3" a="1"/>
  <c r="G18" i="3"/>
  <c r="I18" i="3" s="1"/>
  <c r="J18" i="3" s="1" a="1"/>
  <c r="J18" i="3" s="1"/>
  <c r="C18" i="3"/>
  <c r="G17" i="3" a="1"/>
  <c r="G17" i="3" s="1"/>
  <c r="I17" i="3" s="1"/>
  <c r="J17" i="3" s="1" a="1"/>
  <c r="J17" i="3" s="1"/>
  <c r="C17" i="3"/>
  <c r="G16" i="3" a="1"/>
  <c r="G16" i="3" s="1"/>
  <c r="C16" i="3"/>
  <c r="G15" i="3" a="1"/>
  <c r="G15" i="3" s="1"/>
  <c r="I15" i="3" s="1"/>
  <c r="J15" i="3" s="1" a="1"/>
  <c r="J15" i="3" s="1"/>
  <c r="C15" i="3"/>
  <c r="E11" i="3" a="1"/>
  <c r="E11" i="3" s="1"/>
  <c r="J10" i="3"/>
  <c r="G10" i="3" a="1"/>
  <c r="G10" i="3" s="1"/>
  <c r="F8" i="3"/>
  <c r="F7" i="3"/>
  <c r="D5" i="3"/>
  <c r="D4" i="3"/>
  <c r="D3" i="3"/>
  <c r="I17" i="2" a="1"/>
  <c r="I17" i="2" s="1"/>
  <c r="G17" i="2" a="1"/>
  <c r="G17" i="2" s="1"/>
  <c r="I16" i="2" a="1"/>
  <c r="I16" i="2" s="1"/>
  <c r="BT13" i="2"/>
  <c r="BN13" i="2"/>
  <c r="BO13" i="2" s="1"/>
  <c r="BM13" i="2"/>
  <c r="BK13" i="2"/>
  <c r="BL13" i="2" s="1"/>
  <c r="BH13" i="2"/>
  <c r="BI13" i="2" s="1"/>
  <c r="BG13" i="2"/>
  <c r="BE13" i="2"/>
  <c r="BC13" i="2"/>
  <c r="BA13" i="2"/>
  <c r="AY13" i="2"/>
  <c r="AW13" i="2"/>
  <c r="AU13" i="2"/>
  <c r="AS13" i="2"/>
  <c r="AQ13" i="2"/>
  <c r="AO13" i="2"/>
  <c r="AM13" i="2"/>
  <c r="AK13" i="2"/>
  <c r="AI13" i="2"/>
  <c r="AG13" i="2"/>
  <c r="AE13" i="2"/>
  <c r="AC13" i="2"/>
  <c r="AA13" i="2"/>
  <c r="Y13" i="2"/>
  <c r="W13" i="2"/>
  <c r="U13" i="2"/>
  <c r="S13" i="2"/>
  <c r="Q13" i="2"/>
  <c r="O13" i="2"/>
  <c r="M13" i="2"/>
  <c r="K13" i="2"/>
  <c r="I13" i="2"/>
  <c r="G13" i="2"/>
  <c r="E13" i="2"/>
  <c r="BT12" i="2"/>
  <c r="BP12" i="2"/>
  <c r="BO12" i="2"/>
  <c r="BN12" i="2"/>
  <c r="BM12" i="2"/>
  <c r="BL12" i="2"/>
  <c r="BK12" i="2"/>
  <c r="BH12" i="2"/>
  <c r="BI12" i="2" s="1"/>
  <c r="BG12" i="2"/>
  <c r="BE12" i="2"/>
  <c r="BC12" i="2"/>
  <c r="BA12" i="2"/>
  <c r="AY12" i="2"/>
  <c r="AW12" i="2"/>
  <c r="AU12" i="2"/>
  <c r="AS12" i="2"/>
  <c r="AQ12" i="2"/>
  <c r="AO12" i="2"/>
  <c r="AM12" i="2"/>
  <c r="AK12" i="2"/>
  <c r="AI12" i="2"/>
  <c r="AG12" i="2"/>
  <c r="AE12" i="2"/>
  <c r="AC12" i="2"/>
  <c r="AA12" i="2"/>
  <c r="Y12" i="2"/>
  <c r="W12" i="2"/>
  <c r="U12" i="2"/>
  <c r="S12" i="2"/>
  <c r="Q12" i="2"/>
  <c r="O12" i="2"/>
  <c r="M12" i="2"/>
  <c r="K12" i="2"/>
  <c r="I12" i="2"/>
  <c r="G12" i="2"/>
  <c r="E12" i="2"/>
  <c r="BT11" i="2"/>
  <c r="BN11" i="2"/>
  <c r="BP11" i="2" s="1"/>
  <c r="BL11" i="2"/>
  <c r="BK11" i="2"/>
  <c r="BM11" i="2" s="1"/>
  <c r="BI11" i="2"/>
  <c r="BH11" i="2"/>
  <c r="BJ11" i="2" s="1"/>
  <c r="BG11" i="2"/>
  <c r="BE11" i="2"/>
  <c r="BC11" i="2"/>
  <c r="BA11" i="2"/>
  <c r="AY11" i="2"/>
  <c r="AW11" i="2"/>
  <c r="AU11" i="2"/>
  <c r="AS11" i="2"/>
  <c r="AQ11" i="2"/>
  <c r="AO11" i="2"/>
  <c r="AM11" i="2"/>
  <c r="AK11" i="2"/>
  <c r="AI11" i="2"/>
  <c r="AG11" i="2"/>
  <c r="AE11" i="2"/>
  <c r="AC11" i="2"/>
  <c r="AA11" i="2"/>
  <c r="Y11" i="2"/>
  <c r="W11" i="2"/>
  <c r="U11" i="2"/>
  <c r="S11" i="2"/>
  <c r="Q11" i="2"/>
  <c r="O11" i="2"/>
  <c r="M11" i="2"/>
  <c r="K11" i="2"/>
  <c r="I11" i="2"/>
  <c r="G11" i="2"/>
  <c r="E11" i="2"/>
  <c r="BT10" i="2"/>
  <c r="BN10" i="2"/>
  <c r="BO10" i="2" s="1"/>
  <c r="BK10" i="2"/>
  <c r="BM10" i="2" s="1"/>
  <c r="BH10" i="2"/>
  <c r="BI10" i="2" s="1"/>
  <c r="BG10" i="2"/>
  <c r="BE10" i="2"/>
  <c r="BC10" i="2"/>
  <c r="BA10" i="2"/>
  <c r="AY10" i="2"/>
  <c r="AW10" i="2"/>
  <c r="AU10" i="2"/>
  <c r="AS10" i="2"/>
  <c r="AQ10" i="2"/>
  <c r="AO10" i="2"/>
  <c r="AM10" i="2"/>
  <c r="AK10" i="2"/>
  <c r="AI10" i="2"/>
  <c r="AG10" i="2"/>
  <c r="AE10" i="2"/>
  <c r="AC10" i="2"/>
  <c r="AA10" i="2"/>
  <c r="Y10" i="2"/>
  <c r="W10" i="2"/>
  <c r="U10" i="2"/>
  <c r="S10" i="2"/>
  <c r="Q10" i="2"/>
  <c r="O10" i="2"/>
  <c r="M10" i="2"/>
  <c r="K10" i="2"/>
  <c r="I10" i="2"/>
  <c r="G10" i="2"/>
  <c r="E10" i="2"/>
  <c r="BO9" i="2"/>
  <c r="BN9" i="2"/>
  <c r="BP9" i="2" s="1"/>
  <c r="BL9" i="2"/>
  <c r="BK9" i="2"/>
  <c r="BM9" i="2" s="1"/>
  <c r="BH9" i="2"/>
  <c r="BJ9" i="2" s="1"/>
  <c r="BG9" i="2"/>
  <c r="BE9" i="2"/>
  <c r="BC9" i="2"/>
  <c r="BA9" i="2"/>
  <c r="AY9" i="2"/>
  <c r="AW9" i="2"/>
  <c r="AU9" i="2"/>
  <c r="AS9" i="2"/>
  <c r="AQ9" i="2"/>
  <c r="AO9" i="2"/>
  <c r="AM9" i="2"/>
  <c r="AK9" i="2"/>
  <c r="AI9" i="2"/>
  <c r="AG9" i="2"/>
  <c r="AE9" i="2"/>
  <c r="AC9" i="2"/>
  <c r="AA9" i="2"/>
  <c r="Y9" i="2"/>
  <c r="W9" i="2"/>
  <c r="U9" i="2"/>
  <c r="S9" i="2"/>
  <c r="Q9" i="2"/>
  <c r="O9" i="2"/>
  <c r="M9" i="2"/>
  <c r="K9" i="2"/>
  <c r="I9" i="2"/>
  <c r="G9" i="2"/>
  <c r="E9" i="2"/>
  <c r="BT8" i="2"/>
  <c r="BN8" i="2"/>
  <c r="BP8" i="2" s="1"/>
  <c r="BK8" i="2"/>
  <c r="BL8" i="2" s="1"/>
  <c r="BJ8" i="2"/>
  <c r="BH8" i="2"/>
  <c r="BI8" i="2" s="1"/>
  <c r="BG8" i="2"/>
  <c r="BE8" i="2"/>
  <c r="BC8" i="2"/>
  <c r="BA8" i="2"/>
  <c r="AY8" i="2"/>
  <c r="AW8" i="2"/>
  <c r="AU8" i="2"/>
  <c r="AS8" i="2"/>
  <c r="AQ8" i="2"/>
  <c r="AO8" i="2"/>
  <c r="AM8" i="2"/>
  <c r="AK8" i="2"/>
  <c r="AI8" i="2"/>
  <c r="AG8" i="2"/>
  <c r="AE8" i="2"/>
  <c r="AC8" i="2"/>
  <c r="AA8" i="2"/>
  <c r="Y8" i="2"/>
  <c r="W8" i="2"/>
  <c r="U8" i="2"/>
  <c r="S8" i="2"/>
  <c r="Q8" i="2"/>
  <c r="O8" i="2"/>
  <c r="M8" i="2"/>
  <c r="K8" i="2"/>
  <c r="I8" i="2"/>
  <c r="G8" i="2"/>
  <c r="E8" i="2"/>
  <c r="BT7" i="2"/>
  <c r="BO7" i="2"/>
  <c r="BN7" i="2"/>
  <c r="BM7" i="2"/>
  <c r="BL7" i="2"/>
  <c r="BK7" i="2"/>
  <c r="BI7" i="2"/>
  <c r="BH7" i="2"/>
  <c r="BG7" i="2"/>
  <c r="BE7" i="2"/>
  <c r="BC7" i="2"/>
  <c r="BA7" i="2"/>
  <c r="AY7" i="2"/>
  <c r="AW7" i="2"/>
  <c r="AU7" i="2"/>
  <c r="AS7" i="2"/>
  <c r="AQ7" i="2"/>
  <c r="AO7" i="2"/>
  <c r="AM7" i="2"/>
  <c r="AK7" i="2"/>
  <c r="AI7" i="2"/>
  <c r="AG7" i="2"/>
  <c r="AE7" i="2"/>
  <c r="AC7" i="2"/>
  <c r="AA7" i="2"/>
  <c r="Y7" i="2"/>
  <c r="W7" i="2"/>
  <c r="U7" i="2"/>
  <c r="S7" i="2"/>
  <c r="Q7" i="2"/>
  <c r="O7" i="2"/>
  <c r="M7" i="2"/>
  <c r="K7" i="2"/>
  <c r="I7" i="2"/>
  <c r="G7" i="2"/>
  <c r="E7" i="2"/>
  <c r="BT6" i="2"/>
  <c r="BN6" i="2"/>
  <c r="BP10" i="2" s="1"/>
  <c r="BK6" i="2"/>
  <c r="BM6" i="2" s="1"/>
  <c r="BI6" i="2"/>
  <c r="BH6" i="2"/>
  <c r="BJ6" i="2" s="1"/>
  <c r="BG6" i="2"/>
  <c r="BE6" i="2"/>
  <c r="BC6" i="2"/>
  <c r="BA6" i="2"/>
  <c r="AY6" i="2"/>
  <c r="AW6" i="2"/>
  <c r="AU6" i="2"/>
  <c r="AS6" i="2"/>
  <c r="AQ6" i="2"/>
  <c r="AO6" i="2"/>
  <c r="AM6" i="2"/>
  <c r="AK6" i="2"/>
  <c r="AI6" i="2"/>
  <c r="AG6" i="2"/>
  <c r="AE6" i="2"/>
  <c r="AC6" i="2"/>
  <c r="AA6" i="2"/>
  <c r="Y6" i="2"/>
  <c r="W6" i="2"/>
  <c r="U6" i="2"/>
  <c r="S6" i="2"/>
  <c r="Q6" i="2"/>
  <c r="O6" i="2"/>
  <c r="M6" i="2"/>
  <c r="K6" i="2"/>
  <c r="I6" i="2"/>
  <c r="G6" i="2"/>
  <c r="E6" i="2"/>
  <c r="BT5" i="2"/>
  <c r="BP5" i="2"/>
  <c r="BN5" i="2"/>
  <c r="BO5" i="2" s="1"/>
  <c r="BM5" i="2"/>
  <c r="BK5" i="2"/>
  <c r="BL5" i="2" s="1"/>
  <c r="BH5" i="2"/>
  <c r="BJ7" i="2" s="1"/>
  <c r="BG5" i="2"/>
  <c r="BE5" i="2"/>
  <c r="BC5" i="2"/>
  <c r="BA5" i="2"/>
  <c r="AY5" i="2"/>
  <c r="AW5" i="2"/>
  <c r="AU5" i="2"/>
  <c r="AS5" i="2"/>
  <c r="AQ5" i="2"/>
  <c r="AO5" i="2"/>
  <c r="AM5" i="2"/>
  <c r="AK5" i="2"/>
  <c r="AI5" i="2"/>
  <c r="AG5" i="2"/>
  <c r="AE5" i="2"/>
  <c r="AC5" i="2"/>
  <c r="AA5" i="2"/>
  <c r="Y5" i="2"/>
  <c r="W5" i="2"/>
  <c r="U5" i="2"/>
  <c r="S5" i="2"/>
  <c r="Q5" i="2"/>
  <c r="O5" i="2"/>
  <c r="M5" i="2"/>
  <c r="K5" i="2"/>
  <c r="I5" i="2"/>
  <c r="G5" i="2"/>
  <c r="E5" i="2"/>
  <c r="F17" i="1"/>
  <c r="F16" i="1"/>
  <c r="F15" i="1"/>
  <c r="F14" i="1"/>
  <c r="F13" i="1"/>
  <c r="F12" i="1"/>
  <c r="F11" i="1"/>
  <c r="L4" i="1"/>
  <c r="E25" i="4" s="1" a="1"/>
  <c r="E25" i="4" s="1"/>
  <c r="H19" i="3" a="1"/>
  <c r="H57" i="3" a="1"/>
  <c r="H94" i="3" a="1"/>
  <c r="H59" i="3" a="1"/>
  <c r="H23" i="3" a="1"/>
  <c r="H20" i="3" a="1"/>
  <c r="H22" i="3" a="1"/>
  <c r="H16" i="3" a="1"/>
  <c r="H54" i="3" a="1"/>
  <c r="H62" i="3" a="1"/>
  <c r="H58" i="3" a="1"/>
  <c r="H61" i="3" a="1"/>
  <c r="H55" i="3" a="1"/>
  <c r="H15" i="3" a="1"/>
  <c r="H100" i="3" a="1"/>
  <c r="H60" i="3" a="1"/>
  <c r="H56" i="3" a="1"/>
  <c r="H18" i="3" a="1"/>
  <c r="H97" i="3" a="1"/>
  <c r="H17" i="3" a="1"/>
  <c r="H21" i="3" a="1"/>
  <c r="H99" i="3" a="1"/>
  <c r="H101" i="3" a="1"/>
  <c r="H96" i="3" a="1"/>
  <c r="H98" i="3" a="1"/>
  <c r="H93" i="3" a="1"/>
  <c r="H95" i="3" a="1"/>
  <c r="H100" i="3" l="1"/>
  <c r="H15" i="3"/>
  <c r="H55" i="3"/>
  <c r="H21" i="3"/>
  <c r="H97" i="3"/>
  <c r="H61" i="3"/>
  <c r="H18" i="3"/>
  <c r="H58" i="3"/>
  <c r="H94" i="3"/>
  <c r="H54" i="3"/>
  <c r="H57" i="3"/>
  <c r="H60" i="3"/>
  <c r="H93" i="3"/>
  <c r="H96" i="3"/>
  <c r="H99" i="3"/>
  <c r="H17" i="3"/>
  <c r="H20" i="3"/>
  <c r="H23" i="3"/>
  <c r="H56" i="3"/>
  <c r="H59" i="3"/>
  <c r="H62" i="3"/>
  <c r="H16" i="3"/>
  <c r="H19" i="3"/>
  <c r="H95" i="3"/>
  <c r="H98" i="3"/>
  <c r="H101" i="3"/>
  <c r="H22" i="3"/>
  <c r="G63" i="3"/>
  <c r="I16" i="3"/>
  <c r="J16" i="3" s="1" a="1"/>
  <c r="J16" i="3" s="1"/>
  <c r="G24" i="3"/>
  <c r="I13" i="4"/>
  <c r="J13" i="4" s="1" a="1"/>
  <c r="J13" i="4" s="1"/>
  <c r="H22" i="4"/>
  <c r="K22" i="4"/>
  <c r="L13" i="4"/>
  <c r="M13" i="4" s="1" a="1"/>
  <c r="M13" i="4" s="1"/>
  <c r="N22" i="4"/>
  <c r="I93" i="3"/>
  <c r="J93" i="3" s="1" a="1"/>
  <c r="J93" i="3" s="1"/>
  <c r="G102" i="3"/>
  <c r="BI9" i="2"/>
  <c r="BP6" i="2"/>
  <c r="BO6" i="2"/>
  <c r="BM8" i="2"/>
  <c r="BJ10" i="2"/>
  <c r="BP13" i="2"/>
  <c r="I54" i="3"/>
  <c r="J54" i="3" s="1" a="1"/>
  <c r="J54" i="3" s="1"/>
  <c r="BP7" i="2"/>
  <c r="BI5" i="2"/>
  <c r="BO8" i="2"/>
  <c r="BL10" i="2"/>
  <c r="BJ5" i="2"/>
  <c r="O13" i="4"/>
  <c r="P13" i="4" s="1" a="1"/>
  <c r="P13" i="4" s="1"/>
  <c r="BJ12" i="2"/>
  <c r="BJ13" i="2"/>
  <c r="BL6" i="2"/>
  <c r="BO11" i="2"/>
  <c r="I25" i="4" l="1" a="1"/>
  <c r="I25" i="4" s="1"/>
  <c r="J27" i="4"/>
  <c r="I26" i="4"/>
  <c r="Q26" i="4"/>
  <c r="R9" i="4" s="1"/>
  <c r="Q25" i="4" a="1"/>
  <c r="Q25" i="4" s="1"/>
  <c r="R27" i="4"/>
  <c r="N27" i="4"/>
  <c r="M26" i="4"/>
  <c r="M25" i="4" a="1"/>
  <c r="M25" i="4" s="1"/>
  <c r="D26" i="3" a="1"/>
  <c r="D26" i="3" s="1"/>
  <c r="I26" i="3"/>
  <c r="F26" i="3"/>
  <c r="I65" i="3"/>
  <c r="F65" i="3"/>
  <c r="D65" i="3" a="1"/>
  <c r="D65" i="3" s="1"/>
  <c r="I104" i="3"/>
  <c r="F104" i="3"/>
  <c r="D104" i="3" a="1"/>
  <c r="D104" i="3" s="1"/>
</calcChain>
</file>

<file path=xl/sharedStrings.xml><?xml version="1.0" encoding="utf-8"?>
<sst xmlns="http://schemas.openxmlformats.org/spreadsheetml/2006/main" count="282" uniqueCount="102">
  <si>
    <t>School Name:</t>
  </si>
  <si>
    <t>Kokuvil Hindu College</t>
  </si>
  <si>
    <t>School Reopen Date:</t>
  </si>
  <si>
    <t>School Details:</t>
  </si>
  <si>
    <t>No:31, Kokuvil Junction, Jaffna</t>
  </si>
  <si>
    <t>Total Working Days:</t>
  </si>
  <si>
    <t>Phone: +94761514888       Email: johnshajanthan@gmail.com</t>
  </si>
  <si>
    <t>Term - 1</t>
  </si>
  <si>
    <t>Term - 2</t>
  </si>
  <si>
    <t>Final Term</t>
  </si>
  <si>
    <t>Acedemic Year:</t>
  </si>
  <si>
    <t>2020-21</t>
  </si>
  <si>
    <t>Class:</t>
  </si>
  <si>
    <t>Div:</t>
  </si>
  <si>
    <t>B</t>
  </si>
  <si>
    <t>Class Teacher:</t>
  </si>
  <si>
    <t>Parththika</t>
  </si>
  <si>
    <t>Principal:</t>
  </si>
  <si>
    <t>John Shajanthan</t>
  </si>
  <si>
    <t>Subject Grading System Final Term</t>
  </si>
  <si>
    <t>Min</t>
  </si>
  <si>
    <t>Max</t>
  </si>
  <si>
    <t>Grade</t>
  </si>
  <si>
    <t>Remarks</t>
  </si>
  <si>
    <t>Percentage</t>
  </si>
  <si>
    <t>A+</t>
  </si>
  <si>
    <t>Very Excellent</t>
  </si>
  <si>
    <t>A</t>
  </si>
  <si>
    <t>Excellent</t>
  </si>
  <si>
    <t>B+</t>
  </si>
  <si>
    <t>Very Good</t>
  </si>
  <si>
    <t>Good</t>
  </si>
  <si>
    <t>C+</t>
  </si>
  <si>
    <t>Average</t>
  </si>
  <si>
    <t>C</t>
  </si>
  <si>
    <t>Fair</t>
  </si>
  <si>
    <t>F</t>
  </si>
  <si>
    <t>Fail</t>
  </si>
  <si>
    <t>Code Of Conduct</t>
  </si>
  <si>
    <t>Satisfactory</t>
  </si>
  <si>
    <t>Unsatisfactory</t>
  </si>
  <si>
    <t>Student Infromation</t>
  </si>
  <si>
    <t>English</t>
  </si>
  <si>
    <t>Mathematics</t>
  </si>
  <si>
    <t>Science</t>
  </si>
  <si>
    <t>Social Science</t>
  </si>
  <si>
    <t>Hindi</t>
  </si>
  <si>
    <t>Physical Education</t>
  </si>
  <si>
    <t>Drawing</t>
  </si>
  <si>
    <t>Sanskrit</t>
  </si>
  <si>
    <t>Moral Science</t>
  </si>
  <si>
    <t>Grand Total</t>
  </si>
  <si>
    <t>Working Days</t>
  </si>
  <si>
    <t>Term 1</t>
  </si>
  <si>
    <t>Term 2</t>
  </si>
  <si>
    <t>Total</t>
  </si>
  <si>
    <t>S No</t>
  </si>
  <si>
    <t>Student ID</t>
  </si>
  <si>
    <t>Student Name</t>
  </si>
  <si>
    <t>Class &amp; Div</t>
  </si>
  <si>
    <t>Marks</t>
  </si>
  <si>
    <t>Overoll Grade</t>
  </si>
  <si>
    <t>Rank</t>
  </si>
  <si>
    <t>P1</t>
  </si>
  <si>
    <t>P2</t>
  </si>
  <si>
    <t>P3</t>
  </si>
  <si>
    <t>Attendance</t>
  </si>
  <si>
    <t>Code of Conduct</t>
  </si>
  <si>
    <t>A0001</t>
  </si>
  <si>
    <t>sdfs</t>
  </si>
  <si>
    <t>A0002</t>
  </si>
  <si>
    <t>sdgs</t>
  </si>
  <si>
    <t>A0003</t>
  </si>
  <si>
    <t>A0004</t>
  </si>
  <si>
    <t>dsg</t>
  </si>
  <si>
    <t>A0005</t>
  </si>
  <si>
    <t>sdgsFG</t>
  </si>
  <si>
    <t>A0006</t>
  </si>
  <si>
    <t>A0007</t>
  </si>
  <si>
    <t>A0008</t>
  </si>
  <si>
    <t>A0009</t>
  </si>
  <si>
    <t>sd</t>
  </si>
  <si>
    <t>Insert School Logo</t>
  </si>
  <si>
    <t>Subject</t>
  </si>
  <si>
    <t xml:space="preserve"> Marks</t>
  </si>
  <si>
    <t xml:space="preserve">Highest Marks </t>
  </si>
  <si>
    <t xml:space="preserve"> Grade</t>
  </si>
  <si>
    <t>Total Marks</t>
  </si>
  <si>
    <t>Overall Percentage</t>
  </si>
  <si>
    <t>Grading System</t>
  </si>
  <si>
    <t>Class Teacher</t>
  </si>
  <si>
    <t>Principal</t>
  </si>
  <si>
    <t>Parents</t>
  </si>
  <si>
    <t>Promoted To:</t>
  </si>
  <si>
    <t xml:space="preserve">Marks </t>
  </si>
  <si>
    <t>Attendance:</t>
  </si>
  <si>
    <t>Code of Conduct:</t>
  </si>
  <si>
    <t>School Reopens:</t>
  </si>
  <si>
    <t>Exam Grading System</t>
  </si>
  <si>
    <t>Class Teacher's Signature</t>
  </si>
  <si>
    <t>Principal's Signature</t>
  </si>
  <si>
    <t>Parent's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</si>
</sst>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0"/>
  </numFmts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3"/>
      <color rgb="FFBFBFBF"/>
      <name val="Algerian"/>
    </font>
    <font>
      <b/>
      <sz val="20"/>
      <color rgb="FF002060"/>
      <name val="Calibri"/>
    </font>
    <font>
      <b/>
      <sz val="12"/>
      <color rgb="FF002060"/>
      <name val="Calibri"/>
    </font>
    <font>
      <sz val="13"/>
      <color theme="1"/>
      <name val="Calibri"/>
    </font>
    <font>
      <b/>
      <sz val="14"/>
      <color rgb="FF002060"/>
      <name val="Calibri"/>
    </font>
    <font>
      <sz val="13"/>
      <color rgb="FF002060"/>
      <name val="Algerian"/>
    </font>
    <font>
      <b/>
      <sz val="14"/>
      <color theme="1"/>
      <name val="Calibri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67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206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206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2060"/>
      </left>
      <right/>
      <top style="thin">
        <color rgb="FF000000"/>
      </top>
      <bottom style="thin">
        <color rgb="FF002060"/>
      </bottom>
      <diagonal/>
    </border>
    <border>
      <left/>
      <right/>
      <top style="thin">
        <color rgb="FF000000"/>
      </top>
      <bottom style="thin">
        <color rgb="FF002060"/>
      </bottom>
      <diagonal/>
    </border>
    <border>
      <left/>
      <right style="thin">
        <color rgb="FF000000"/>
      </right>
      <top style="thin">
        <color rgb="FF000000"/>
      </top>
      <bottom style="thin">
        <color rgb="FF00206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0000"/>
      </right>
      <top/>
      <bottom style="thin">
        <color rgb="FF002060"/>
      </bottom>
      <diagonal/>
    </border>
    <border>
      <left style="thin">
        <color rgb="FF00000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000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1" fontId="1" fillId="4" borderId="1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7" xfId="0" applyFont="1" applyBorder="1" applyAlignment="1">
      <alignment horizontal="center" vertical="center" wrapText="1"/>
    </xf>
    <xf numFmtId="165" fontId="2" fillId="0" borderId="47" xfId="0" applyNumberFormat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1" fontId="1" fillId="0" borderId="43" xfId="0" applyNumberFormat="1" applyFont="1" applyBorder="1" applyAlignment="1">
      <alignment horizontal="center" vertical="center"/>
    </xf>
    <xf numFmtId="10" fontId="1" fillId="0" borderId="43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2" fillId="0" borderId="64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0" fontId="1" fillId="0" borderId="64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2" xfId="0" applyFont="1" applyBorder="1"/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top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4" borderId="12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4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0" borderId="0" xfId="0" applyFont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45" xfId="0" applyFont="1" applyBorder="1"/>
    <xf numFmtId="0" fontId="3" fillId="0" borderId="46" xfId="0" applyFont="1" applyBorder="1"/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2" xfId="0" applyFont="1" applyBorder="1"/>
    <xf numFmtId="0" fontId="3" fillId="0" borderId="52" xfId="0" applyFont="1" applyBorder="1"/>
    <xf numFmtId="0" fontId="3" fillId="0" borderId="43" xfId="0" applyFont="1" applyBorder="1"/>
    <xf numFmtId="0" fontId="3" fillId="0" borderId="53" xfId="0" applyFont="1" applyBorder="1"/>
    <xf numFmtId="0" fontId="2" fillId="0" borderId="0" xfId="0" applyFont="1" applyAlignment="1">
      <alignment horizontal="right" vertical="center"/>
    </xf>
    <xf numFmtId="0" fontId="1" fillId="0" borderId="43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49" xfId="0" applyFont="1" applyBorder="1"/>
    <xf numFmtId="0" fontId="3" fillId="0" borderId="50" xfId="0" applyFont="1" applyBorder="1"/>
    <xf numFmtId="0" fontId="2" fillId="0" borderId="43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 wrapText="1"/>
    </xf>
    <xf numFmtId="0" fontId="3" fillId="0" borderId="25" xfId="0" applyFont="1" applyBorder="1"/>
    <xf numFmtId="0" fontId="3" fillId="0" borderId="55" xfId="0" applyFont="1" applyBorder="1"/>
    <xf numFmtId="0" fontId="3" fillId="0" borderId="31" xfId="0" applyFont="1" applyBorder="1"/>
    <xf numFmtId="0" fontId="3" fillId="0" borderId="56" xfId="0" applyFont="1" applyBorder="1"/>
    <xf numFmtId="0" fontId="3" fillId="0" borderId="57" xfId="0" applyFont="1" applyBorder="1"/>
    <xf numFmtId="0" fontId="5" fillId="0" borderId="48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42" xfId="0" applyFont="1" applyBorder="1"/>
    <xf numFmtId="0" fontId="4" fillId="0" borderId="24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35" xfId="0" applyFont="1" applyBorder="1"/>
    <xf numFmtId="0" fontId="3" fillId="0" borderId="36" xfId="0" applyFont="1" applyBorder="1"/>
    <xf numFmtId="0" fontId="5" fillId="5" borderId="26" xfId="0" applyFont="1" applyFill="1" applyBorder="1" applyAlignment="1">
      <alignment horizontal="center" vertical="center"/>
    </xf>
    <xf numFmtId="0" fontId="3" fillId="0" borderId="27" xfId="0" applyFont="1" applyBorder="1"/>
    <xf numFmtId="0" fontId="3" fillId="0" borderId="28" xfId="0" applyFont="1" applyBorder="1"/>
    <xf numFmtId="0" fontId="6" fillId="5" borderId="32" xfId="0" applyFont="1" applyFill="1" applyBorder="1" applyAlignment="1">
      <alignment horizontal="center" vertical="center"/>
    </xf>
    <xf numFmtId="0" fontId="3" fillId="0" borderId="34" xfId="0" applyFont="1" applyBorder="1"/>
    <xf numFmtId="0" fontId="6" fillId="5" borderId="37" xfId="0" applyFont="1" applyFill="1" applyBorder="1" applyAlignment="1">
      <alignment horizontal="center" vertical="center"/>
    </xf>
    <xf numFmtId="0" fontId="3" fillId="0" borderId="38" xfId="0" applyFont="1" applyBorder="1"/>
    <xf numFmtId="0" fontId="3" fillId="0" borderId="39" xfId="0" applyFont="1" applyBorder="1"/>
    <xf numFmtId="0" fontId="1" fillId="0" borderId="61" xfId="0" applyFont="1" applyBorder="1" applyAlignment="1">
      <alignment horizontal="center" vertical="center"/>
    </xf>
    <xf numFmtId="0" fontId="3" fillId="0" borderId="63" xfId="0" applyFont="1" applyBorder="1"/>
    <xf numFmtId="0" fontId="1" fillId="0" borderId="58" xfId="0" applyFont="1" applyBorder="1" applyAlignment="1">
      <alignment horizontal="center" vertical="center"/>
    </xf>
    <xf numFmtId="0" fontId="3" fillId="0" borderId="40" xfId="0" applyFont="1" applyBorder="1"/>
    <xf numFmtId="0" fontId="3" fillId="0" borderId="59" xfId="0" applyFont="1" applyBorder="1"/>
    <xf numFmtId="0" fontId="3" fillId="0" borderId="65" xfId="0" applyFont="1" applyBorder="1"/>
    <xf numFmtId="0" fontId="3" fillId="0" borderId="66" xfId="0" applyFont="1" applyBorder="1"/>
    <xf numFmtId="0" fontId="2" fillId="0" borderId="61" xfId="0" applyFont="1" applyBorder="1" applyAlignment="1">
      <alignment horizontal="center" vertical="center"/>
    </xf>
    <xf numFmtId="0" fontId="3" fillId="0" borderId="62" xfId="0" applyFont="1" applyBorder="1"/>
    <xf numFmtId="1" fontId="1" fillId="0" borderId="61" xfId="0" applyNumberFormat="1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0" fillId="5" borderId="61" xfId="0" applyFont="1" applyFill="1" applyBorder="1" applyAlignment="1">
      <alignment horizontal="center" vertical="center"/>
    </xf>
    <xf numFmtId="0" fontId="2" fillId="0" borderId="61" xfId="0" applyFont="1" applyBorder="1" applyAlignment="1">
      <alignment horizontal="right" vertical="center"/>
    </xf>
    <xf numFmtId="164" fontId="1" fillId="0" borderId="61" xfId="0" applyNumberFormat="1" applyFont="1" applyBorder="1" applyAlignment="1">
      <alignment horizontal="center" vertical="center"/>
    </xf>
    <xf numFmtId="10" fontId="1" fillId="0" borderId="6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18" sqref="M18"/>
    </sheetView>
  </sheetViews>
  <sheetFormatPr defaultColWidth="14.42578125" defaultRowHeight="15" customHeight="1" x14ac:dyDescent="0.25"/>
  <cols>
    <col min="1" max="1" width="9.140625" customWidth="1"/>
    <col min="2" max="2" width="10.28515625" customWidth="1"/>
    <col min="3" max="3" width="11.28515625" customWidth="1"/>
    <col min="4" max="4" width="8.28515625" customWidth="1"/>
    <col min="5" max="5" width="15.85546875" customWidth="1"/>
    <col min="6" max="7" width="11" customWidth="1"/>
    <col min="8" max="8" width="10.28515625" customWidth="1"/>
    <col min="9" max="9" width="9" customWidth="1"/>
    <col min="10" max="10" width="10.42578125" customWidth="1"/>
    <col min="11" max="11" width="15.85546875" customWidth="1"/>
    <col min="12" max="12" width="11" customWidth="1"/>
    <col min="13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55" t="s">
        <v>0</v>
      </c>
      <c r="C3" s="54"/>
      <c r="D3" s="56" t="s">
        <v>1</v>
      </c>
      <c r="E3" s="53"/>
      <c r="F3" s="53"/>
      <c r="G3" s="53"/>
      <c r="H3" s="53"/>
      <c r="I3" s="54"/>
      <c r="J3" s="55" t="s">
        <v>2</v>
      </c>
      <c r="K3" s="54"/>
      <c r="L3" s="2">
        <v>45731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57" t="s">
        <v>3</v>
      </c>
      <c r="C4" s="58"/>
      <c r="D4" s="56" t="s">
        <v>4</v>
      </c>
      <c r="E4" s="53"/>
      <c r="F4" s="53"/>
      <c r="G4" s="53"/>
      <c r="H4" s="53"/>
      <c r="I4" s="54"/>
      <c r="J4" s="55" t="s">
        <v>5</v>
      </c>
      <c r="K4" s="54"/>
      <c r="L4" s="3">
        <f>(J6+K6+L6)</f>
        <v>245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59"/>
      <c r="C5" s="60"/>
      <c r="D5" s="56" t="s">
        <v>6</v>
      </c>
      <c r="E5" s="53"/>
      <c r="F5" s="53"/>
      <c r="G5" s="53"/>
      <c r="H5" s="53"/>
      <c r="I5" s="54"/>
      <c r="J5" s="4" t="s">
        <v>7</v>
      </c>
      <c r="K5" s="4" t="s">
        <v>8</v>
      </c>
      <c r="L5" s="4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55" t="s">
        <v>10</v>
      </c>
      <c r="C6" s="54"/>
      <c r="D6" s="3" t="s">
        <v>11</v>
      </c>
      <c r="E6" s="5" t="s">
        <v>12</v>
      </c>
      <c r="F6" s="3">
        <v>7</v>
      </c>
      <c r="G6" s="5" t="s">
        <v>13</v>
      </c>
      <c r="H6" s="3" t="s">
        <v>14</v>
      </c>
      <c r="I6" s="6"/>
      <c r="J6" s="3">
        <v>90</v>
      </c>
      <c r="K6" s="3">
        <v>90</v>
      </c>
      <c r="L6" s="3">
        <v>65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55" t="s">
        <v>15</v>
      </c>
      <c r="C7" s="54"/>
      <c r="D7" s="56" t="s">
        <v>16</v>
      </c>
      <c r="E7" s="54"/>
      <c r="F7" s="55" t="s">
        <v>17</v>
      </c>
      <c r="G7" s="54"/>
      <c r="H7" s="56" t="s">
        <v>18</v>
      </c>
      <c r="I7" s="53"/>
      <c r="J7" s="54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7"/>
      <c r="C8" s="7"/>
      <c r="D8" s="1"/>
      <c r="E8" s="1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52" t="s">
        <v>19</v>
      </c>
      <c r="C9" s="53"/>
      <c r="D9" s="53"/>
      <c r="E9" s="54"/>
      <c r="F9" s="8">
        <v>100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3">
        <v>90</v>
      </c>
      <c r="C11" s="3">
        <v>100</v>
      </c>
      <c r="D11" s="3" t="s">
        <v>25</v>
      </c>
      <c r="E11" s="3" t="s">
        <v>26</v>
      </c>
      <c r="F11" s="9">
        <f t="shared" ref="F11:F17" si="0">C11/$F$9*100</f>
        <v>100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3">
        <v>80</v>
      </c>
      <c r="C12" s="3">
        <v>90</v>
      </c>
      <c r="D12" s="3" t="s">
        <v>27</v>
      </c>
      <c r="E12" s="3" t="s">
        <v>28</v>
      </c>
      <c r="F12" s="9">
        <f t="shared" si="0"/>
        <v>90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3">
        <v>65</v>
      </c>
      <c r="C13" s="3">
        <v>80</v>
      </c>
      <c r="D13" s="3" t="s">
        <v>29</v>
      </c>
      <c r="E13" s="3" t="s">
        <v>30</v>
      </c>
      <c r="F13" s="9">
        <f t="shared" si="0"/>
        <v>80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3">
        <v>55</v>
      </c>
      <c r="C14" s="3">
        <v>65</v>
      </c>
      <c r="D14" s="3" t="s">
        <v>14</v>
      </c>
      <c r="E14" s="3" t="s">
        <v>31</v>
      </c>
      <c r="F14" s="9">
        <f t="shared" si="0"/>
        <v>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3">
        <v>45</v>
      </c>
      <c r="C15" s="3">
        <v>55</v>
      </c>
      <c r="D15" s="3" t="s">
        <v>32</v>
      </c>
      <c r="E15" s="3" t="s">
        <v>33</v>
      </c>
      <c r="F15" s="9">
        <f t="shared" si="0"/>
        <v>55.000000000000007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3">
        <v>35</v>
      </c>
      <c r="C16" s="3">
        <v>45</v>
      </c>
      <c r="D16" s="3" t="s">
        <v>34</v>
      </c>
      <c r="E16" s="3" t="s">
        <v>35</v>
      </c>
      <c r="F16" s="9">
        <f t="shared" si="0"/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3">
        <v>0</v>
      </c>
      <c r="C17" s="3">
        <v>34</v>
      </c>
      <c r="D17" s="3" t="s">
        <v>36</v>
      </c>
      <c r="E17" s="3" t="s">
        <v>37</v>
      </c>
      <c r="F17" s="9">
        <f t="shared" si="0"/>
        <v>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25">
      <c r="A19" s="1"/>
      <c r="B19" s="10" t="s">
        <v>38</v>
      </c>
      <c r="C19" s="8" t="s">
        <v>39</v>
      </c>
      <c r="D19" s="8" t="s">
        <v>33</v>
      </c>
      <c r="E19" s="8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9:E9"/>
    <mergeCell ref="B3:C3"/>
    <mergeCell ref="D3:I3"/>
    <mergeCell ref="J3:K3"/>
    <mergeCell ref="B4:C5"/>
    <mergeCell ref="D4:I4"/>
    <mergeCell ref="J4:K4"/>
    <mergeCell ref="D5:I5"/>
    <mergeCell ref="B6:C6"/>
    <mergeCell ref="B7:C7"/>
    <mergeCell ref="D7:E7"/>
    <mergeCell ref="F7:G7"/>
    <mergeCell ref="H7:J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000"/>
  <sheetViews>
    <sheetView workbookViewId="0">
      <pane xSplit="5" ySplit="4" topLeftCell="AZ5" activePane="bottomRight" state="frozen"/>
      <selection pane="topRight" activeCell="F1" sqref="F1"/>
      <selection pane="bottomLeft" activeCell="A5" sqref="A5"/>
      <selection pane="bottomRight" activeCell="P24" sqref="P24"/>
    </sheetView>
  </sheetViews>
  <sheetFormatPr defaultColWidth="14.42578125" defaultRowHeight="15" customHeight="1" x14ac:dyDescent="0.25"/>
  <cols>
    <col min="1" max="2" width="9.140625" customWidth="1"/>
    <col min="3" max="3" width="10.28515625" customWidth="1"/>
    <col min="4" max="4" width="26.140625" customWidth="1"/>
    <col min="5" max="5" width="12.5703125" customWidth="1"/>
    <col min="6" max="6" width="6.28515625" customWidth="1"/>
    <col min="7" max="7" width="8.42578125" customWidth="1"/>
    <col min="8" max="8" width="6.28515625" customWidth="1"/>
    <col min="9" max="9" width="7.7109375" customWidth="1"/>
    <col min="10" max="59" width="6.28515625" customWidth="1"/>
    <col min="60" max="60" width="6.5703125" customWidth="1"/>
    <col min="61" max="61" width="13.5703125" customWidth="1"/>
    <col min="62" max="62" width="7.7109375" customWidth="1"/>
    <col min="63" max="63" width="6.28515625" customWidth="1"/>
    <col min="64" max="64" width="13.5703125" customWidth="1"/>
    <col min="65" max="65" width="7.85546875" customWidth="1"/>
    <col min="66" max="66" width="7.28515625" customWidth="1"/>
    <col min="67" max="67" width="13.5703125" customWidth="1"/>
    <col min="68" max="68" width="7.85546875" customWidth="1"/>
    <col min="69" max="69" width="8.42578125" customWidth="1"/>
    <col min="70" max="70" width="8.140625" customWidth="1"/>
    <col min="71" max="71" width="10.28515625" customWidth="1"/>
    <col min="72" max="72" width="11.28515625" customWidth="1"/>
    <col min="73" max="73" width="14.85546875" customWidth="1"/>
  </cols>
  <sheetData>
    <row r="1" spans="1:73" x14ac:dyDescent="0.25">
      <c r="A1" s="12"/>
      <c r="B1" s="12"/>
      <c r="C1" s="12"/>
      <c r="D1" s="12"/>
      <c r="E1" s="12"/>
      <c r="F1" s="64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</row>
    <row r="2" spans="1:73" ht="21" customHeight="1" x14ac:dyDescent="0.25">
      <c r="A2" s="12"/>
      <c r="B2" s="66" t="s">
        <v>41</v>
      </c>
      <c r="C2" s="67"/>
      <c r="D2" s="67"/>
      <c r="E2" s="68"/>
      <c r="F2" s="61" t="s">
        <v>42</v>
      </c>
      <c r="G2" s="63"/>
      <c r="H2" s="63"/>
      <c r="I2" s="63"/>
      <c r="J2" s="63"/>
      <c r="K2" s="62"/>
      <c r="L2" s="61" t="s">
        <v>43</v>
      </c>
      <c r="M2" s="63"/>
      <c r="N2" s="63"/>
      <c r="O2" s="63"/>
      <c r="P2" s="63"/>
      <c r="Q2" s="62"/>
      <c r="R2" s="61" t="s">
        <v>44</v>
      </c>
      <c r="S2" s="63"/>
      <c r="T2" s="63"/>
      <c r="U2" s="63"/>
      <c r="V2" s="63"/>
      <c r="W2" s="62"/>
      <c r="X2" s="61" t="s">
        <v>45</v>
      </c>
      <c r="Y2" s="63"/>
      <c r="Z2" s="63"/>
      <c r="AA2" s="63"/>
      <c r="AB2" s="63"/>
      <c r="AC2" s="62"/>
      <c r="AD2" s="61" t="s">
        <v>46</v>
      </c>
      <c r="AE2" s="63"/>
      <c r="AF2" s="63"/>
      <c r="AG2" s="63"/>
      <c r="AH2" s="63"/>
      <c r="AI2" s="62"/>
      <c r="AJ2" s="61" t="s">
        <v>47</v>
      </c>
      <c r="AK2" s="63"/>
      <c r="AL2" s="63"/>
      <c r="AM2" s="63"/>
      <c r="AN2" s="63"/>
      <c r="AO2" s="62"/>
      <c r="AP2" s="61" t="s">
        <v>48</v>
      </c>
      <c r="AQ2" s="63"/>
      <c r="AR2" s="63"/>
      <c r="AS2" s="63"/>
      <c r="AT2" s="63"/>
      <c r="AU2" s="62"/>
      <c r="AV2" s="61" t="s">
        <v>49</v>
      </c>
      <c r="AW2" s="63"/>
      <c r="AX2" s="63"/>
      <c r="AY2" s="63"/>
      <c r="AZ2" s="63"/>
      <c r="BA2" s="62"/>
      <c r="BB2" s="61" t="s">
        <v>50</v>
      </c>
      <c r="BC2" s="63"/>
      <c r="BD2" s="63"/>
      <c r="BE2" s="63"/>
      <c r="BF2" s="63"/>
      <c r="BG2" s="62"/>
      <c r="BH2" s="61" t="s">
        <v>51</v>
      </c>
      <c r="BI2" s="63"/>
      <c r="BJ2" s="63"/>
      <c r="BK2" s="63"/>
      <c r="BL2" s="63"/>
      <c r="BM2" s="63"/>
      <c r="BN2" s="63"/>
      <c r="BO2" s="63"/>
      <c r="BP2" s="62"/>
      <c r="BQ2" s="61" t="s">
        <v>52</v>
      </c>
      <c r="BR2" s="63"/>
      <c r="BS2" s="63"/>
      <c r="BT2" s="62"/>
      <c r="BU2" s="13"/>
    </row>
    <row r="3" spans="1:73" ht="26.25" customHeight="1" x14ac:dyDescent="0.25">
      <c r="A3" s="12"/>
      <c r="B3" s="69"/>
      <c r="C3" s="70"/>
      <c r="D3" s="70"/>
      <c r="E3" s="71"/>
      <c r="F3" s="61" t="s">
        <v>7</v>
      </c>
      <c r="G3" s="62"/>
      <c r="H3" s="61" t="s">
        <v>8</v>
      </c>
      <c r="I3" s="62"/>
      <c r="J3" s="61" t="s">
        <v>9</v>
      </c>
      <c r="K3" s="62"/>
      <c r="L3" s="61" t="s">
        <v>7</v>
      </c>
      <c r="M3" s="62"/>
      <c r="N3" s="61" t="s">
        <v>8</v>
      </c>
      <c r="O3" s="62"/>
      <c r="P3" s="61" t="s">
        <v>9</v>
      </c>
      <c r="Q3" s="62"/>
      <c r="R3" s="61" t="s">
        <v>7</v>
      </c>
      <c r="S3" s="62"/>
      <c r="T3" s="61" t="s">
        <v>8</v>
      </c>
      <c r="U3" s="62"/>
      <c r="V3" s="61" t="s">
        <v>9</v>
      </c>
      <c r="W3" s="62"/>
      <c r="X3" s="61" t="s">
        <v>7</v>
      </c>
      <c r="Y3" s="62"/>
      <c r="Z3" s="61" t="s">
        <v>8</v>
      </c>
      <c r="AA3" s="62"/>
      <c r="AB3" s="61" t="s">
        <v>9</v>
      </c>
      <c r="AC3" s="62"/>
      <c r="AD3" s="61" t="s">
        <v>7</v>
      </c>
      <c r="AE3" s="62"/>
      <c r="AF3" s="61" t="s">
        <v>8</v>
      </c>
      <c r="AG3" s="62"/>
      <c r="AH3" s="61" t="s">
        <v>9</v>
      </c>
      <c r="AI3" s="62"/>
      <c r="AJ3" s="61" t="s">
        <v>7</v>
      </c>
      <c r="AK3" s="62"/>
      <c r="AL3" s="61" t="s">
        <v>8</v>
      </c>
      <c r="AM3" s="62"/>
      <c r="AN3" s="61" t="s">
        <v>9</v>
      </c>
      <c r="AO3" s="62"/>
      <c r="AP3" s="61" t="s">
        <v>7</v>
      </c>
      <c r="AQ3" s="62"/>
      <c r="AR3" s="61" t="s">
        <v>8</v>
      </c>
      <c r="AS3" s="62"/>
      <c r="AT3" s="61" t="s">
        <v>9</v>
      </c>
      <c r="AU3" s="62"/>
      <c r="AV3" s="61" t="s">
        <v>7</v>
      </c>
      <c r="AW3" s="62"/>
      <c r="AX3" s="61" t="s">
        <v>8</v>
      </c>
      <c r="AY3" s="62"/>
      <c r="AZ3" s="61" t="s">
        <v>9</v>
      </c>
      <c r="BA3" s="62"/>
      <c r="BB3" s="61" t="s">
        <v>7</v>
      </c>
      <c r="BC3" s="62"/>
      <c r="BD3" s="61" t="s">
        <v>8</v>
      </c>
      <c r="BE3" s="62"/>
      <c r="BF3" s="61" t="s">
        <v>9</v>
      </c>
      <c r="BG3" s="62"/>
      <c r="BH3" s="61" t="s">
        <v>7</v>
      </c>
      <c r="BI3" s="63"/>
      <c r="BJ3" s="62"/>
      <c r="BK3" s="61" t="s">
        <v>8</v>
      </c>
      <c r="BL3" s="63"/>
      <c r="BM3" s="62"/>
      <c r="BN3" s="61" t="s">
        <v>9</v>
      </c>
      <c r="BO3" s="63"/>
      <c r="BP3" s="62"/>
      <c r="BQ3" s="13" t="s">
        <v>53</v>
      </c>
      <c r="BR3" s="13" t="s">
        <v>54</v>
      </c>
      <c r="BS3" s="13" t="s">
        <v>9</v>
      </c>
      <c r="BT3" s="13" t="s">
        <v>55</v>
      </c>
      <c r="BU3" s="14"/>
    </row>
    <row r="4" spans="1:73" ht="30" x14ac:dyDescent="0.25">
      <c r="A4" s="12"/>
      <c r="B4" s="13" t="s">
        <v>56</v>
      </c>
      <c r="C4" s="13" t="s">
        <v>57</v>
      </c>
      <c r="D4" s="15" t="s">
        <v>58</v>
      </c>
      <c r="E4" s="15" t="s">
        <v>59</v>
      </c>
      <c r="F4" s="13" t="s">
        <v>60</v>
      </c>
      <c r="G4" s="15" t="s">
        <v>22</v>
      </c>
      <c r="H4" s="13" t="s">
        <v>60</v>
      </c>
      <c r="I4" s="15" t="s">
        <v>22</v>
      </c>
      <c r="J4" s="13" t="s">
        <v>60</v>
      </c>
      <c r="K4" s="15" t="s">
        <v>22</v>
      </c>
      <c r="L4" s="13" t="s">
        <v>60</v>
      </c>
      <c r="M4" s="15" t="s">
        <v>22</v>
      </c>
      <c r="N4" s="13" t="s">
        <v>60</v>
      </c>
      <c r="O4" s="15" t="s">
        <v>22</v>
      </c>
      <c r="P4" s="13" t="s">
        <v>60</v>
      </c>
      <c r="Q4" s="15" t="s">
        <v>22</v>
      </c>
      <c r="R4" s="13" t="s">
        <v>60</v>
      </c>
      <c r="S4" s="15" t="s">
        <v>22</v>
      </c>
      <c r="T4" s="13" t="s">
        <v>60</v>
      </c>
      <c r="U4" s="15" t="s">
        <v>22</v>
      </c>
      <c r="V4" s="13" t="s">
        <v>60</v>
      </c>
      <c r="W4" s="15" t="s">
        <v>22</v>
      </c>
      <c r="X4" s="13" t="s">
        <v>60</v>
      </c>
      <c r="Y4" s="15" t="s">
        <v>22</v>
      </c>
      <c r="Z4" s="13" t="s">
        <v>60</v>
      </c>
      <c r="AA4" s="15" t="s">
        <v>22</v>
      </c>
      <c r="AB4" s="13" t="s">
        <v>60</v>
      </c>
      <c r="AC4" s="15" t="s">
        <v>22</v>
      </c>
      <c r="AD4" s="13" t="s">
        <v>60</v>
      </c>
      <c r="AE4" s="15" t="s">
        <v>22</v>
      </c>
      <c r="AF4" s="13" t="s">
        <v>60</v>
      </c>
      <c r="AG4" s="15" t="s">
        <v>22</v>
      </c>
      <c r="AH4" s="13" t="s">
        <v>60</v>
      </c>
      <c r="AI4" s="15" t="s">
        <v>22</v>
      </c>
      <c r="AJ4" s="13" t="s">
        <v>60</v>
      </c>
      <c r="AK4" s="15" t="s">
        <v>22</v>
      </c>
      <c r="AL4" s="13" t="s">
        <v>60</v>
      </c>
      <c r="AM4" s="15" t="s">
        <v>22</v>
      </c>
      <c r="AN4" s="13" t="s">
        <v>60</v>
      </c>
      <c r="AO4" s="15" t="s">
        <v>22</v>
      </c>
      <c r="AP4" s="13" t="s">
        <v>60</v>
      </c>
      <c r="AQ4" s="15" t="s">
        <v>22</v>
      </c>
      <c r="AR4" s="13" t="s">
        <v>60</v>
      </c>
      <c r="AS4" s="15" t="s">
        <v>22</v>
      </c>
      <c r="AT4" s="13" t="s">
        <v>60</v>
      </c>
      <c r="AU4" s="15" t="s">
        <v>22</v>
      </c>
      <c r="AV4" s="13" t="s">
        <v>60</v>
      </c>
      <c r="AW4" s="15" t="s">
        <v>22</v>
      </c>
      <c r="AX4" s="13" t="s">
        <v>60</v>
      </c>
      <c r="AY4" s="15" t="s">
        <v>22</v>
      </c>
      <c r="AZ4" s="13" t="s">
        <v>60</v>
      </c>
      <c r="BA4" s="15" t="s">
        <v>22</v>
      </c>
      <c r="BB4" s="13" t="s">
        <v>60</v>
      </c>
      <c r="BC4" s="15" t="s">
        <v>22</v>
      </c>
      <c r="BD4" s="13" t="s">
        <v>60</v>
      </c>
      <c r="BE4" s="15" t="s">
        <v>22</v>
      </c>
      <c r="BF4" s="13" t="s">
        <v>60</v>
      </c>
      <c r="BG4" s="15" t="s">
        <v>22</v>
      </c>
      <c r="BH4" s="13" t="s">
        <v>60</v>
      </c>
      <c r="BI4" s="13" t="s">
        <v>61</v>
      </c>
      <c r="BJ4" s="13" t="s">
        <v>62</v>
      </c>
      <c r="BK4" s="13" t="s">
        <v>60</v>
      </c>
      <c r="BL4" s="13" t="s">
        <v>61</v>
      </c>
      <c r="BM4" s="13" t="s">
        <v>62</v>
      </c>
      <c r="BN4" s="13" t="s">
        <v>60</v>
      </c>
      <c r="BO4" s="13" t="s">
        <v>61</v>
      </c>
      <c r="BP4" s="13" t="s">
        <v>62</v>
      </c>
      <c r="BQ4" s="13" t="s">
        <v>63</v>
      </c>
      <c r="BR4" s="13" t="s">
        <v>64</v>
      </c>
      <c r="BS4" s="13" t="s">
        <v>65</v>
      </c>
      <c r="BT4" s="13" t="s">
        <v>66</v>
      </c>
      <c r="BU4" s="15" t="s">
        <v>67</v>
      </c>
    </row>
    <row r="5" spans="1:73" x14ac:dyDescent="0.25">
      <c r="A5" s="12"/>
      <c r="B5" s="16">
        <v>1</v>
      </c>
      <c r="C5" s="16" t="s">
        <v>68</v>
      </c>
      <c r="D5" s="16" t="s">
        <v>69</v>
      </c>
      <c r="E5" s="16" t="str">
        <f>'Basic Information'!$F$6 &amp;" - " &amp;'Basic Information'!$H$6</f>
        <v>7 - B</v>
      </c>
      <c r="F5" s="16">
        <v>45</v>
      </c>
      <c r="G5" s="16" t="str">
        <f t="shared" ref="G5:G13" si="0">IF(F5&gt;=90,"A+",IF(F5&gt;=80,"A",IF(F5&gt;=65,"B+",IF(F5&gt;=55,"B",IF(F5&gt;=45,"C+",IF(F5&gt;=35,"C","F"))))))</f>
        <v>C+</v>
      </c>
      <c r="H5" s="16">
        <v>45</v>
      </c>
      <c r="I5" s="16" t="str">
        <f t="shared" ref="I5:I13" si="1">IF(H5&gt;=90,"A+",IF(H5&gt;=80,"A",IF(H5&gt;=65,"B+",IF(H5&gt;=55,"B",IF(H5&gt;=45,"C+",IF(H5&gt;=35,"C","F"))))))</f>
        <v>C+</v>
      </c>
      <c r="J5" s="16">
        <v>45</v>
      </c>
      <c r="K5" s="16" t="str">
        <f t="shared" ref="K5:K13" si="2">IF(J5&gt;=90,"A+",IF(J5&gt;=80,"A",IF(J5&gt;=65,"B+",IF(J5&gt;=55,"B",IF(J5&gt;=45,"C+",IF(J5&gt;=35,"C","F"))))))</f>
        <v>C+</v>
      </c>
      <c r="L5" s="16">
        <v>45</v>
      </c>
      <c r="M5" s="16" t="str">
        <f t="shared" ref="M5:M13" si="3">IF(L5&gt;=90,"A+",IF(L5&gt;=80,"A",IF(L5&gt;=65,"B+",IF(L5&gt;=55,"B",IF(L5&gt;=45,"C+",IF(L5&gt;=35,"C","F"))))))</f>
        <v>C+</v>
      </c>
      <c r="N5" s="16">
        <v>45</v>
      </c>
      <c r="O5" s="16" t="str">
        <f t="shared" ref="O5:O13" si="4">IF(N5&gt;=90,"A+",IF(N5&gt;=80,"A",IF(N5&gt;=65,"B+",IF(N5&gt;=55,"B",IF(N5&gt;=45,"C+",IF(N5&gt;=35,"C","F"))))))</f>
        <v>C+</v>
      </c>
      <c r="P5" s="16">
        <v>45</v>
      </c>
      <c r="Q5" s="16" t="str">
        <f t="shared" ref="Q5:Q13" si="5">IF(P5&gt;=90,"A+",IF(P5&gt;=80,"A",IF(P5&gt;=65,"B+",IF(P5&gt;=55,"B",IF(P5&gt;=45,"C+",IF(P5&gt;=35,"C","F"))))))</f>
        <v>C+</v>
      </c>
      <c r="R5" s="16">
        <v>45</v>
      </c>
      <c r="S5" s="16" t="str">
        <f t="shared" ref="S5:S13" si="6">IF(R5&gt;=90,"A+",IF(R5&gt;=80,"A",IF(R5&gt;=65,"B+",IF(R5&gt;=55,"B",IF(R5&gt;=45,"C+",IF(R5&gt;=35,"C","F"))))))</f>
        <v>C+</v>
      </c>
      <c r="T5" s="16">
        <v>45</v>
      </c>
      <c r="U5" s="16" t="str">
        <f t="shared" ref="U5:U13" si="7">IF(T5&gt;=90,"A+",IF(T5&gt;=80,"A",IF(T5&gt;=65,"B+",IF(T5&gt;=55,"B",IF(T5&gt;=45,"C+",IF(T5&gt;=35,"C","F"))))))</f>
        <v>C+</v>
      </c>
      <c r="V5" s="16">
        <v>45</v>
      </c>
      <c r="W5" s="16" t="str">
        <f t="shared" ref="W5:W13" si="8">IF(V5&gt;=90,"A+",IF(V5&gt;=80,"A",IF(V5&gt;=65,"B+",IF(V5&gt;=55,"B",IF(V5&gt;=45,"C+",IF(V5&gt;=35,"C","F"))))))</f>
        <v>C+</v>
      </c>
      <c r="X5" s="16">
        <v>45</v>
      </c>
      <c r="Y5" s="16" t="str">
        <f t="shared" ref="Y5:Y13" si="9">IF(X5&gt;=90,"A+",IF(X5&gt;=80,"A",IF(X5&gt;=65,"B+",IF(X5&gt;=55,"B",IF(X5&gt;=45,"C+",IF(X5&gt;=35,"C","F"))))))</f>
        <v>C+</v>
      </c>
      <c r="Z5" s="16">
        <v>45</v>
      </c>
      <c r="AA5" s="16" t="str">
        <f t="shared" ref="AA5:AA13" si="10">IF(Z5&gt;=90,"A+",IF(Z5&gt;=80,"A",IF(Z5&gt;=65,"B+",IF(Z5&gt;=55,"B",IF(Z5&gt;=45,"C+",IF(Z5&gt;=35,"C","F"))))))</f>
        <v>C+</v>
      </c>
      <c r="AB5" s="16">
        <v>45</v>
      </c>
      <c r="AC5" s="16" t="str">
        <f t="shared" ref="AC5:AC13" si="11">IF(AB5&gt;=90,"A+",IF(AB5&gt;=80,"A",IF(AB5&gt;=65,"B+",IF(AB5&gt;=55,"B",IF(AB5&gt;=45,"C+",IF(AB5&gt;=35,"C","F"))))))</f>
        <v>C+</v>
      </c>
      <c r="AD5" s="16">
        <v>45</v>
      </c>
      <c r="AE5" s="16" t="str">
        <f t="shared" ref="AE5:AE13" si="12">IF(AD5&gt;=90,"A+",IF(AD5&gt;=80,"A",IF(AD5&gt;=65,"B+",IF(AD5&gt;=55,"B",IF(AD5&gt;=45,"C+",IF(AD5&gt;=35,"C","F"))))))</f>
        <v>C+</v>
      </c>
      <c r="AF5" s="16">
        <v>45</v>
      </c>
      <c r="AG5" s="16" t="str">
        <f t="shared" ref="AG5:AG13" si="13">IF(AF5&gt;=90,"A+",IF(AF5&gt;=80,"A",IF(AF5&gt;=65,"B+",IF(AF5&gt;=55,"B",IF(AF5&gt;=45,"C+",IF(AF5&gt;=35,"C","F"))))))</f>
        <v>C+</v>
      </c>
      <c r="AH5" s="16">
        <v>45</v>
      </c>
      <c r="AI5" s="16" t="str">
        <f t="shared" ref="AI5:AI13" si="14">IF(AH5&gt;=90,"A+",IF(AH5&gt;=80,"A",IF(AH5&gt;=65,"B+",IF(AH5&gt;=55,"B",IF(AH5&gt;=45,"C+",IF(AH5&gt;=35,"C","F"))))))</f>
        <v>C+</v>
      </c>
      <c r="AJ5" s="16">
        <v>45</v>
      </c>
      <c r="AK5" s="16" t="str">
        <f t="shared" ref="AK5:AK13" si="15">IF(AJ5&gt;=90,"A+",IF(AJ5&gt;=80,"A",IF(AJ5&gt;=65,"B+",IF(AJ5&gt;=55,"B",IF(AJ5&gt;=45,"C+",IF(AJ5&gt;=35,"C","F"))))))</f>
        <v>C+</v>
      </c>
      <c r="AL5" s="16">
        <v>45</v>
      </c>
      <c r="AM5" s="16" t="str">
        <f t="shared" ref="AM5:AM13" si="16">IF(AL5&gt;=90,"A+",IF(AL5&gt;=80,"A",IF(AL5&gt;=65,"B+",IF(AL5&gt;=55,"B",IF(AL5&gt;=45,"C+",IF(AL5&gt;=35,"C","F"))))))</f>
        <v>C+</v>
      </c>
      <c r="AN5" s="16">
        <v>45</v>
      </c>
      <c r="AO5" s="16" t="str">
        <f t="shared" ref="AO5:AO13" si="17">IF(AN5&gt;=90,"A+",IF(AN5&gt;=80,"A",IF(AN5&gt;=65,"B+",IF(AN5&gt;=55,"B",IF(AN5&gt;=45,"C+",IF(AN5&gt;=35,"C","F"))))))</f>
        <v>C+</v>
      </c>
      <c r="AP5" s="16">
        <v>45</v>
      </c>
      <c r="AQ5" s="16" t="str">
        <f t="shared" ref="AQ5:AQ13" si="18">IF(AP5&gt;=90,"A+",IF(AP5&gt;=80,"A",IF(AP5&gt;=65,"B+",IF(AP5&gt;=55,"B",IF(AP5&gt;=45,"C+",IF(AP5&gt;=35,"C","F"))))))</f>
        <v>C+</v>
      </c>
      <c r="AR5" s="16">
        <v>45</v>
      </c>
      <c r="AS5" s="16" t="str">
        <f t="shared" ref="AS5:AS13" si="19">IF(AR5&gt;=90,"A+",IF(AR5&gt;=80,"A",IF(AR5&gt;=65,"B+",IF(AR5&gt;=55,"B",IF(AR5&gt;=45,"C+",IF(AR5&gt;=35,"C","F"))))))</f>
        <v>C+</v>
      </c>
      <c r="AT5" s="16">
        <v>45</v>
      </c>
      <c r="AU5" s="16" t="str">
        <f t="shared" ref="AU5:AU13" si="20">IF(AT5&gt;=90,"A+",IF(AT5&gt;=80,"A",IF(AT5&gt;=65,"B+",IF(AT5&gt;=55,"B",IF(AT5&gt;=45,"C+",IF(AT5&gt;=35,"C","F"))))))</f>
        <v>C+</v>
      </c>
      <c r="AV5" s="16">
        <v>45</v>
      </c>
      <c r="AW5" s="16" t="str">
        <f t="shared" ref="AW5:AW13" si="21">IF(AV5&gt;=90,"A+",IF(AV5&gt;=80,"A",IF(AV5&gt;=65,"B+",IF(AV5&gt;=55,"B",IF(AV5&gt;=45,"C+",IF(AV5&gt;=35,"C","F"))))))</f>
        <v>C+</v>
      </c>
      <c r="AX5" s="16">
        <v>45</v>
      </c>
      <c r="AY5" s="16" t="str">
        <f t="shared" ref="AY5:AY13" si="22">IF(AX5&gt;=90,"A+",IF(AX5&gt;=80,"A",IF(AX5&gt;=65,"B+",IF(AX5&gt;=55,"B",IF(AX5&gt;=45,"C+",IF(AX5&gt;=35,"C","F"))))))</f>
        <v>C+</v>
      </c>
      <c r="AZ5" s="16">
        <v>45</v>
      </c>
      <c r="BA5" s="16" t="str">
        <f t="shared" ref="BA5:BA13" si="23">IF(AZ5&gt;=90,"A+",IF(AZ5&gt;=80,"A",IF(AZ5&gt;=65,"B+",IF(AZ5&gt;=55,"B",IF(AZ5&gt;=45,"C+",IF(AZ5&gt;=35,"C","F"))))))</f>
        <v>C+</v>
      </c>
      <c r="BB5" s="16">
        <v>45</v>
      </c>
      <c r="BC5" s="16" t="str">
        <f t="shared" ref="BC5:BC13" si="24">IF(BB5&gt;=90,"A+",IF(BB5&gt;=80,"A",IF(BB5&gt;=65,"B+",IF(BB5&gt;=55,"B",IF(BB5&gt;=45,"C+",IF(BB5&gt;=35,"C","F"))))))</f>
        <v>C+</v>
      </c>
      <c r="BD5" s="16">
        <v>45</v>
      </c>
      <c r="BE5" s="16" t="str">
        <f t="shared" ref="BE5:BE13" si="25">IF(BD5&gt;=90,"A+",IF(BD5&gt;=80,"A",IF(BD5&gt;=65,"B+",IF(BD5&gt;=55,"B",IF(BD5&gt;=45,"C+",IF(BD5&gt;=35,"C","F"))))))</f>
        <v>C+</v>
      </c>
      <c r="BF5" s="16">
        <v>45</v>
      </c>
      <c r="BG5" s="16" t="str">
        <f t="shared" ref="BG5:BG13" si="26">IF(BF5&gt;=90,"A+",IF(BF5&gt;=80,"A",IF(BF5&gt;=65,"B+",IF(BF5&gt;=55,"B",IF(BF5&gt;=45,"C+",IF(BF5&gt;=35,"C","F"))))))</f>
        <v>C+</v>
      </c>
      <c r="BH5" s="16">
        <f t="shared" ref="BH5:BH13" si="27">F5+L5+R5+X5+AD5+AJ5+AP5+AV5+BB5</f>
        <v>405</v>
      </c>
      <c r="BI5" s="16" t="str">
        <f t="shared" ref="BI5:BI13" si="28">IF(BH5/9&gt;=90,"A+",IF(BH5/9&gt;=80,"A",IF(BH5/9&gt;=65,"B+",IF(BH5/9&gt;=55,"B",IF(BH5/9&gt;=45,"C+",IF(BH5/9&gt;=35,"C","F"))))))</f>
        <v>C+</v>
      </c>
      <c r="BJ5" s="17">
        <f t="shared" ref="BJ5:BJ13" si="29">RANK(BH5,BH$5:BH$13,0)</f>
        <v>9</v>
      </c>
      <c r="BK5" s="16">
        <f t="shared" ref="BK5:BK13" si="30">H5+N5+T5+Z5+AF5+AL5+AR5+AX5+BD5</f>
        <v>405</v>
      </c>
      <c r="BL5" s="16" t="str">
        <f t="shared" ref="BL5:BL13" si="31">IF(BK5/9&gt;=90,"A+",IF(BK5/9&gt;=80,"A",IF(BK5/9&gt;=65,"B+",IF(BK5/9&gt;=55,"B",IF(BK5/9&gt;=45,"C+",IF(BK5/9&gt;=35,"C","F"))))))</f>
        <v>C+</v>
      </c>
      <c r="BM5" s="17">
        <f t="shared" ref="BM5:BM13" si="32">RANK(BK5,BK$5:BK$13,0)</f>
        <v>9</v>
      </c>
      <c r="BN5" s="16">
        <f t="shared" ref="BN5:BN13" si="33">J5+P5+V5+AB5+AH5+AN5+AT5+AZ5+BF5</f>
        <v>405</v>
      </c>
      <c r="BO5" s="16" t="str">
        <f t="shared" ref="BO5:BO13" si="34">IF(BN5/9&gt;=90,"A+",IF(BN5/9&gt;=80,"A",IF(BN5/9&gt;=65,"B+",IF(BN5/9&gt;=55,"B",IF(BN5/9&gt;=45,"C+",IF(BN5/9&gt;=35,"C","F"))))))</f>
        <v>C+</v>
      </c>
      <c r="BP5" s="17">
        <f t="shared" ref="BP5:BP13" si="35">RANK(BN5,BN$5:BN$13,0)</f>
        <v>9</v>
      </c>
      <c r="BQ5" s="16">
        <v>65</v>
      </c>
      <c r="BR5" s="16">
        <v>72</v>
      </c>
      <c r="BS5" s="16">
        <v>52</v>
      </c>
      <c r="BT5" s="16">
        <f t="shared" ref="BT5:BT8" si="36">SUM(BQ5:BS5)</f>
        <v>189</v>
      </c>
      <c r="BU5" s="16" t="s">
        <v>39</v>
      </c>
    </row>
    <row r="6" spans="1:73" x14ac:dyDescent="0.25">
      <c r="A6" s="12"/>
      <c r="B6" s="16">
        <v>2</v>
      </c>
      <c r="C6" s="16" t="s">
        <v>70</v>
      </c>
      <c r="D6" s="16" t="s">
        <v>71</v>
      </c>
      <c r="E6" s="16" t="str">
        <f>'Basic Information'!$F$6 &amp;" - " &amp;'Basic Information'!$H$6</f>
        <v>7 - B</v>
      </c>
      <c r="F6" s="16">
        <v>55</v>
      </c>
      <c r="G6" s="16" t="str">
        <f t="shared" si="0"/>
        <v>B</v>
      </c>
      <c r="H6" s="16">
        <v>55</v>
      </c>
      <c r="I6" s="16" t="str">
        <f t="shared" si="1"/>
        <v>B</v>
      </c>
      <c r="J6" s="16">
        <v>55</v>
      </c>
      <c r="K6" s="16" t="str">
        <f t="shared" si="2"/>
        <v>B</v>
      </c>
      <c r="L6" s="16">
        <v>55</v>
      </c>
      <c r="M6" s="16" t="str">
        <f t="shared" si="3"/>
        <v>B</v>
      </c>
      <c r="N6" s="16">
        <v>55</v>
      </c>
      <c r="O6" s="16" t="str">
        <f t="shared" si="4"/>
        <v>B</v>
      </c>
      <c r="P6" s="16">
        <v>55</v>
      </c>
      <c r="Q6" s="16" t="str">
        <f t="shared" si="5"/>
        <v>B</v>
      </c>
      <c r="R6" s="16">
        <v>55</v>
      </c>
      <c r="S6" s="16" t="str">
        <f t="shared" si="6"/>
        <v>B</v>
      </c>
      <c r="T6" s="16">
        <v>55</v>
      </c>
      <c r="U6" s="16" t="str">
        <f t="shared" si="7"/>
        <v>B</v>
      </c>
      <c r="V6" s="16">
        <v>55</v>
      </c>
      <c r="W6" s="16" t="str">
        <f t="shared" si="8"/>
        <v>B</v>
      </c>
      <c r="X6" s="16">
        <v>55</v>
      </c>
      <c r="Y6" s="16" t="str">
        <f t="shared" si="9"/>
        <v>B</v>
      </c>
      <c r="Z6" s="16">
        <v>55</v>
      </c>
      <c r="AA6" s="16" t="str">
        <f t="shared" si="10"/>
        <v>B</v>
      </c>
      <c r="AB6" s="16">
        <v>55</v>
      </c>
      <c r="AC6" s="16" t="str">
        <f t="shared" si="11"/>
        <v>B</v>
      </c>
      <c r="AD6" s="16">
        <v>55</v>
      </c>
      <c r="AE6" s="16" t="str">
        <f t="shared" si="12"/>
        <v>B</v>
      </c>
      <c r="AF6" s="16">
        <v>55</v>
      </c>
      <c r="AG6" s="16" t="str">
        <f t="shared" si="13"/>
        <v>B</v>
      </c>
      <c r="AH6" s="16">
        <v>55</v>
      </c>
      <c r="AI6" s="16" t="str">
        <f t="shared" si="14"/>
        <v>B</v>
      </c>
      <c r="AJ6" s="16">
        <v>55</v>
      </c>
      <c r="AK6" s="16" t="str">
        <f t="shared" si="15"/>
        <v>B</v>
      </c>
      <c r="AL6" s="16">
        <v>55</v>
      </c>
      <c r="AM6" s="16" t="str">
        <f t="shared" si="16"/>
        <v>B</v>
      </c>
      <c r="AN6" s="16">
        <v>55</v>
      </c>
      <c r="AO6" s="16" t="str">
        <f t="shared" si="17"/>
        <v>B</v>
      </c>
      <c r="AP6" s="16">
        <v>55</v>
      </c>
      <c r="AQ6" s="16" t="str">
        <f t="shared" si="18"/>
        <v>B</v>
      </c>
      <c r="AR6" s="16">
        <v>55</v>
      </c>
      <c r="AS6" s="16" t="str">
        <f t="shared" si="19"/>
        <v>B</v>
      </c>
      <c r="AT6" s="16">
        <v>55</v>
      </c>
      <c r="AU6" s="16" t="str">
        <f t="shared" si="20"/>
        <v>B</v>
      </c>
      <c r="AV6" s="16">
        <v>55</v>
      </c>
      <c r="AW6" s="16" t="str">
        <f t="shared" si="21"/>
        <v>B</v>
      </c>
      <c r="AX6" s="16">
        <v>55</v>
      </c>
      <c r="AY6" s="16" t="str">
        <f t="shared" si="22"/>
        <v>B</v>
      </c>
      <c r="AZ6" s="16">
        <v>55</v>
      </c>
      <c r="BA6" s="16" t="str">
        <f t="shared" si="23"/>
        <v>B</v>
      </c>
      <c r="BB6" s="16">
        <v>55</v>
      </c>
      <c r="BC6" s="16" t="str">
        <f t="shared" si="24"/>
        <v>B</v>
      </c>
      <c r="BD6" s="16">
        <v>55</v>
      </c>
      <c r="BE6" s="16" t="str">
        <f t="shared" si="25"/>
        <v>B</v>
      </c>
      <c r="BF6" s="16">
        <v>55</v>
      </c>
      <c r="BG6" s="16" t="str">
        <f t="shared" si="26"/>
        <v>B</v>
      </c>
      <c r="BH6" s="16">
        <f t="shared" si="27"/>
        <v>495</v>
      </c>
      <c r="BI6" s="16" t="str">
        <f t="shared" si="28"/>
        <v>B</v>
      </c>
      <c r="BJ6" s="17">
        <f t="shared" si="29"/>
        <v>7</v>
      </c>
      <c r="BK6" s="16">
        <f t="shared" si="30"/>
        <v>495</v>
      </c>
      <c r="BL6" s="16" t="str">
        <f t="shared" si="31"/>
        <v>B</v>
      </c>
      <c r="BM6" s="17">
        <f t="shared" si="32"/>
        <v>8</v>
      </c>
      <c r="BN6" s="16">
        <f t="shared" si="33"/>
        <v>495</v>
      </c>
      <c r="BO6" s="16" t="str">
        <f t="shared" si="34"/>
        <v>B</v>
      </c>
      <c r="BP6" s="17">
        <f t="shared" si="35"/>
        <v>8</v>
      </c>
      <c r="BQ6" s="16">
        <v>66</v>
      </c>
      <c r="BR6" s="16">
        <v>72</v>
      </c>
      <c r="BS6" s="16">
        <v>52</v>
      </c>
      <c r="BT6" s="16">
        <f t="shared" si="36"/>
        <v>190</v>
      </c>
      <c r="BU6" s="16" t="s">
        <v>40</v>
      </c>
    </row>
    <row r="7" spans="1:73" x14ac:dyDescent="0.25">
      <c r="A7" s="12"/>
      <c r="B7" s="16">
        <v>3</v>
      </c>
      <c r="C7" s="16" t="s">
        <v>72</v>
      </c>
      <c r="D7" s="16" t="s">
        <v>71</v>
      </c>
      <c r="E7" s="16" t="str">
        <f>'Basic Information'!$F$6 &amp;" - " &amp;'Basic Information'!$H$6</f>
        <v>7 - B</v>
      </c>
      <c r="F7" s="16">
        <v>65</v>
      </c>
      <c r="G7" s="16" t="str">
        <f t="shared" si="0"/>
        <v>B+</v>
      </c>
      <c r="H7" s="16">
        <v>33</v>
      </c>
      <c r="I7" s="16" t="str">
        <f t="shared" si="1"/>
        <v>F</v>
      </c>
      <c r="J7" s="16">
        <v>65</v>
      </c>
      <c r="K7" s="16" t="str">
        <f t="shared" si="2"/>
        <v>B+</v>
      </c>
      <c r="L7" s="16">
        <v>65</v>
      </c>
      <c r="M7" s="16" t="str">
        <f t="shared" si="3"/>
        <v>B+</v>
      </c>
      <c r="N7" s="16">
        <v>32</v>
      </c>
      <c r="O7" s="16" t="str">
        <f t="shared" si="4"/>
        <v>F</v>
      </c>
      <c r="P7" s="16">
        <v>65</v>
      </c>
      <c r="Q7" s="16" t="str">
        <f t="shared" si="5"/>
        <v>B+</v>
      </c>
      <c r="R7" s="16">
        <v>65</v>
      </c>
      <c r="S7" s="16" t="str">
        <f t="shared" si="6"/>
        <v>B+</v>
      </c>
      <c r="T7" s="16">
        <v>65</v>
      </c>
      <c r="U7" s="16" t="str">
        <f t="shared" si="7"/>
        <v>B+</v>
      </c>
      <c r="V7" s="16">
        <v>65</v>
      </c>
      <c r="W7" s="16" t="str">
        <f t="shared" si="8"/>
        <v>B+</v>
      </c>
      <c r="X7" s="16">
        <v>65</v>
      </c>
      <c r="Y7" s="16" t="str">
        <f t="shared" si="9"/>
        <v>B+</v>
      </c>
      <c r="Z7" s="16">
        <v>65</v>
      </c>
      <c r="AA7" s="16" t="str">
        <f t="shared" si="10"/>
        <v>B+</v>
      </c>
      <c r="AB7" s="16">
        <v>65</v>
      </c>
      <c r="AC7" s="16" t="str">
        <f t="shared" si="11"/>
        <v>B+</v>
      </c>
      <c r="AD7" s="16">
        <v>65</v>
      </c>
      <c r="AE7" s="16" t="str">
        <f t="shared" si="12"/>
        <v>B+</v>
      </c>
      <c r="AF7" s="16">
        <v>65</v>
      </c>
      <c r="AG7" s="16" t="str">
        <f t="shared" si="13"/>
        <v>B+</v>
      </c>
      <c r="AH7" s="16">
        <v>65</v>
      </c>
      <c r="AI7" s="16" t="str">
        <f t="shared" si="14"/>
        <v>B+</v>
      </c>
      <c r="AJ7" s="16">
        <v>65</v>
      </c>
      <c r="AK7" s="16" t="str">
        <f t="shared" si="15"/>
        <v>B+</v>
      </c>
      <c r="AL7" s="16">
        <v>65</v>
      </c>
      <c r="AM7" s="16" t="str">
        <f t="shared" si="16"/>
        <v>B+</v>
      </c>
      <c r="AN7" s="16">
        <v>65</v>
      </c>
      <c r="AO7" s="16" t="str">
        <f t="shared" si="17"/>
        <v>B+</v>
      </c>
      <c r="AP7" s="16">
        <v>65</v>
      </c>
      <c r="AQ7" s="16" t="str">
        <f t="shared" si="18"/>
        <v>B+</v>
      </c>
      <c r="AR7" s="16">
        <v>65</v>
      </c>
      <c r="AS7" s="16" t="str">
        <f t="shared" si="19"/>
        <v>B+</v>
      </c>
      <c r="AT7" s="16">
        <v>65</v>
      </c>
      <c r="AU7" s="16" t="str">
        <f t="shared" si="20"/>
        <v>B+</v>
      </c>
      <c r="AV7" s="16">
        <v>65</v>
      </c>
      <c r="AW7" s="16" t="str">
        <f t="shared" si="21"/>
        <v>B+</v>
      </c>
      <c r="AX7" s="16">
        <v>65</v>
      </c>
      <c r="AY7" s="16" t="str">
        <f t="shared" si="22"/>
        <v>B+</v>
      </c>
      <c r="AZ7" s="16">
        <v>65</v>
      </c>
      <c r="BA7" s="16" t="str">
        <f t="shared" si="23"/>
        <v>B+</v>
      </c>
      <c r="BB7" s="16">
        <v>65</v>
      </c>
      <c r="BC7" s="16" t="str">
        <f t="shared" si="24"/>
        <v>B+</v>
      </c>
      <c r="BD7" s="16">
        <v>65</v>
      </c>
      <c r="BE7" s="16" t="str">
        <f t="shared" si="25"/>
        <v>B+</v>
      </c>
      <c r="BF7" s="16">
        <v>65</v>
      </c>
      <c r="BG7" s="16" t="str">
        <f t="shared" si="26"/>
        <v>B+</v>
      </c>
      <c r="BH7" s="16">
        <f t="shared" si="27"/>
        <v>585</v>
      </c>
      <c r="BI7" s="16" t="str">
        <f t="shared" si="28"/>
        <v>B+</v>
      </c>
      <c r="BJ7" s="17">
        <f t="shared" si="29"/>
        <v>6</v>
      </c>
      <c r="BK7" s="16">
        <f t="shared" si="30"/>
        <v>520</v>
      </c>
      <c r="BL7" s="16" t="str">
        <f t="shared" si="31"/>
        <v>B</v>
      </c>
      <c r="BM7" s="17">
        <f t="shared" si="32"/>
        <v>7</v>
      </c>
      <c r="BN7" s="16">
        <f t="shared" si="33"/>
        <v>585</v>
      </c>
      <c r="BO7" s="16" t="str">
        <f t="shared" si="34"/>
        <v>B+</v>
      </c>
      <c r="BP7" s="17">
        <f t="shared" si="35"/>
        <v>7</v>
      </c>
      <c r="BQ7" s="16">
        <v>67</v>
      </c>
      <c r="BR7" s="16">
        <v>72</v>
      </c>
      <c r="BS7" s="16">
        <v>52</v>
      </c>
      <c r="BT7" s="16">
        <f t="shared" si="36"/>
        <v>191</v>
      </c>
      <c r="BU7" s="16" t="s">
        <v>33</v>
      </c>
    </row>
    <row r="8" spans="1:73" x14ac:dyDescent="0.25">
      <c r="A8" s="12"/>
      <c r="B8" s="16">
        <v>4</v>
      </c>
      <c r="C8" s="16" t="s">
        <v>73</v>
      </c>
      <c r="D8" s="16" t="s">
        <v>74</v>
      </c>
      <c r="E8" s="16" t="str">
        <f>'Basic Information'!$F$6 &amp;" - " &amp;'Basic Information'!$H$6</f>
        <v>7 - B</v>
      </c>
      <c r="F8" s="16">
        <v>75</v>
      </c>
      <c r="G8" s="16" t="str">
        <f t="shared" si="0"/>
        <v>B+</v>
      </c>
      <c r="H8" s="16">
        <v>75</v>
      </c>
      <c r="I8" s="16" t="str">
        <f t="shared" si="1"/>
        <v>B+</v>
      </c>
      <c r="J8" s="16">
        <v>75</v>
      </c>
      <c r="K8" s="16" t="str">
        <f t="shared" si="2"/>
        <v>B+</v>
      </c>
      <c r="L8" s="16">
        <v>75</v>
      </c>
      <c r="M8" s="16" t="str">
        <f t="shared" si="3"/>
        <v>B+</v>
      </c>
      <c r="N8" s="16">
        <v>75</v>
      </c>
      <c r="O8" s="16" t="str">
        <f t="shared" si="4"/>
        <v>B+</v>
      </c>
      <c r="P8" s="16">
        <v>75</v>
      </c>
      <c r="Q8" s="16" t="str">
        <f t="shared" si="5"/>
        <v>B+</v>
      </c>
      <c r="R8" s="16">
        <v>77</v>
      </c>
      <c r="S8" s="16" t="str">
        <f t="shared" si="6"/>
        <v>B+</v>
      </c>
      <c r="T8" s="16">
        <v>75</v>
      </c>
      <c r="U8" s="16" t="str">
        <f t="shared" si="7"/>
        <v>B+</v>
      </c>
      <c r="V8" s="16">
        <v>75</v>
      </c>
      <c r="W8" s="16" t="str">
        <f t="shared" si="8"/>
        <v>B+</v>
      </c>
      <c r="X8" s="16">
        <v>75</v>
      </c>
      <c r="Y8" s="16" t="str">
        <f t="shared" si="9"/>
        <v>B+</v>
      </c>
      <c r="Z8" s="16">
        <v>75</v>
      </c>
      <c r="AA8" s="16" t="str">
        <f t="shared" si="10"/>
        <v>B+</v>
      </c>
      <c r="AB8" s="16">
        <v>75</v>
      </c>
      <c r="AC8" s="16" t="str">
        <f t="shared" si="11"/>
        <v>B+</v>
      </c>
      <c r="AD8" s="16">
        <v>75</v>
      </c>
      <c r="AE8" s="16" t="str">
        <f t="shared" si="12"/>
        <v>B+</v>
      </c>
      <c r="AF8" s="16">
        <v>75</v>
      </c>
      <c r="AG8" s="16" t="str">
        <f t="shared" si="13"/>
        <v>B+</v>
      </c>
      <c r="AH8" s="16">
        <v>75</v>
      </c>
      <c r="AI8" s="16" t="str">
        <f t="shared" si="14"/>
        <v>B+</v>
      </c>
      <c r="AJ8" s="16">
        <v>75</v>
      </c>
      <c r="AK8" s="16" t="str">
        <f t="shared" si="15"/>
        <v>B+</v>
      </c>
      <c r="AL8" s="16">
        <v>75</v>
      </c>
      <c r="AM8" s="16" t="str">
        <f t="shared" si="16"/>
        <v>B+</v>
      </c>
      <c r="AN8" s="16">
        <v>75</v>
      </c>
      <c r="AO8" s="16" t="str">
        <f t="shared" si="17"/>
        <v>B+</v>
      </c>
      <c r="AP8" s="16">
        <v>75</v>
      </c>
      <c r="AQ8" s="16" t="str">
        <f t="shared" si="18"/>
        <v>B+</v>
      </c>
      <c r="AR8" s="16">
        <v>75</v>
      </c>
      <c r="AS8" s="16" t="str">
        <f t="shared" si="19"/>
        <v>B+</v>
      </c>
      <c r="AT8" s="16">
        <v>75</v>
      </c>
      <c r="AU8" s="16" t="str">
        <f t="shared" si="20"/>
        <v>B+</v>
      </c>
      <c r="AV8" s="16">
        <v>75</v>
      </c>
      <c r="AW8" s="16" t="str">
        <f t="shared" si="21"/>
        <v>B+</v>
      </c>
      <c r="AX8" s="16">
        <v>75</v>
      </c>
      <c r="AY8" s="16" t="str">
        <f t="shared" si="22"/>
        <v>B+</v>
      </c>
      <c r="AZ8" s="16">
        <v>75</v>
      </c>
      <c r="BA8" s="16" t="str">
        <f t="shared" si="23"/>
        <v>B+</v>
      </c>
      <c r="BB8" s="16">
        <v>75</v>
      </c>
      <c r="BC8" s="16" t="str">
        <f t="shared" si="24"/>
        <v>B+</v>
      </c>
      <c r="BD8" s="16">
        <v>75</v>
      </c>
      <c r="BE8" s="16" t="str">
        <f t="shared" si="25"/>
        <v>B+</v>
      </c>
      <c r="BF8" s="16">
        <v>75</v>
      </c>
      <c r="BG8" s="16" t="str">
        <f t="shared" si="26"/>
        <v>B+</v>
      </c>
      <c r="BH8" s="16">
        <f t="shared" si="27"/>
        <v>677</v>
      </c>
      <c r="BI8" s="16" t="str">
        <f t="shared" si="28"/>
        <v>B+</v>
      </c>
      <c r="BJ8" s="17">
        <f t="shared" si="29"/>
        <v>3</v>
      </c>
      <c r="BK8" s="16">
        <f t="shared" si="30"/>
        <v>675</v>
      </c>
      <c r="BL8" s="16" t="str">
        <f t="shared" si="31"/>
        <v>B+</v>
      </c>
      <c r="BM8" s="17">
        <f t="shared" si="32"/>
        <v>6</v>
      </c>
      <c r="BN8" s="16">
        <f t="shared" si="33"/>
        <v>675</v>
      </c>
      <c r="BO8" s="16" t="str">
        <f t="shared" si="34"/>
        <v>B+</v>
      </c>
      <c r="BP8" s="17">
        <f t="shared" si="35"/>
        <v>5</v>
      </c>
      <c r="BQ8" s="16">
        <v>68</v>
      </c>
      <c r="BR8" s="16">
        <v>72</v>
      </c>
      <c r="BS8" s="16">
        <v>52</v>
      </c>
      <c r="BT8" s="16">
        <f t="shared" si="36"/>
        <v>192</v>
      </c>
      <c r="BU8" s="16" t="s">
        <v>39</v>
      </c>
    </row>
    <row r="9" spans="1:73" x14ac:dyDescent="0.25">
      <c r="A9" s="12"/>
      <c r="B9" s="16">
        <v>5</v>
      </c>
      <c r="C9" s="16" t="s">
        <v>75</v>
      </c>
      <c r="D9" s="16" t="s">
        <v>76</v>
      </c>
      <c r="E9" s="16" t="str">
        <f>'Basic Information'!$F$6 &amp;" - " &amp;'Basic Information'!$H$6</f>
        <v>7 - B</v>
      </c>
      <c r="F9" s="16">
        <v>85</v>
      </c>
      <c r="G9" s="16" t="str">
        <f t="shared" si="0"/>
        <v>A</v>
      </c>
      <c r="H9" s="16">
        <v>85</v>
      </c>
      <c r="I9" s="16" t="str">
        <f t="shared" si="1"/>
        <v>A</v>
      </c>
      <c r="J9" s="16">
        <v>85</v>
      </c>
      <c r="K9" s="16" t="str">
        <f t="shared" si="2"/>
        <v>A</v>
      </c>
      <c r="L9" s="16">
        <v>55</v>
      </c>
      <c r="M9" s="16" t="str">
        <f t="shared" si="3"/>
        <v>B</v>
      </c>
      <c r="N9" s="16">
        <v>85</v>
      </c>
      <c r="O9" s="16" t="str">
        <f t="shared" si="4"/>
        <v>A</v>
      </c>
      <c r="P9" s="16">
        <v>79</v>
      </c>
      <c r="Q9" s="16" t="str">
        <f t="shared" si="5"/>
        <v>B+</v>
      </c>
      <c r="R9" s="16">
        <v>45</v>
      </c>
      <c r="S9" s="16" t="str">
        <f t="shared" si="6"/>
        <v>C+</v>
      </c>
      <c r="T9" s="16">
        <v>79</v>
      </c>
      <c r="U9" s="16" t="str">
        <f t="shared" si="7"/>
        <v>B+</v>
      </c>
      <c r="V9" s="16">
        <v>85</v>
      </c>
      <c r="W9" s="16" t="str">
        <f t="shared" si="8"/>
        <v>A</v>
      </c>
      <c r="X9" s="16">
        <v>85</v>
      </c>
      <c r="Y9" s="16" t="str">
        <f t="shared" si="9"/>
        <v>A</v>
      </c>
      <c r="Z9" s="16">
        <v>85</v>
      </c>
      <c r="AA9" s="16" t="str">
        <f t="shared" si="10"/>
        <v>A</v>
      </c>
      <c r="AB9" s="16">
        <v>85</v>
      </c>
      <c r="AC9" s="16" t="str">
        <f t="shared" si="11"/>
        <v>A</v>
      </c>
      <c r="AD9" s="16">
        <v>85</v>
      </c>
      <c r="AE9" s="16" t="str">
        <f t="shared" si="12"/>
        <v>A</v>
      </c>
      <c r="AF9" s="16">
        <v>85</v>
      </c>
      <c r="AG9" s="16" t="str">
        <f t="shared" si="13"/>
        <v>A</v>
      </c>
      <c r="AH9" s="16">
        <v>85</v>
      </c>
      <c r="AI9" s="16" t="str">
        <f t="shared" si="14"/>
        <v>A</v>
      </c>
      <c r="AJ9" s="16">
        <v>85</v>
      </c>
      <c r="AK9" s="16" t="str">
        <f t="shared" si="15"/>
        <v>A</v>
      </c>
      <c r="AL9" s="16">
        <v>85</v>
      </c>
      <c r="AM9" s="16" t="str">
        <f t="shared" si="16"/>
        <v>A</v>
      </c>
      <c r="AN9" s="16">
        <v>85</v>
      </c>
      <c r="AO9" s="16" t="str">
        <f t="shared" si="17"/>
        <v>A</v>
      </c>
      <c r="AP9" s="16">
        <v>93</v>
      </c>
      <c r="AQ9" s="16" t="str">
        <f t="shared" si="18"/>
        <v>A+</v>
      </c>
      <c r="AR9" s="16">
        <v>85</v>
      </c>
      <c r="AS9" s="16" t="str">
        <f t="shared" si="19"/>
        <v>A</v>
      </c>
      <c r="AT9" s="16">
        <v>85</v>
      </c>
      <c r="AU9" s="16" t="str">
        <f t="shared" si="20"/>
        <v>A</v>
      </c>
      <c r="AV9" s="16">
        <v>85</v>
      </c>
      <c r="AW9" s="16" t="str">
        <f t="shared" si="21"/>
        <v>A</v>
      </c>
      <c r="AX9" s="16">
        <v>85</v>
      </c>
      <c r="AY9" s="16" t="str">
        <f t="shared" si="22"/>
        <v>A</v>
      </c>
      <c r="AZ9" s="16">
        <v>85</v>
      </c>
      <c r="BA9" s="16" t="str">
        <f t="shared" si="23"/>
        <v>A</v>
      </c>
      <c r="BB9" s="16">
        <v>85</v>
      </c>
      <c r="BC9" s="16" t="str">
        <f t="shared" si="24"/>
        <v>A</v>
      </c>
      <c r="BD9" s="16">
        <v>85</v>
      </c>
      <c r="BE9" s="16" t="str">
        <f t="shared" si="25"/>
        <v>A</v>
      </c>
      <c r="BF9" s="16">
        <v>85</v>
      </c>
      <c r="BG9" s="16" t="str">
        <f t="shared" si="26"/>
        <v>A</v>
      </c>
      <c r="BH9" s="16">
        <f t="shared" si="27"/>
        <v>703</v>
      </c>
      <c r="BI9" s="16" t="str">
        <f t="shared" si="28"/>
        <v>B+</v>
      </c>
      <c r="BJ9" s="17">
        <f t="shared" si="29"/>
        <v>1</v>
      </c>
      <c r="BK9" s="16">
        <f t="shared" si="30"/>
        <v>759</v>
      </c>
      <c r="BL9" s="16" t="str">
        <f t="shared" si="31"/>
        <v>A</v>
      </c>
      <c r="BM9" s="17">
        <f t="shared" si="32"/>
        <v>5</v>
      </c>
      <c r="BN9" s="16">
        <f t="shared" si="33"/>
        <v>759</v>
      </c>
      <c r="BO9" s="16" t="str">
        <f t="shared" si="34"/>
        <v>A</v>
      </c>
      <c r="BP9" s="17">
        <f t="shared" si="35"/>
        <v>2</v>
      </c>
      <c r="BQ9" s="16">
        <v>69</v>
      </c>
      <c r="BR9" s="16">
        <v>72</v>
      </c>
      <c r="BS9" s="16">
        <v>52</v>
      </c>
      <c r="BT9" s="16">
        <v>200</v>
      </c>
      <c r="BU9" s="16" t="s">
        <v>39</v>
      </c>
    </row>
    <row r="10" spans="1:73" x14ac:dyDescent="0.25">
      <c r="A10" s="12"/>
      <c r="B10" s="16">
        <v>6</v>
      </c>
      <c r="C10" s="16" t="s">
        <v>77</v>
      </c>
      <c r="D10" s="16" t="s">
        <v>71</v>
      </c>
      <c r="E10" s="16" t="str">
        <f>'Basic Information'!$F$6 &amp;" - " &amp;'Basic Information'!$H$6</f>
        <v>7 - B</v>
      </c>
      <c r="F10" s="16">
        <v>95</v>
      </c>
      <c r="G10" s="16" t="str">
        <f t="shared" si="0"/>
        <v>A+</v>
      </c>
      <c r="H10" s="16">
        <v>99</v>
      </c>
      <c r="I10" s="16" t="str">
        <f t="shared" si="1"/>
        <v>A+</v>
      </c>
      <c r="J10" s="16">
        <v>89</v>
      </c>
      <c r="K10" s="16" t="str">
        <f t="shared" si="2"/>
        <v>A</v>
      </c>
      <c r="L10" s="16">
        <v>99</v>
      </c>
      <c r="M10" s="16" t="str">
        <f t="shared" si="3"/>
        <v>A+</v>
      </c>
      <c r="N10" s="16">
        <v>95</v>
      </c>
      <c r="O10" s="16" t="str">
        <f t="shared" si="4"/>
        <v>A+</v>
      </c>
      <c r="P10" s="16">
        <v>45</v>
      </c>
      <c r="Q10" s="16" t="str">
        <f t="shared" si="5"/>
        <v>C+</v>
      </c>
      <c r="R10" s="16">
        <v>5</v>
      </c>
      <c r="S10" s="16" t="str">
        <f t="shared" si="6"/>
        <v>F</v>
      </c>
      <c r="T10" s="16">
        <v>45</v>
      </c>
      <c r="U10" s="16" t="str">
        <f t="shared" si="7"/>
        <v>C+</v>
      </c>
      <c r="V10" s="16">
        <v>95</v>
      </c>
      <c r="W10" s="16" t="str">
        <f t="shared" si="8"/>
        <v>A+</v>
      </c>
      <c r="X10" s="16">
        <v>95</v>
      </c>
      <c r="Y10" s="16" t="str">
        <f t="shared" si="9"/>
        <v>A+</v>
      </c>
      <c r="Z10" s="16">
        <v>95</v>
      </c>
      <c r="AA10" s="16" t="str">
        <f t="shared" si="10"/>
        <v>A+</v>
      </c>
      <c r="AB10" s="16">
        <v>95</v>
      </c>
      <c r="AC10" s="16" t="str">
        <f t="shared" si="11"/>
        <v>A+</v>
      </c>
      <c r="AD10" s="16">
        <v>95</v>
      </c>
      <c r="AE10" s="16" t="str">
        <f t="shared" si="12"/>
        <v>A+</v>
      </c>
      <c r="AF10" s="16">
        <v>95</v>
      </c>
      <c r="AG10" s="16" t="str">
        <f t="shared" si="13"/>
        <v>A+</v>
      </c>
      <c r="AH10" s="16">
        <v>95</v>
      </c>
      <c r="AI10" s="16" t="str">
        <f t="shared" si="14"/>
        <v>A+</v>
      </c>
      <c r="AJ10" s="16">
        <v>95</v>
      </c>
      <c r="AK10" s="16" t="str">
        <f t="shared" si="15"/>
        <v>A+</v>
      </c>
      <c r="AL10" s="16">
        <v>95</v>
      </c>
      <c r="AM10" s="16" t="str">
        <f t="shared" si="16"/>
        <v>A+</v>
      </c>
      <c r="AN10" s="16">
        <v>95</v>
      </c>
      <c r="AO10" s="16" t="str">
        <f t="shared" si="17"/>
        <v>A+</v>
      </c>
      <c r="AP10" s="16">
        <v>5</v>
      </c>
      <c r="AQ10" s="16" t="str">
        <f t="shared" si="18"/>
        <v>F</v>
      </c>
      <c r="AR10" s="16">
        <v>95</v>
      </c>
      <c r="AS10" s="16" t="str">
        <f t="shared" si="19"/>
        <v>A+</v>
      </c>
      <c r="AT10" s="16">
        <v>95</v>
      </c>
      <c r="AU10" s="16" t="str">
        <f t="shared" si="20"/>
        <v>A+</v>
      </c>
      <c r="AV10" s="16">
        <v>95</v>
      </c>
      <c r="AW10" s="16" t="str">
        <f t="shared" si="21"/>
        <v>A+</v>
      </c>
      <c r="AX10" s="16">
        <v>95</v>
      </c>
      <c r="AY10" s="16" t="str">
        <f t="shared" si="22"/>
        <v>A+</v>
      </c>
      <c r="AZ10" s="16">
        <v>95</v>
      </c>
      <c r="BA10" s="16" t="str">
        <f t="shared" si="23"/>
        <v>A+</v>
      </c>
      <c r="BB10" s="16">
        <v>95</v>
      </c>
      <c r="BC10" s="16" t="str">
        <f t="shared" si="24"/>
        <v>A+</v>
      </c>
      <c r="BD10" s="16">
        <v>95</v>
      </c>
      <c r="BE10" s="16" t="str">
        <f t="shared" si="25"/>
        <v>A+</v>
      </c>
      <c r="BF10" s="16">
        <v>95</v>
      </c>
      <c r="BG10" s="16" t="str">
        <f t="shared" si="26"/>
        <v>A+</v>
      </c>
      <c r="BH10" s="16">
        <f t="shared" si="27"/>
        <v>679</v>
      </c>
      <c r="BI10" s="16" t="str">
        <f t="shared" si="28"/>
        <v>B+</v>
      </c>
      <c r="BJ10" s="17">
        <f t="shared" si="29"/>
        <v>2</v>
      </c>
      <c r="BK10" s="16">
        <f t="shared" si="30"/>
        <v>809</v>
      </c>
      <c r="BL10" s="16" t="str">
        <f t="shared" si="31"/>
        <v>A</v>
      </c>
      <c r="BM10" s="17">
        <f t="shared" si="32"/>
        <v>2</v>
      </c>
      <c r="BN10" s="16">
        <f t="shared" si="33"/>
        <v>799</v>
      </c>
      <c r="BO10" s="16" t="str">
        <f t="shared" si="34"/>
        <v>A</v>
      </c>
      <c r="BP10" s="17">
        <f t="shared" si="35"/>
        <v>1</v>
      </c>
      <c r="BQ10" s="16">
        <v>70</v>
      </c>
      <c r="BR10" s="16">
        <v>72</v>
      </c>
      <c r="BS10" s="16">
        <v>52</v>
      </c>
      <c r="BT10" s="16">
        <f t="shared" ref="BT10:BT13" si="37">SUM(BQ10:BS10)</f>
        <v>194</v>
      </c>
      <c r="BU10" s="16" t="s">
        <v>39</v>
      </c>
    </row>
    <row r="11" spans="1:73" x14ac:dyDescent="0.25">
      <c r="A11" s="12"/>
      <c r="B11" s="16">
        <v>7</v>
      </c>
      <c r="C11" s="16" t="s">
        <v>78</v>
      </c>
      <c r="D11" s="16" t="s">
        <v>74</v>
      </c>
      <c r="E11" s="16" t="str">
        <f>'Basic Information'!$F$6 &amp;" - " &amp;'Basic Information'!$H$6</f>
        <v>7 - B</v>
      </c>
      <c r="F11" s="16">
        <v>95</v>
      </c>
      <c r="G11" s="16" t="str">
        <f t="shared" si="0"/>
        <v>A+</v>
      </c>
      <c r="H11" s="16">
        <v>95</v>
      </c>
      <c r="I11" s="16" t="str">
        <f t="shared" si="1"/>
        <v>A+</v>
      </c>
      <c r="J11" s="16">
        <v>11</v>
      </c>
      <c r="K11" s="16" t="str">
        <f t="shared" si="2"/>
        <v>F</v>
      </c>
      <c r="L11" s="16">
        <v>95</v>
      </c>
      <c r="M11" s="16" t="str">
        <f t="shared" si="3"/>
        <v>A+</v>
      </c>
      <c r="N11" s="16">
        <v>95</v>
      </c>
      <c r="O11" s="16" t="str">
        <f t="shared" si="4"/>
        <v>A+</v>
      </c>
      <c r="P11" s="16">
        <v>22</v>
      </c>
      <c r="Q11" s="16" t="str">
        <f t="shared" si="5"/>
        <v>F</v>
      </c>
      <c r="R11" s="16">
        <v>4</v>
      </c>
      <c r="S11" s="16" t="str">
        <f t="shared" si="6"/>
        <v>F</v>
      </c>
      <c r="T11" s="16">
        <v>45</v>
      </c>
      <c r="U11" s="16" t="str">
        <f t="shared" si="7"/>
        <v>C+</v>
      </c>
      <c r="V11" s="16">
        <v>33</v>
      </c>
      <c r="W11" s="16" t="str">
        <f t="shared" si="8"/>
        <v>F</v>
      </c>
      <c r="X11" s="16">
        <v>95</v>
      </c>
      <c r="Y11" s="16" t="str">
        <f t="shared" si="9"/>
        <v>A+</v>
      </c>
      <c r="Z11" s="16">
        <v>95</v>
      </c>
      <c r="AA11" s="16" t="str">
        <f t="shared" si="10"/>
        <v>A+</v>
      </c>
      <c r="AB11" s="16">
        <v>95</v>
      </c>
      <c r="AC11" s="16" t="str">
        <f t="shared" si="11"/>
        <v>A+</v>
      </c>
      <c r="AD11" s="16">
        <v>95</v>
      </c>
      <c r="AE11" s="16" t="str">
        <f t="shared" si="12"/>
        <v>A+</v>
      </c>
      <c r="AF11" s="16">
        <v>95</v>
      </c>
      <c r="AG11" s="16" t="str">
        <f t="shared" si="13"/>
        <v>A+</v>
      </c>
      <c r="AH11" s="16">
        <v>95</v>
      </c>
      <c r="AI11" s="16" t="str">
        <f t="shared" si="14"/>
        <v>A+</v>
      </c>
      <c r="AJ11" s="16">
        <v>95</v>
      </c>
      <c r="AK11" s="16" t="str">
        <f t="shared" si="15"/>
        <v>A+</v>
      </c>
      <c r="AL11" s="16">
        <v>95</v>
      </c>
      <c r="AM11" s="16" t="str">
        <f t="shared" si="16"/>
        <v>A+</v>
      </c>
      <c r="AN11" s="16">
        <v>95</v>
      </c>
      <c r="AO11" s="16" t="str">
        <f t="shared" si="17"/>
        <v>A+</v>
      </c>
      <c r="AP11" s="16">
        <v>6</v>
      </c>
      <c r="AQ11" s="16" t="str">
        <f t="shared" si="18"/>
        <v>F</v>
      </c>
      <c r="AR11" s="16">
        <v>95</v>
      </c>
      <c r="AS11" s="16" t="str">
        <f t="shared" si="19"/>
        <v>A+</v>
      </c>
      <c r="AT11" s="16">
        <v>95</v>
      </c>
      <c r="AU11" s="16" t="str">
        <f t="shared" si="20"/>
        <v>A+</v>
      </c>
      <c r="AV11" s="16">
        <v>95</v>
      </c>
      <c r="AW11" s="16" t="str">
        <f t="shared" si="21"/>
        <v>A+</v>
      </c>
      <c r="AX11" s="16">
        <v>95</v>
      </c>
      <c r="AY11" s="16" t="str">
        <f t="shared" si="22"/>
        <v>A+</v>
      </c>
      <c r="AZ11" s="16">
        <v>95</v>
      </c>
      <c r="BA11" s="16" t="str">
        <f t="shared" si="23"/>
        <v>A+</v>
      </c>
      <c r="BB11" s="16">
        <v>95</v>
      </c>
      <c r="BC11" s="16" t="str">
        <f t="shared" si="24"/>
        <v>A+</v>
      </c>
      <c r="BD11" s="16">
        <v>95</v>
      </c>
      <c r="BE11" s="16" t="str">
        <f t="shared" si="25"/>
        <v>A+</v>
      </c>
      <c r="BF11" s="16">
        <v>95</v>
      </c>
      <c r="BG11" s="16" t="str">
        <f t="shared" si="26"/>
        <v>A+</v>
      </c>
      <c r="BH11" s="16">
        <f t="shared" si="27"/>
        <v>675</v>
      </c>
      <c r="BI11" s="16" t="str">
        <f t="shared" si="28"/>
        <v>B+</v>
      </c>
      <c r="BJ11" s="17">
        <f t="shared" si="29"/>
        <v>4</v>
      </c>
      <c r="BK11" s="16">
        <f t="shared" si="30"/>
        <v>805</v>
      </c>
      <c r="BL11" s="16" t="str">
        <f t="shared" si="31"/>
        <v>A</v>
      </c>
      <c r="BM11" s="17">
        <f t="shared" si="32"/>
        <v>3</v>
      </c>
      <c r="BN11" s="16">
        <f t="shared" si="33"/>
        <v>636</v>
      </c>
      <c r="BO11" s="16" t="str">
        <f t="shared" si="34"/>
        <v>B+</v>
      </c>
      <c r="BP11" s="17">
        <f t="shared" si="35"/>
        <v>6</v>
      </c>
      <c r="BQ11" s="16">
        <v>71</v>
      </c>
      <c r="BR11" s="16">
        <v>72</v>
      </c>
      <c r="BS11" s="16">
        <v>52</v>
      </c>
      <c r="BT11" s="16">
        <f t="shared" si="37"/>
        <v>195</v>
      </c>
      <c r="BU11" s="16" t="s">
        <v>39</v>
      </c>
    </row>
    <row r="12" spans="1:73" x14ac:dyDescent="0.25">
      <c r="A12" s="12"/>
      <c r="B12" s="16">
        <v>8</v>
      </c>
      <c r="C12" s="16" t="s">
        <v>79</v>
      </c>
      <c r="D12" s="16" t="s">
        <v>71</v>
      </c>
      <c r="E12" s="16" t="str">
        <f>'Basic Information'!$F$6 &amp;" - " &amp;'Basic Information'!$H$6</f>
        <v>7 - B</v>
      </c>
      <c r="F12" s="16">
        <v>95</v>
      </c>
      <c r="G12" s="16" t="str">
        <f t="shared" si="0"/>
        <v>A+</v>
      </c>
      <c r="H12" s="16">
        <v>95</v>
      </c>
      <c r="I12" s="16" t="str">
        <f t="shared" si="1"/>
        <v>A+</v>
      </c>
      <c r="J12" s="16">
        <v>13</v>
      </c>
      <c r="K12" s="16" t="str">
        <f t="shared" si="2"/>
        <v>F</v>
      </c>
      <c r="L12" s="16">
        <v>95</v>
      </c>
      <c r="M12" s="16" t="str">
        <f t="shared" si="3"/>
        <v>A+</v>
      </c>
      <c r="N12" s="16">
        <v>97</v>
      </c>
      <c r="O12" s="16" t="str">
        <f t="shared" si="4"/>
        <v>A+</v>
      </c>
      <c r="P12" s="16">
        <v>42</v>
      </c>
      <c r="Q12" s="16" t="str">
        <f t="shared" si="5"/>
        <v>C</v>
      </c>
      <c r="R12" s="16">
        <v>1</v>
      </c>
      <c r="S12" s="16" t="str">
        <f t="shared" si="6"/>
        <v>F</v>
      </c>
      <c r="T12" s="16">
        <v>65</v>
      </c>
      <c r="U12" s="16" t="str">
        <f t="shared" si="7"/>
        <v>B+</v>
      </c>
      <c r="V12" s="16">
        <v>95</v>
      </c>
      <c r="W12" s="16" t="str">
        <f t="shared" si="8"/>
        <v>A+</v>
      </c>
      <c r="X12" s="16">
        <v>95</v>
      </c>
      <c r="Y12" s="16" t="str">
        <f t="shared" si="9"/>
        <v>A+</v>
      </c>
      <c r="Z12" s="16">
        <v>95</v>
      </c>
      <c r="AA12" s="16" t="str">
        <f t="shared" si="10"/>
        <v>A+</v>
      </c>
      <c r="AB12" s="16">
        <v>95</v>
      </c>
      <c r="AC12" s="16" t="str">
        <f t="shared" si="11"/>
        <v>A+</v>
      </c>
      <c r="AD12" s="16">
        <v>95</v>
      </c>
      <c r="AE12" s="16" t="str">
        <f t="shared" si="12"/>
        <v>A+</v>
      </c>
      <c r="AF12" s="16">
        <v>95</v>
      </c>
      <c r="AG12" s="16" t="str">
        <f t="shared" si="13"/>
        <v>A+</v>
      </c>
      <c r="AH12" s="16">
        <v>95</v>
      </c>
      <c r="AI12" s="16" t="str">
        <f t="shared" si="14"/>
        <v>A+</v>
      </c>
      <c r="AJ12" s="16">
        <v>95</v>
      </c>
      <c r="AK12" s="16" t="str">
        <f t="shared" si="15"/>
        <v>A+</v>
      </c>
      <c r="AL12" s="16">
        <v>95</v>
      </c>
      <c r="AM12" s="16" t="str">
        <f t="shared" si="16"/>
        <v>A+</v>
      </c>
      <c r="AN12" s="16">
        <v>95</v>
      </c>
      <c r="AO12" s="16" t="str">
        <f t="shared" si="17"/>
        <v>A+</v>
      </c>
      <c r="AP12" s="16">
        <v>1</v>
      </c>
      <c r="AQ12" s="16" t="str">
        <f t="shared" si="18"/>
        <v>F</v>
      </c>
      <c r="AR12" s="16">
        <v>95</v>
      </c>
      <c r="AS12" s="16" t="str">
        <f t="shared" si="19"/>
        <v>A+</v>
      </c>
      <c r="AT12" s="16">
        <v>95</v>
      </c>
      <c r="AU12" s="16" t="str">
        <f t="shared" si="20"/>
        <v>A+</v>
      </c>
      <c r="AV12" s="16">
        <v>95</v>
      </c>
      <c r="AW12" s="16" t="str">
        <f t="shared" si="21"/>
        <v>A+</v>
      </c>
      <c r="AX12" s="16">
        <v>95</v>
      </c>
      <c r="AY12" s="16" t="str">
        <f t="shared" si="22"/>
        <v>A+</v>
      </c>
      <c r="AZ12" s="16">
        <v>95</v>
      </c>
      <c r="BA12" s="16" t="str">
        <f t="shared" si="23"/>
        <v>A+</v>
      </c>
      <c r="BB12" s="16">
        <v>95</v>
      </c>
      <c r="BC12" s="16" t="str">
        <f t="shared" si="24"/>
        <v>A+</v>
      </c>
      <c r="BD12" s="16">
        <v>95</v>
      </c>
      <c r="BE12" s="16" t="str">
        <f t="shared" si="25"/>
        <v>A+</v>
      </c>
      <c r="BF12" s="16">
        <v>95</v>
      </c>
      <c r="BG12" s="16" t="str">
        <f t="shared" si="26"/>
        <v>A+</v>
      </c>
      <c r="BH12" s="16">
        <f t="shared" si="27"/>
        <v>667</v>
      </c>
      <c r="BI12" s="16" t="str">
        <f t="shared" si="28"/>
        <v>B+</v>
      </c>
      <c r="BJ12" s="17">
        <f t="shared" si="29"/>
        <v>5</v>
      </c>
      <c r="BK12" s="16">
        <f t="shared" si="30"/>
        <v>827</v>
      </c>
      <c r="BL12" s="16" t="str">
        <f t="shared" si="31"/>
        <v>A+</v>
      </c>
      <c r="BM12" s="17">
        <f t="shared" si="32"/>
        <v>1</v>
      </c>
      <c r="BN12" s="16">
        <f t="shared" si="33"/>
        <v>720</v>
      </c>
      <c r="BO12" s="16" t="str">
        <f t="shared" si="34"/>
        <v>A</v>
      </c>
      <c r="BP12" s="17">
        <f t="shared" si="35"/>
        <v>4</v>
      </c>
      <c r="BQ12" s="16">
        <v>72</v>
      </c>
      <c r="BR12" s="16">
        <v>72</v>
      </c>
      <c r="BS12" s="16">
        <v>52</v>
      </c>
      <c r="BT12" s="16">
        <f t="shared" si="37"/>
        <v>196</v>
      </c>
      <c r="BU12" s="16" t="s">
        <v>39</v>
      </c>
    </row>
    <row r="13" spans="1:73" x14ac:dyDescent="0.25">
      <c r="A13" s="12"/>
      <c r="B13" s="16">
        <v>9</v>
      </c>
      <c r="C13" s="16" t="s">
        <v>80</v>
      </c>
      <c r="D13" s="16" t="s">
        <v>81</v>
      </c>
      <c r="E13" s="16" t="str">
        <f>'Basic Information'!$F$6 &amp;" - " &amp;'Basic Information'!$H$6</f>
        <v>7 - B</v>
      </c>
      <c r="F13" s="16">
        <v>95</v>
      </c>
      <c r="G13" s="16" t="str">
        <f t="shared" si="0"/>
        <v>A+</v>
      </c>
      <c r="H13" s="16">
        <v>95</v>
      </c>
      <c r="I13" s="16" t="str">
        <f t="shared" si="1"/>
        <v>A+</v>
      </c>
      <c r="J13" s="16">
        <v>12</v>
      </c>
      <c r="K13" s="16" t="str">
        <f t="shared" si="2"/>
        <v>F</v>
      </c>
      <c r="L13" s="16">
        <v>88</v>
      </c>
      <c r="M13" s="16" t="str">
        <f t="shared" si="3"/>
        <v>A</v>
      </c>
      <c r="N13" s="16">
        <v>95</v>
      </c>
      <c r="O13" s="16" t="str">
        <f t="shared" si="4"/>
        <v>A+</v>
      </c>
      <c r="P13" s="16">
        <v>45</v>
      </c>
      <c r="Q13" s="16" t="str">
        <f t="shared" si="5"/>
        <v>C+</v>
      </c>
      <c r="R13" s="16">
        <v>11</v>
      </c>
      <c r="S13" s="16" t="str">
        <f t="shared" si="6"/>
        <v>F</v>
      </c>
      <c r="T13" s="16">
        <v>23</v>
      </c>
      <c r="U13" s="16" t="str">
        <f t="shared" si="7"/>
        <v>F</v>
      </c>
      <c r="V13" s="16">
        <v>95</v>
      </c>
      <c r="W13" s="16" t="str">
        <f t="shared" si="8"/>
        <v>A+</v>
      </c>
      <c r="X13" s="16">
        <v>22</v>
      </c>
      <c r="Y13" s="16" t="str">
        <f t="shared" si="9"/>
        <v>F</v>
      </c>
      <c r="Z13" s="16">
        <v>95</v>
      </c>
      <c r="AA13" s="16" t="str">
        <f t="shared" si="10"/>
        <v>A+</v>
      </c>
      <c r="AB13" s="16">
        <v>95</v>
      </c>
      <c r="AC13" s="16" t="str">
        <f t="shared" si="11"/>
        <v>A+</v>
      </c>
      <c r="AD13" s="16">
        <v>33</v>
      </c>
      <c r="AE13" s="16" t="str">
        <f t="shared" si="12"/>
        <v>F</v>
      </c>
      <c r="AF13" s="16">
        <v>95</v>
      </c>
      <c r="AG13" s="16" t="str">
        <f t="shared" si="13"/>
        <v>A+</v>
      </c>
      <c r="AH13" s="16">
        <v>95</v>
      </c>
      <c r="AI13" s="16" t="str">
        <f t="shared" si="14"/>
        <v>A+</v>
      </c>
      <c r="AJ13" s="16">
        <v>44</v>
      </c>
      <c r="AK13" s="16" t="str">
        <f t="shared" si="15"/>
        <v>C</v>
      </c>
      <c r="AL13" s="16">
        <v>95</v>
      </c>
      <c r="AM13" s="16" t="str">
        <f t="shared" si="16"/>
        <v>A+</v>
      </c>
      <c r="AN13" s="16">
        <v>95</v>
      </c>
      <c r="AO13" s="16" t="str">
        <f t="shared" si="17"/>
        <v>A+</v>
      </c>
      <c r="AP13" s="16">
        <v>1</v>
      </c>
      <c r="AQ13" s="16" t="str">
        <f t="shared" si="18"/>
        <v>F</v>
      </c>
      <c r="AR13" s="16">
        <v>95</v>
      </c>
      <c r="AS13" s="16" t="str">
        <f t="shared" si="19"/>
        <v>A+</v>
      </c>
      <c r="AT13" s="16">
        <v>95</v>
      </c>
      <c r="AU13" s="16" t="str">
        <f t="shared" si="20"/>
        <v>A+</v>
      </c>
      <c r="AV13" s="16">
        <v>95</v>
      </c>
      <c r="AW13" s="16" t="str">
        <f t="shared" si="21"/>
        <v>A+</v>
      </c>
      <c r="AX13" s="16">
        <v>95</v>
      </c>
      <c r="AY13" s="16" t="str">
        <f t="shared" si="22"/>
        <v>A+</v>
      </c>
      <c r="AZ13" s="16">
        <v>95</v>
      </c>
      <c r="BA13" s="16" t="str">
        <f t="shared" si="23"/>
        <v>A+</v>
      </c>
      <c r="BB13" s="16">
        <v>95</v>
      </c>
      <c r="BC13" s="16" t="str">
        <f t="shared" si="24"/>
        <v>A+</v>
      </c>
      <c r="BD13" s="16">
        <v>95</v>
      </c>
      <c r="BE13" s="16" t="str">
        <f t="shared" si="25"/>
        <v>A+</v>
      </c>
      <c r="BF13" s="16">
        <v>95</v>
      </c>
      <c r="BG13" s="16" t="str">
        <f t="shared" si="26"/>
        <v>A+</v>
      </c>
      <c r="BH13" s="16">
        <f t="shared" si="27"/>
        <v>484</v>
      </c>
      <c r="BI13" s="16" t="str">
        <f t="shared" si="28"/>
        <v>C+</v>
      </c>
      <c r="BJ13" s="17">
        <f t="shared" si="29"/>
        <v>8</v>
      </c>
      <c r="BK13" s="16">
        <f t="shared" si="30"/>
        <v>783</v>
      </c>
      <c r="BL13" s="16" t="str">
        <f t="shared" si="31"/>
        <v>A</v>
      </c>
      <c r="BM13" s="17">
        <f t="shared" si="32"/>
        <v>4</v>
      </c>
      <c r="BN13" s="16">
        <f t="shared" si="33"/>
        <v>722</v>
      </c>
      <c r="BO13" s="16" t="str">
        <f t="shared" si="34"/>
        <v>A</v>
      </c>
      <c r="BP13" s="17">
        <f t="shared" si="35"/>
        <v>3</v>
      </c>
      <c r="BQ13" s="16">
        <v>73</v>
      </c>
      <c r="BR13" s="16">
        <v>72</v>
      </c>
      <c r="BS13" s="16">
        <v>52</v>
      </c>
      <c r="BT13" s="16">
        <f t="shared" si="37"/>
        <v>197</v>
      </c>
      <c r="BU13" s="16" t="s">
        <v>39</v>
      </c>
    </row>
    <row r="14" spans="1:7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</row>
    <row r="15" spans="1:7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</row>
    <row r="16" spans="1:73" x14ac:dyDescent="0.25">
      <c r="A16" s="12"/>
      <c r="B16" s="12"/>
      <c r="C16" s="12"/>
      <c r="D16" s="12"/>
      <c r="E16" s="12"/>
      <c r="F16" s="12"/>
      <c r="G16" s="130" t="s">
        <v>42</v>
      </c>
      <c r="H16" s="130"/>
      <c r="I16" s="130" t="str">
        <f t="array" aca="1" ref="I16" ca="1">CELL("address",INDEX(F2:BT2,MATCH(G16,F2:BT2,0)))</f>
        <v>$F$2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</row>
    <row r="17" spans="1:73" x14ac:dyDescent="0.25">
      <c r="A17" s="12"/>
      <c r="B17" s="12"/>
      <c r="C17" s="12"/>
      <c r="D17" s="12"/>
      <c r="E17" s="12"/>
      <c r="F17" s="12"/>
      <c r="G17" s="130" t="str">
        <f t="array" aca="1" ref="G17" ca="1">MID(CELL("address",AV2),2,((LEN(CELL("address",AV2))-2)-1))</f>
        <v>AV</v>
      </c>
      <c r="H17" s="130"/>
      <c r="I17" s="130" t="str">
        <f t="array" aca="1" ref="I17" ca="1">MID(CELL("address",INDEX(F$2:BT$2,MATCH(G16,F2:BT2,0))),2,LEN(CELL("address",INDEX(F$2:BT$2,MATCH(G16,F$2:BT$2,0))))-3)</f>
        <v>F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</row>
    <row r="18" spans="1:73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</row>
    <row r="19" spans="1:7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</row>
    <row r="20" spans="1:73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</row>
    <row r="21" spans="1:73" ht="15.7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 spans="1:73" ht="15.7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 spans="1:73" ht="15.75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</row>
    <row r="24" spans="1:73" ht="15.7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</row>
    <row r="25" spans="1:73" ht="15.7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 spans="1:73" ht="15.7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</row>
    <row r="27" spans="1:73" ht="15.7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</row>
    <row r="28" spans="1:73" ht="15.7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</row>
    <row r="29" spans="1:73" ht="15.7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</row>
    <row r="30" spans="1:73" ht="15.7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</row>
    <row r="31" spans="1:73" ht="15.7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</row>
    <row r="32" spans="1:73" ht="15.7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</row>
    <row r="33" spans="1:73" ht="15.7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</row>
    <row r="34" spans="1:73" ht="15.7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</row>
    <row r="35" spans="1:73" ht="15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</row>
    <row r="36" spans="1:73" ht="15.7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</row>
    <row r="37" spans="1:73" ht="15.7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</row>
    <row r="38" spans="1:73" ht="15.7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</row>
    <row r="39" spans="1:73" ht="15.7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</row>
    <row r="40" spans="1:73" ht="15.7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</row>
    <row r="41" spans="1:73" ht="15.7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</row>
    <row r="42" spans="1:73" ht="15.7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</row>
    <row r="43" spans="1:73" ht="15.7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</row>
    <row r="44" spans="1:73" ht="15.7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</row>
    <row r="45" spans="1:73" ht="15.7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</row>
    <row r="46" spans="1:73" ht="15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</row>
    <row r="47" spans="1:73" ht="15.7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</row>
    <row r="48" spans="1:73" ht="15.7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</row>
    <row r="49" spans="1:73" ht="15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</row>
    <row r="50" spans="1:73" ht="15.7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</row>
    <row r="51" spans="1:73" ht="15.7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</row>
    <row r="52" spans="1:73" ht="15.7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</row>
    <row r="53" spans="1:73" ht="15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</row>
    <row r="54" spans="1:73" ht="15.7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</row>
    <row r="55" spans="1:73" ht="15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</row>
    <row r="56" spans="1:73" ht="15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</row>
    <row r="57" spans="1:73" ht="15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</row>
    <row r="58" spans="1:73" ht="15.7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</row>
    <row r="59" spans="1:73" ht="15.7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</row>
    <row r="60" spans="1:73" ht="15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</row>
    <row r="61" spans="1:73" ht="15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</row>
    <row r="62" spans="1:73" ht="15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</row>
    <row r="63" spans="1:73" ht="15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</row>
    <row r="64" spans="1:73" ht="15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</row>
    <row r="65" spans="1:73" ht="15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</row>
    <row r="66" spans="1:73" ht="15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</row>
    <row r="67" spans="1:73" ht="15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</row>
    <row r="68" spans="1:73" ht="15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</row>
    <row r="69" spans="1:73" ht="15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</row>
    <row r="70" spans="1:73" ht="15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</row>
    <row r="71" spans="1:73" ht="15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</row>
    <row r="72" spans="1:73" ht="15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</row>
    <row r="73" spans="1:73" ht="15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</row>
    <row r="74" spans="1:73" ht="15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</row>
    <row r="75" spans="1:73" ht="15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</row>
    <row r="76" spans="1:73" ht="15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</row>
    <row r="77" spans="1:73" ht="15.7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</row>
    <row r="78" spans="1:73" ht="15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</row>
    <row r="79" spans="1:73" ht="15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</row>
    <row r="80" spans="1:73" ht="15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</row>
    <row r="81" spans="1:73" ht="15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</row>
    <row r="82" spans="1:73" ht="15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</row>
    <row r="83" spans="1:73" ht="15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</row>
    <row r="84" spans="1:73" ht="15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</row>
    <row r="85" spans="1:73" ht="15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</row>
    <row r="86" spans="1:73" ht="15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</row>
    <row r="87" spans="1:73" ht="15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</row>
    <row r="88" spans="1:73" ht="15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</row>
    <row r="89" spans="1:73" ht="15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</row>
    <row r="90" spans="1:73" ht="15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</row>
    <row r="91" spans="1:73" ht="15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</row>
    <row r="92" spans="1:73" ht="15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</row>
    <row r="93" spans="1:73" ht="15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</row>
    <row r="94" spans="1:73" ht="15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</row>
    <row r="95" spans="1:73" ht="15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</row>
    <row r="96" spans="1:73" ht="15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</row>
    <row r="97" spans="1:73" ht="15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</row>
    <row r="98" spans="1:73" ht="15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</row>
    <row r="99" spans="1:73" ht="15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</row>
    <row r="100" spans="1:73" ht="15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</row>
    <row r="101" spans="1:73" ht="15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</row>
    <row r="102" spans="1:73" ht="15.7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</row>
    <row r="103" spans="1:73" ht="15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</row>
    <row r="104" spans="1:73" ht="15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</row>
    <row r="105" spans="1:73" ht="15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</row>
    <row r="106" spans="1:73" ht="15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</row>
    <row r="107" spans="1:73" ht="15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</row>
    <row r="108" spans="1:73" ht="15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</row>
    <row r="109" spans="1:73" ht="15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</row>
    <row r="110" spans="1:73" ht="15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</row>
    <row r="111" spans="1:73" ht="15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</row>
    <row r="112" spans="1:73" ht="15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</row>
    <row r="113" spans="1:73" ht="15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</row>
    <row r="114" spans="1:73" ht="15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</row>
    <row r="115" spans="1:73" ht="15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</row>
    <row r="116" spans="1:73" ht="15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</row>
    <row r="117" spans="1:73" ht="15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</row>
    <row r="118" spans="1:73" ht="15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</row>
    <row r="119" spans="1:73" ht="15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</row>
    <row r="120" spans="1:73" ht="15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</row>
    <row r="121" spans="1:73" ht="15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</row>
    <row r="122" spans="1:73" ht="15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</row>
    <row r="123" spans="1:73" ht="15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</row>
    <row r="124" spans="1:73" ht="15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</row>
    <row r="125" spans="1:73" ht="15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</row>
    <row r="126" spans="1:73" ht="15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</row>
    <row r="127" spans="1:73" ht="15.7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</row>
    <row r="128" spans="1:73" ht="15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</row>
    <row r="129" spans="1:73" ht="15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</row>
    <row r="130" spans="1:73" ht="15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</row>
    <row r="131" spans="1:73" ht="15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</row>
    <row r="132" spans="1:73" ht="15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</row>
    <row r="133" spans="1:73" ht="15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</row>
    <row r="134" spans="1:73" ht="15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</row>
    <row r="135" spans="1:73" ht="15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</row>
    <row r="136" spans="1:73" ht="15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</row>
    <row r="137" spans="1:73" ht="15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</row>
    <row r="138" spans="1:73" ht="15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</row>
    <row r="139" spans="1:73" ht="15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</row>
    <row r="140" spans="1:73" ht="15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</row>
    <row r="141" spans="1:73" ht="15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</row>
    <row r="142" spans="1:73" ht="15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</row>
    <row r="143" spans="1:73" ht="15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</row>
    <row r="144" spans="1:73" ht="15.7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</row>
    <row r="145" spans="1:73" ht="15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</row>
    <row r="146" spans="1:73" ht="15.7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</row>
    <row r="147" spans="1:73" ht="15.7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</row>
    <row r="148" spans="1:73" ht="15.7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</row>
    <row r="149" spans="1:73" ht="15.7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</row>
    <row r="150" spans="1:73" ht="15.7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</row>
    <row r="151" spans="1:73" ht="15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</row>
    <row r="152" spans="1:73" ht="15.7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</row>
    <row r="153" spans="1:73" ht="15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</row>
    <row r="154" spans="1:73" ht="15.7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</row>
    <row r="155" spans="1:73" ht="15.7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</row>
    <row r="156" spans="1:73" ht="15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</row>
    <row r="157" spans="1:73" ht="15.7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</row>
    <row r="158" spans="1:73" ht="15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</row>
    <row r="159" spans="1:73" ht="15.7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</row>
    <row r="160" spans="1:73" ht="15.7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</row>
    <row r="161" spans="1:73" ht="15.7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</row>
    <row r="162" spans="1:73" ht="15.7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</row>
    <row r="163" spans="1:73" ht="15.7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</row>
    <row r="164" spans="1:73" ht="15.7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</row>
    <row r="165" spans="1:73" ht="15.7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</row>
    <row r="166" spans="1:73" ht="15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</row>
    <row r="167" spans="1:73" ht="15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</row>
    <row r="168" spans="1:73" ht="15.7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</row>
    <row r="169" spans="1:73" ht="15.7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</row>
    <row r="170" spans="1:73" ht="15.7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</row>
    <row r="171" spans="1:73" ht="15.7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</row>
    <row r="172" spans="1:73" ht="15.7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</row>
    <row r="173" spans="1:73" ht="15.7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</row>
    <row r="174" spans="1:73" ht="15.7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</row>
    <row r="175" spans="1:73" ht="15.7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</row>
    <row r="176" spans="1:73" ht="15.7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</row>
    <row r="177" spans="1:73" ht="15.7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</row>
    <row r="178" spans="1:73" ht="15.7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</row>
    <row r="179" spans="1:73" ht="15.7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</row>
    <row r="180" spans="1:73" ht="15.7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</row>
    <row r="181" spans="1:73" ht="15.7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</row>
    <row r="182" spans="1:73" ht="15.7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</row>
    <row r="183" spans="1:73" ht="15.7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</row>
    <row r="184" spans="1:73" ht="15.7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</row>
    <row r="185" spans="1:73" ht="15.7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</row>
    <row r="186" spans="1:73" ht="15.7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</row>
    <row r="187" spans="1:73" ht="15.7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</row>
    <row r="188" spans="1:73" ht="15.7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</row>
    <row r="189" spans="1:73" ht="15.7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</row>
    <row r="190" spans="1:73" ht="15.7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</row>
    <row r="191" spans="1:73" ht="15.7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</row>
    <row r="192" spans="1:73" ht="15.7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</row>
    <row r="193" spans="1:73" ht="15.7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</row>
    <row r="194" spans="1:73" ht="15.7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</row>
    <row r="195" spans="1:73" ht="15.7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</row>
    <row r="196" spans="1:73" ht="15.7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</row>
    <row r="197" spans="1:73" ht="15.7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</row>
    <row r="198" spans="1:73" ht="15.7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</row>
    <row r="199" spans="1:73" ht="15.7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</row>
    <row r="200" spans="1:73" ht="15.7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</row>
    <row r="201" spans="1:73" ht="15.7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</row>
    <row r="202" spans="1:73" ht="15.7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</row>
    <row r="203" spans="1:73" ht="15.7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</row>
    <row r="204" spans="1:73" ht="15.7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</row>
    <row r="205" spans="1:73" ht="15.7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</row>
    <row r="206" spans="1:73" ht="15.7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</row>
    <row r="207" spans="1:73" ht="15.7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</row>
    <row r="208" spans="1:73" ht="15.7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</row>
    <row r="209" spans="1:73" ht="15.7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</row>
    <row r="210" spans="1:73" ht="15.7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</row>
    <row r="211" spans="1:73" ht="15.7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</row>
    <row r="212" spans="1:73" ht="15.7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</row>
    <row r="213" spans="1:73" ht="15.7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</row>
    <row r="214" spans="1:73" ht="15.7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</row>
    <row r="215" spans="1:73" ht="15.7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</row>
    <row r="216" spans="1:73" ht="15.7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</row>
    <row r="217" spans="1:73" ht="15.7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</row>
    <row r="218" spans="1:73" ht="15.7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</row>
    <row r="219" spans="1:73" ht="15.7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</row>
    <row r="220" spans="1:73" ht="15.7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</row>
    <row r="221" spans="1:73" ht="15.7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</row>
    <row r="222" spans="1:73" ht="15.7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</row>
    <row r="223" spans="1:73" ht="15.7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</row>
    <row r="224" spans="1:73" ht="15.7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</row>
    <row r="225" spans="1:73" ht="15.7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</row>
    <row r="226" spans="1:73" ht="15.7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</row>
    <row r="227" spans="1:73" ht="15.7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</row>
    <row r="228" spans="1:73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</row>
    <row r="229" spans="1:73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</row>
    <row r="230" spans="1:73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</row>
    <row r="231" spans="1:73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</row>
    <row r="232" spans="1:73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</row>
    <row r="233" spans="1:73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</row>
    <row r="234" spans="1:73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</row>
    <row r="235" spans="1:73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</row>
    <row r="236" spans="1:73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</row>
    <row r="237" spans="1:73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</row>
    <row r="238" spans="1:73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</row>
    <row r="239" spans="1:73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</row>
    <row r="240" spans="1:73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</row>
    <row r="241" spans="1:73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</row>
    <row r="242" spans="1:73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</row>
    <row r="243" spans="1:73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</row>
    <row r="244" spans="1:73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</row>
    <row r="245" spans="1:73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</row>
    <row r="246" spans="1:73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</row>
    <row r="247" spans="1:73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</row>
    <row r="248" spans="1:73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</row>
    <row r="249" spans="1:73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</row>
    <row r="250" spans="1:73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</row>
    <row r="251" spans="1:73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</row>
    <row r="252" spans="1:73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</row>
    <row r="253" spans="1:73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</row>
    <row r="254" spans="1:73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</row>
    <row r="255" spans="1:73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</row>
    <row r="256" spans="1:73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</row>
    <row r="257" spans="1:73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</row>
    <row r="258" spans="1:73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</row>
    <row r="259" spans="1:73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</row>
    <row r="260" spans="1:73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</row>
    <row r="261" spans="1:73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</row>
    <row r="262" spans="1:73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</row>
    <row r="263" spans="1:73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</row>
    <row r="264" spans="1:73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</row>
    <row r="265" spans="1:73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</row>
    <row r="266" spans="1:73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</row>
    <row r="267" spans="1:73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</row>
    <row r="268" spans="1:73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</row>
    <row r="269" spans="1:73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</row>
    <row r="270" spans="1:73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</row>
    <row r="271" spans="1:73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</row>
    <row r="272" spans="1:73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</row>
    <row r="273" spans="1:73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</row>
    <row r="274" spans="1:73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</row>
    <row r="275" spans="1:73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</row>
    <row r="276" spans="1:73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</row>
    <row r="277" spans="1:73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</row>
    <row r="278" spans="1:73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</row>
    <row r="279" spans="1:73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</row>
    <row r="280" spans="1:73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</row>
    <row r="281" spans="1:73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</row>
    <row r="282" spans="1:73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</row>
    <row r="283" spans="1:73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</row>
    <row r="284" spans="1:73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</row>
    <row r="285" spans="1:73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</row>
    <row r="286" spans="1:73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</row>
    <row r="287" spans="1:73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</row>
    <row r="288" spans="1:73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</row>
    <row r="289" spans="1:73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</row>
    <row r="290" spans="1:73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</row>
    <row r="291" spans="1:73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</row>
    <row r="292" spans="1:73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</row>
    <row r="293" spans="1:73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</row>
    <row r="294" spans="1:73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</row>
    <row r="295" spans="1:73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</row>
    <row r="296" spans="1:73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</row>
    <row r="297" spans="1:73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</row>
    <row r="298" spans="1:73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</row>
    <row r="299" spans="1:73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</row>
    <row r="300" spans="1:73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</row>
    <row r="301" spans="1:73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</row>
    <row r="302" spans="1:73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</row>
    <row r="303" spans="1:73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</row>
    <row r="304" spans="1:73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</row>
    <row r="305" spans="1:73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</row>
    <row r="306" spans="1:73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</row>
    <row r="307" spans="1:73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</row>
    <row r="308" spans="1:73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</row>
    <row r="309" spans="1:73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</row>
    <row r="310" spans="1:73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</row>
    <row r="311" spans="1:73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</row>
    <row r="312" spans="1:73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</row>
    <row r="313" spans="1:73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</row>
    <row r="314" spans="1:73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</row>
    <row r="315" spans="1:73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</row>
    <row r="316" spans="1:73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</row>
    <row r="317" spans="1:73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</row>
    <row r="318" spans="1:73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</row>
    <row r="319" spans="1:73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</row>
    <row r="320" spans="1:73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</row>
    <row r="321" spans="1:73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</row>
    <row r="322" spans="1:73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</row>
    <row r="323" spans="1:73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</row>
    <row r="324" spans="1:73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</row>
    <row r="325" spans="1:73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</row>
    <row r="326" spans="1:73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</row>
    <row r="327" spans="1:73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</row>
    <row r="328" spans="1:73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</row>
    <row r="329" spans="1:73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</row>
    <row r="330" spans="1:73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</row>
    <row r="331" spans="1:73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</row>
    <row r="332" spans="1:73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</row>
    <row r="333" spans="1:73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</row>
    <row r="334" spans="1:73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</row>
    <row r="335" spans="1:73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</row>
    <row r="336" spans="1:73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</row>
    <row r="337" spans="1:73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</row>
    <row r="338" spans="1:73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</row>
    <row r="339" spans="1:73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</row>
    <row r="340" spans="1:73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</row>
    <row r="341" spans="1:73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</row>
    <row r="342" spans="1:73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</row>
    <row r="343" spans="1:73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</row>
    <row r="344" spans="1:73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</row>
    <row r="345" spans="1:73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</row>
    <row r="346" spans="1:73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</row>
    <row r="347" spans="1:73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</row>
    <row r="348" spans="1:73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</row>
    <row r="349" spans="1:73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</row>
    <row r="350" spans="1:73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</row>
    <row r="351" spans="1:73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</row>
    <row r="352" spans="1:73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</row>
    <row r="353" spans="1:73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</row>
    <row r="354" spans="1:73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</row>
    <row r="355" spans="1:73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</row>
    <row r="356" spans="1:73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</row>
    <row r="357" spans="1:73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</row>
    <row r="358" spans="1:73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</row>
    <row r="359" spans="1:73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</row>
    <row r="360" spans="1:73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</row>
    <row r="361" spans="1:73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</row>
    <row r="362" spans="1:73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</row>
    <row r="363" spans="1:73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</row>
    <row r="364" spans="1:73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</row>
    <row r="365" spans="1:73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</row>
    <row r="366" spans="1:73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</row>
    <row r="367" spans="1:73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</row>
    <row r="368" spans="1:73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</row>
    <row r="369" spans="1:73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</row>
    <row r="370" spans="1:73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</row>
    <row r="371" spans="1:73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</row>
    <row r="372" spans="1:73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</row>
    <row r="373" spans="1:73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</row>
    <row r="374" spans="1:73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</row>
    <row r="375" spans="1:73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</row>
    <row r="376" spans="1:73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</row>
    <row r="377" spans="1:73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</row>
    <row r="378" spans="1:73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</row>
    <row r="379" spans="1:73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</row>
    <row r="380" spans="1:73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</row>
    <row r="381" spans="1:73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</row>
    <row r="382" spans="1:73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</row>
    <row r="383" spans="1:73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</row>
    <row r="384" spans="1:73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</row>
    <row r="385" spans="1:73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</row>
    <row r="386" spans="1:73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</row>
    <row r="387" spans="1:73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</row>
    <row r="388" spans="1:73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</row>
    <row r="389" spans="1:73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</row>
    <row r="390" spans="1:73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</row>
    <row r="391" spans="1:73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</row>
    <row r="392" spans="1:73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</row>
    <row r="393" spans="1:73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</row>
    <row r="394" spans="1:73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</row>
    <row r="395" spans="1:73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</row>
    <row r="396" spans="1:73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</row>
    <row r="397" spans="1:73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</row>
    <row r="398" spans="1:73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</row>
    <row r="399" spans="1:73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</row>
    <row r="400" spans="1:73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</row>
    <row r="401" spans="1:73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</row>
    <row r="402" spans="1:73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</row>
    <row r="403" spans="1:73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</row>
    <row r="404" spans="1:73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</row>
    <row r="405" spans="1:73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</row>
    <row r="406" spans="1:73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</row>
    <row r="407" spans="1:73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</row>
    <row r="408" spans="1:73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</row>
    <row r="409" spans="1:73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</row>
    <row r="410" spans="1:73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</row>
    <row r="411" spans="1:73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</row>
    <row r="412" spans="1:73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</row>
    <row r="413" spans="1:73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</row>
    <row r="414" spans="1:73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</row>
    <row r="415" spans="1:73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</row>
    <row r="416" spans="1:73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</row>
    <row r="417" spans="1:73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</row>
    <row r="418" spans="1:73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</row>
    <row r="419" spans="1:73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</row>
    <row r="420" spans="1:73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</row>
    <row r="421" spans="1:73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</row>
    <row r="422" spans="1:73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</row>
    <row r="423" spans="1:73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</row>
    <row r="424" spans="1:73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</row>
    <row r="425" spans="1:73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</row>
    <row r="426" spans="1:73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</row>
    <row r="427" spans="1:73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</row>
    <row r="428" spans="1:73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</row>
    <row r="429" spans="1:73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</row>
    <row r="430" spans="1:73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</row>
    <row r="431" spans="1:73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</row>
    <row r="432" spans="1:73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</row>
    <row r="433" spans="1:73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</row>
    <row r="434" spans="1:73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</row>
    <row r="435" spans="1:73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</row>
    <row r="436" spans="1:73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</row>
    <row r="437" spans="1:73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</row>
    <row r="438" spans="1:73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</row>
    <row r="439" spans="1:73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</row>
    <row r="440" spans="1:73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</row>
    <row r="441" spans="1:73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</row>
    <row r="442" spans="1:73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</row>
    <row r="443" spans="1:73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</row>
    <row r="444" spans="1:73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</row>
    <row r="445" spans="1:73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</row>
    <row r="446" spans="1:73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</row>
    <row r="447" spans="1:73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</row>
    <row r="448" spans="1:73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</row>
    <row r="449" spans="1:73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</row>
    <row r="450" spans="1:73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</row>
    <row r="451" spans="1:73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</row>
    <row r="452" spans="1:73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</row>
    <row r="453" spans="1:73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</row>
    <row r="454" spans="1:73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</row>
    <row r="455" spans="1:73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</row>
    <row r="456" spans="1:73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</row>
    <row r="457" spans="1:73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</row>
    <row r="458" spans="1:73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</row>
    <row r="459" spans="1:73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</row>
    <row r="460" spans="1:73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</row>
    <row r="461" spans="1:73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</row>
    <row r="462" spans="1:73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</row>
    <row r="463" spans="1:73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</row>
    <row r="464" spans="1:73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</row>
    <row r="465" spans="1:73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</row>
    <row r="466" spans="1:73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</row>
    <row r="467" spans="1:73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</row>
    <row r="468" spans="1:73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</row>
    <row r="469" spans="1:73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</row>
    <row r="470" spans="1:73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</row>
    <row r="471" spans="1:73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</row>
    <row r="472" spans="1:73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</row>
    <row r="473" spans="1:73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</row>
    <row r="474" spans="1:73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</row>
    <row r="475" spans="1:73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</row>
    <row r="476" spans="1:73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</row>
    <row r="477" spans="1:73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</row>
    <row r="478" spans="1:73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</row>
    <row r="479" spans="1:73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</row>
    <row r="480" spans="1:73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</row>
    <row r="481" spans="1:73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</row>
    <row r="482" spans="1:73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</row>
    <row r="483" spans="1:73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</row>
    <row r="484" spans="1:73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</row>
    <row r="485" spans="1:73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</row>
    <row r="486" spans="1:73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</row>
    <row r="487" spans="1:73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</row>
    <row r="488" spans="1:73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</row>
    <row r="489" spans="1:73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</row>
    <row r="490" spans="1:73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</row>
    <row r="491" spans="1:73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</row>
    <row r="492" spans="1:73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</row>
    <row r="493" spans="1:73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</row>
    <row r="494" spans="1:73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</row>
    <row r="495" spans="1:73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</row>
    <row r="496" spans="1:73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</row>
    <row r="497" spans="1:73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</row>
    <row r="498" spans="1:73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</row>
    <row r="499" spans="1:73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</row>
    <row r="500" spans="1:73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</row>
    <row r="501" spans="1:73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</row>
    <row r="502" spans="1:73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</row>
    <row r="503" spans="1:73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</row>
    <row r="504" spans="1:73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</row>
    <row r="505" spans="1:73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</row>
    <row r="506" spans="1:73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</row>
    <row r="507" spans="1:73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</row>
    <row r="508" spans="1:73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</row>
    <row r="509" spans="1:73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</row>
    <row r="510" spans="1:73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</row>
    <row r="511" spans="1:73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</row>
    <row r="512" spans="1:73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</row>
    <row r="513" spans="1:73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</row>
    <row r="514" spans="1:73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</row>
    <row r="515" spans="1:73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</row>
    <row r="516" spans="1:73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</row>
    <row r="517" spans="1:73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</row>
    <row r="518" spans="1:73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</row>
    <row r="519" spans="1:73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</row>
    <row r="520" spans="1:73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</row>
    <row r="521" spans="1:73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</row>
    <row r="522" spans="1:73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</row>
    <row r="523" spans="1:73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</row>
    <row r="524" spans="1:73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</row>
    <row r="525" spans="1:73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</row>
    <row r="526" spans="1:73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</row>
    <row r="527" spans="1:73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</row>
    <row r="528" spans="1:73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</row>
    <row r="529" spans="1:73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</row>
    <row r="530" spans="1:73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</row>
    <row r="531" spans="1:73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</row>
    <row r="532" spans="1:73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</row>
    <row r="533" spans="1:73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</row>
    <row r="534" spans="1:73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</row>
    <row r="535" spans="1:73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</row>
    <row r="536" spans="1:73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</row>
    <row r="537" spans="1:73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</row>
    <row r="538" spans="1:73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</row>
    <row r="539" spans="1:73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</row>
    <row r="540" spans="1:73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</row>
    <row r="541" spans="1:73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</row>
    <row r="542" spans="1:73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</row>
    <row r="543" spans="1:73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</row>
    <row r="544" spans="1:73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</row>
    <row r="545" spans="1:73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</row>
    <row r="546" spans="1:73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</row>
    <row r="547" spans="1:73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</row>
    <row r="548" spans="1:73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</row>
    <row r="549" spans="1:73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</row>
    <row r="550" spans="1:73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</row>
    <row r="551" spans="1:73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</row>
    <row r="552" spans="1:73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</row>
    <row r="553" spans="1:73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</row>
    <row r="554" spans="1:73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</row>
    <row r="555" spans="1:73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</row>
    <row r="556" spans="1:73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</row>
    <row r="557" spans="1:73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</row>
    <row r="558" spans="1:73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</row>
    <row r="559" spans="1:73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</row>
    <row r="560" spans="1:73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</row>
    <row r="561" spans="1:73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</row>
    <row r="562" spans="1:73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</row>
    <row r="563" spans="1:73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</row>
    <row r="564" spans="1:73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</row>
    <row r="565" spans="1:73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</row>
    <row r="566" spans="1:73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</row>
    <row r="567" spans="1:73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</row>
    <row r="568" spans="1:73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</row>
    <row r="569" spans="1:73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</row>
    <row r="570" spans="1:73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</row>
    <row r="571" spans="1:73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</row>
    <row r="572" spans="1:73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</row>
    <row r="573" spans="1:73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</row>
    <row r="574" spans="1:73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</row>
    <row r="575" spans="1:73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</row>
    <row r="576" spans="1:73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</row>
    <row r="577" spans="1:73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</row>
    <row r="578" spans="1:73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</row>
    <row r="579" spans="1:73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</row>
    <row r="580" spans="1:73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</row>
    <row r="581" spans="1:73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</row>
    <row r="582" spans="1:73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</row>
    <row r="583" spans="1:73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</row>
    <row r="584" spans="1:73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</row>
    <row r="585" spans="1:73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</row>
    <row r="586" spans="1:73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</row>
    <row r="587" spans="1:73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</row>
    <row r="588" spans="1:73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</row>
    <row r="589" spans="1:73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</row>
    <row r="590" spans="1:73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</row>
    <row r="591" spans="1:73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</row>
    <row r="592" spans="1:73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</row>
    <row r="593" spans="1:73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</row>
    <row r="594" spans="1:73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</row>
    <row r="595" spans="1:73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</row>
    <row r="596" spans="1:73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</row>
    <row r="597" spans="1:73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</row>
    <row r="598" spans="1:73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</row>
    <row r="599" spans="1:73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</row>
    <row r="600" spans="1:73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</row>
    <row r="601" spans="1:73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</row>
    <row r="602" spans="1:73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</row>
    <row r="603" spans="1:73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</row>
    <row r="604" spans="1:73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</row>
    <row r="605" spans="1:73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</row>
    <row r="606" spans="1:73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</row>
    <row r="607" spans="1:73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</row>
    <row r="608" spans="1:73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</row>
    <row r="609" spans="1:73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</row>
    <row r="610" spans="1:73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</row>
    <row r="611" spans="1:73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</row>
    <row r="612" spans="1:73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</row>
    <row r="613" spans="1:73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</row>
    <row r="614" spans="1:73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</row>
    <row r="615" spans="1:73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</row>
    <row r="616" spans="1:73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</row>
    <row r="617" spans="1:73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</row>
    <row r="618" spans="1:73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</row>
    <row r="619" spans="1:73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</row>
    <row r="620" spans="1:73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</row>
    <row r="621" spans="1:73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</row>
    <row r="622" spans="1:73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</row>
    <row r="623" spans="1:73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</row>
    <row r="624" spans="1:73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</row>
    <row r="625" spans="1:73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</row>
    <row r="626" spans="1:73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</row>
    <row r="627" spans="1:73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</row>
    <row r="628" spans="1:73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</row>
    <row r="629" spans="1:73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</row>
    <row r="630" spans="1:73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</row>
    <row r="631" spans="1:73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</row>
    <row r="632" spans="1:73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</row>
    <row r="633" spans="1:73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</row>
    <row r="634" spans="1:73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</row>
    <row r="635" spans="1:73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</row>
    <row r="636" spans="1:73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</row>
    <row r="637" spans="1:73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</row>
    <row r="638" spans="1:73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</row>
    <row r="639" spans="1:73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</row>
    <row r="640" spans="1:73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</row>
    <row r="641" spans="1:73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</row>
    <row r="642" spans="1:73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</row>
    <row r="643" spans="1:73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</row>
    <row r="644" spans="1:73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</row>
    <row r="645" spans="1:73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</row>
    <row r="646" spans="1:73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</row>
    <row r="647" spans="1:73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</row>
    <row r="648" spans="1:73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</row>
    <row r="649" spans="1:73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</row>
    <row r="650" spans="1:73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</row>
    <row r="651" spans="1:73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</row>
    <row r="652" spans="1:73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</row>
    <row r="653" spans="1:73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</row>
    <row r="654" spans="1:73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</row>
    <row r="655" spans="1:73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</row>
    <row r="656" spans="1:73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</row>
    <row r="657" spans="1:73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</row>
    <row r="658" spans="1:73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</row>
    <row r="659" spans="1:73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</row>
    <row r="660" spans="1:73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</row>
    <row r="661" spans="1:73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</row>
    <row r="662" spans="1:73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</row>
    <row r="663" spans="1:73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</row>
    <row r="664" spans="1:73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</row>
    <row r="665" spans="1:73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</row>
    <row r="666" spans="1:73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</row>
    <row r="667" spans="1:73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</row>
    <row r="668" spans="1:73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</row>
    <row r="669" spans="1:73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</row>
    <row r="670" spans="1:73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</row>
    <row r="671" spans="1:73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</row>
    <row r="672" spans="1:73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</row>
    <row r="673" spans="1:73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</row>
    <row r="674" spans="1:73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</row>
    <row r="675" spans="1:73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</row>
    <row r="676" spans="1:73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</row>
    <row r="677" spans="1:73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</row>
    <row r="678" spans="1:73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</row>
    <row r="679" spans="1:73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</row>
    <row r="680" spans="1:73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</row>
    <row r="681" spans="1:73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</row>
    <row r="682" spans="1:73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</row>
    <row r="683" spans="1:73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</row>
    <row r="684" spans="1:73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</row>
    <row r="685" spans="1:73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</row>
    <row r="686" spans="1:73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</row>
    <row r="687" spans="1:73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</row>
    <row r="688" spans="1:73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</row>
    <row r="689" spans="1:73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</row>
    <row r="690" spans="1:73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</row>
    <row r="691" spans="1:73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</row>
    <row r="692" spans="1:73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</row>
    <row r="693" spans="1:73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</row>
    <row r="694" spans="1:73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</row>
    <row r="695" spans="1:73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</row>
    <row r="696" spans="1:73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</row>
    <row r="697" spans="1:73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</row>
    <row r="698" spans="1:73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</row>
    <row r="699" spans="1:73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</row>
    <row r="700" spans="1:73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</row>
    <row r="701" spans="1:73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</row>
    <row r="702" spans="1:73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</row>
    <row r="703" spans="1:73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</row>
    <row r="704" spans="1:73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</row>
    <row r="705" spans="1:73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</row>
    <row r="706" spans="1:73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</row>
    <row r="707" spans="1:73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</row>
    <row r="708" spans="1:73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</row>
    <row r="709" spans="1:73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</row>
    <row r="710" spans="1:73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</row>
    <row r="711" spans="1:73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</row>
    <row r="712" spans="1:73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</row>
    <row r="713" spans="1:73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</row>
    <row r="714" spans="1:73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</row>
    <row r="715" spans="1:73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</row>
    <row r="716" spans="1:73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</row>
    <row r="717" spans="1:73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</row>
    <row r="718" spans="1:73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</row>
    <row r="719" spans="1:73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</row>
    <row r="720" spans="1:73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</row>
    <row r="721" spans="1:73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</row>
    <row r="722" spans="1:73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</row>
    <row r="723" spans="1:73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</row>
    <row r="724" spans="1:73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</row>
    <row r="725" spans="1:73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</row>
    <row r="726" spans="1:73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</row>
    <row r="727" spans="1:73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</row>
    <row r="728" spans="1:73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</row>
    <row r="729" spans="1:73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</row>
    <row r="730" spans="1:73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</row>
    <row r="731" spans="1:73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</row>
    <row r="732" spans="1:73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</row>
    <row r="733" spans="1:73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</row>
    <row r="734" spans="1:73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</row>
    <row r="735" spans="1:73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</row>
    <row r="736" spans="1:73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</row>
    <row r="737" spans="1:73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</row>
    <row r="738" spans="1:73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</row>
    <row r="739" spans="1:73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</row>
    <row r="740" spans="1:73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</row>
    <row r="741" spans="1:73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</row>
    <row r="742" spans="1:73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</row>
    <row r="743" spans="1:73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</row>
    <row r="744" spans="1:73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</row>
    <row r="745" spans="1:73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</row>
    <row r="746" spans="1:73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</row>
    <row r="747" spans="1:73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</row>
    <row r="748" spans="1:73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</row>
    <row r="749" spans="1:73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</row>
    <row r="750" spans="1:73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</row>
    <row r="751" spans="1:73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</row>
    <row r="752" spans="1:73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</row>
    <row r="753" spans="1:73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</row>
    <row r="754" spans="1:73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</row>
    <row r="755" spans="1:73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</row>
    <row r="756" spans="1:73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</row>
    <row r="757" spans="1:73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</row>
    <row r="758" spans="1:73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</row>
    <row r="759" spans="1:73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</row>
    <row r="760" spans="1:73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</row>
    <row r="761" spans="1:73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</row>
    <row r="762" spans="1:73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</row>
    <row r="763" spans="1:73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</row>
    <row r="764" spans="1:73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</row>
    <row r="765" spans="1:73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</row>
    <row r="766" spans="1:73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</row>
    <row r="767" spans="1:73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</row>
    <row r="768" spans="1:73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</row>
    <row r="769" spans="1:73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</row>
    <row r="770" spans="1:73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</row>
    <row r="771" spans="1:73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</row>
    <row r="772" spans="1:73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</row>
    <row r="773" spans="1:73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</row>
    <row r="774" spans="1:73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</row>
    <row r="775" spans="1:73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</row>
    <row r="776" spans="1:73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</row>
    <row r="777" spans="1:73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</row>
    <row r="778" spans="1:73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</row>
    <row r="779" spans="1:73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</row>
    <row r="780" spans="1:73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</row>
    <row r="781" spans="1:73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</row>
    <row r="782" spans="1:73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</row>
    <row r="783" spans="1:73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</row>
    <row r="784" spans="1:73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</row>
    <row r="785" spans="1:73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</row>
    <row r="786" spans="1:73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</row>
    <row r="787" spans="1:73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</row>
    <row r="788" spans="1:73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</row>
    <row r="789" spans="1:73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</row>
    <row r="790" spans="1:73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</row>
    <row r="791" spans="1:73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</row>
    <row r="792" spans="1:73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</row>
    <row r="793" spans="1:73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</row>
    <row r="794" spans="1:73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</row>
    <row r="795" spans="1:73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</row>
    <row r="796" spans="1:73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</row>
    <row r="797" spans="1:73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</row>
    <row r="798" spans="1:73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</row>
    <row r="799" spans="1:73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</row>
    <row r="800" spans="1:73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</row>
    <row r="801" spans="1:73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</row>
    <row r="802" spans="1:73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</row>
    <row r="803" spans="1:73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</row>
    <row r="804" spans="1:73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</row>
    <row r="805" spans="1:73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</row>
    <row r="806" spans="1:73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</row>
    <row r="807" spans="1:73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</row>
    <row r="808" spans="1:73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</row>
    <row r="809" spans="1:73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</row>
    <row r="810" spans="1:73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</row>
    <row r="811" spans="1:73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</row>
    <row r="812" spans="1:73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</row>
    <row r="813" spans="1:73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</row>
    <row r="814" spans="1:73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</row>
    <row r="815" spans="1:73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</row>
    <row r="816" spans="1:73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</row>
    <row r="817" spans="1:73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</row>
    <row r="818" spans="1:73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</row>
    <row r="819" spans="1:73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</row>
    <row r="820" spans="1:73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</row>
    <row r="821" spans="1:73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</row>
    <row r="822" spans="1:73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</row>
    <row r="823" spans="1:73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</row>
    <row r="824" spans="1:73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</row>
    <row r="825" spans="1:73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</row>
    <row r="826" spans="1:73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</row>
    <row r="827" spans="1:73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</row>
    <row r="828" spans="1:73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</row>
    <row r="829" spans="1:73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</row>
    <row r="830" spans="1:73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</row>
    <row r="831" spans="1:73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</row>
    <row r="832" spans="1:73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</row>
    <row r="833" spans="1:73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</row>
    <row r="834" spans="1:73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</row>
    <row r="835" spans="1:73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</row>
    <row r="836" spans="1:73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</row>
    <row r="837" spans="1:73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</row>
    <row r="838" spans="1:73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</row>
    <row r="839" spans="1:73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</row>
    <row r="840" spans="1:73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</row>
    <row r="841" spans="1:73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</row>
    <row r="842" spans="1:73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</row>
    <row r="843" spans="1:73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</row>
    <row r="844" spans="1:73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</row>
    <row r="845" spans="1:73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</row>
    <row r="846" spans="1:73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</row>
    <row r="847" spans="1:73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</row>
    <row r="848" spans="1:73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</row>
    <row r="849" spans="1:73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</row>
    <row r="850" spans="1:73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</row>
    <row r="851" spans="1:73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</row>
    <row r="852" spans="1:73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</row>
    <row r="853" spans="1:73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</row>
    <row r="854" spans="1:73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</row>
    <row r="855" spans="1:73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</row>
    <row r="856" spans="1:73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</row>
    <row r="857" spans="1:73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</row>
    <row r="858" spans="1:73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</row>
    <row r="859" spans="1:73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</row>
    <row r="860" spans="1:73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</row>
    <row r="861" spans="1:73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</row>
    <row r="862" spans="1:73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</row>
    <row r="863" spans="1:73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</row>
    <row r="864" spans="1:73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</row>
    <row r="865" spans="1:73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</row>
    <row r="866" spans="1:73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</row>
    <row r="867" spans="1:73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</row>
    <row r="868" spans="1:73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</row>
    <row r="869" spans="1:73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</row>
    <row r="870" spans="1:73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</row>
    <row r="871" spans="1:73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</row>
    <row r="872" spans="1:73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</row>
    <row r="873" spans="1:73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</row>
    <row r="874" spans="1:73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</row>
    <row r="875" spans="1:73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</row>
    <row r="876" spans="1:73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</row>
    <row r="877" spans="1:73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</row>
    <row r="878" spans="1:73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</row>
    <row r="879" spans="1:73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</row>
    <row r="880" spans="1:73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</row>
    <row r="881" spans="1:73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</row>
    <row r="882" spans="1:73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</row>
    <row r="883" spans="1:73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</row>
    <row r="884" spans="1:73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</row>
    <row r="885" spans="1:73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</row>
    <row r="886" spans="1:73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</row>
    <row r="887" spans="1:73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</row>
    <row r="888" spans="1:73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</row>
    <row r="889" spans="1:73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</row>
    <row r="890" spans="1:73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</row>
    <row r="891" spans="1:73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</row>
    <row r="892" spans="1:73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</row>
    <row r="893" spans="1:73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</row>
    <row r="894" spans="1:73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</row>
    <row r="895" spans="1:73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</row>
    <row r="896" spans="1:73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</row>
    <row r="897" spans="1:73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</row>
    <row r="898" spans="1:73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</row>
    <row r="899" spans="1:73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</row>
    <row r="900" spans="1:73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</row>
    <row r="901" spans="1:73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</row>
    <row r="902" spans="1:73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</row>
    <row r="903" spans="1:73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</row>
    <row r="904" spans="1:73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</row>
    <row r="905" spans="1:73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</row>
    <row r="906" spans="1:73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</row>
    <row r="907" spans="1:73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</row>
    <row r="908" spans="1:73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</row>
    <row r="909" spans="1:73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</row>
    <row r="910" spans="1:73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</row>
    <row r="911" spans="1:73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</row>
    <row r="912" spans="1:73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</row>
    <row r="913" spans="1:73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</row>
    <row r="914" spans="1:73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</row>
    <row r="915" spans="1:73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</row>
    <row r="916" spans="1:73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</row>
    <row r="917" spans="1:73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</row>
    <row r="918" spans="1:73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</row>
    <row r="919" spans="1:73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</row>
    <row r="920" spans="1:73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</row>
    <row r="921" spans="1:73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</row>
    <row r="922" spans="1:73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</row>
    <row r="923" spans="1:73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</row>
    <row r="924" spans="1:73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</row>
    <row r="925" spans="1:73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</row>
    <row r="926" spans="1:73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</row>
    <row r="927" spans="1:73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</row>
    <row r="928" spans="1:73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</row>
    <row r="929" spans="1:73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</row>
    <row r="930" spans="1:73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</row>
    <row r="931" spans="1:73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</row>
    <row r="932" spans="1:73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</row>
    <row r="933" spans="1:73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</row>
    <row r="934" spans="1:73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</row>
    <row r="935" spans="1:73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</row>
    <row r="936" spans="1:73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</row>
    <row r="937" spans="1:73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</row>
    <row r="938" spans="1:73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</row>
    <row r="939" spans="1:73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</row>
    <row r="940" spans="1:73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</row>
    <row r="941" spans="1:73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</row>
    <row r="942" spans="1:73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</row>
    <row r="943" spans="1:73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</row>
    <row r="944" spans="1:73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</row>
    <row r="945" spans="1:73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</row>
    <row r="946" spans="1:73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</row>
    <row r="947" spans="1:73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</row>
    <row r="948" spans="1:73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</row>
    <row r="949" spans="1:73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</row>
    <row r="950" spans="1:73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</row>
    <row r="951" spans="1:73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</row>
    <row r="952" spans="1:73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</row>
    <row r="953" spans="1:73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</row>
    <row r="954" spans="1:73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</row>
    <row r="955" spans="1:73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</row>
    <row r="956" spans="1:73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</row>
    <row r="957" spans="1:73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</row>
    <row r="958" spans="1:73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</row>
    <row r="959" spans="1:73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</row>
    <row r="960" spans="1:73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</row>
    <row r="961" spans="1:73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</row>
    <row r="962" spans="1:73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</row>
    <row r="963" spans="1:73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</row>
    <row r="964" spans="1:73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</row>
    <row r="965" spans="1:73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</row>
    <row r="966" spans="1:73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</row>
    <row r="967" spans="1:73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</row>
    <row r="968" spans="1:73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</row>
    <row r="969" spans="1:73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</row>
    <row r="970" spans="1:73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</row>
    <row r="971" spans="1:73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</row>
    <row r="972" spans="1:73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</row>
    <row r="973" spans="1:73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</row>
    <row r="974" spans="1:73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</row>
    <row r="975" spans="1:73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</row>
    <row r="976" spans="1:73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</row>
    <row r="977" spans="1:73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</row>
    <row r="978" spans="1:73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</row>
    <row r="979" spans="1:73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</row>
    <row r="980" spans="1:73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</row>
    <row r="981" spans="1:73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</row>
    <row r="982" spans="1:73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</row>
    <row r="983" spans="1:73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</row>
    <row r="984" spans="1:73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</row>
    <row r="985" spans="1:73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</row>
    <row r="986" spans="1:73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</row>
    <row r="987" spans="1:73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</row>
    <row r="988" spans="1:73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</row>
    <row r="989" spans="1:73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</row>
    <row r="990" spans="1:73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</row>
    <row r="991" spans="1:73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</row>
    <row r="992" spans="1:73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</row>
    <row r="993" spans="1:73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</row>
    <row r="994" spans="1:73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</row>
    <row r="995" spans="1:73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</row>
    <row r="996" spans="1:73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</row>
    <row r="997" spans="1:73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</row>
    <row r="998" spans="1:73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</row>
    <row r="999" spans="1:73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</row>
    <row r="1000" spans="1:73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</row>
  </sheetData>
  <mergeCells count="43">
    <mergeCell ref="AD3:AE3"/>
    <mergeCell ref="AF3:AG3"/>
    <mergeCell ref="F1:Z1"/>
    <mergeCell ref="B2:E3"/>
    <mergeCell ref="F2:K2"/>
    <mergeCell ref="L2:Q2"/>
    <mergeCell ref="R2:W2"/>
    <mergeCell ref="X2:AC2"/>
    <mergeCell ref="AD2:AI2"/>
    <mergeCell ref="AH3:AI3"/>
    <mergeCell ref="AV2:BA2"/>
    <mergeCell ref="BB2:BG2"/>
    <mergeCell ref="BH2:BP2"/>
    <mergeCell ref="BH3:BJ3"/>
    <mergeCell ref="BK3:BM3"/>
    <mergeCell ref="AV3:AW3"/>
    <mergeCell ref="AX3:AY3"/>
    <mergeCell ref="AZ3:BA3"/>
    <mergeCell ref="BB3:BC3"/>
    <mergeCell ref="BD3:BE3"/>
    <mergeCell ref="BF3:BG3"/>
    <mergeCell ref="AJ3:AK3"/>
    <mergeCell ref="AL3:AM3"/>
    <mergeCell ref="AN3:AO3"/>
    <mergeCell ref="AJ2:AO2"/>
    <mergeCell ref="AP2:AU2"/>
    <mergeCell ref="AT3:AU3"/>
    <mergeCell ref="AP3:AQ3"/>
    <mergeCell ref="AR3:AS3"/>
    <mergeCell ref="BN3:BP3"/>
    <mergeCell ref="BQ2:BT2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58" workbookViewId="0">
      <selection activeCell="N90" sqref="N90"/>
    </sheetView>
  </sheetViews>
  <sheetFormatPr defaultColWidth="14.42578125" defaultRowHeight="15" customHeight="1" x14ac:dyDescent="0.25"/>
  <cols>
    <col min="1" max="1" width="3" customWidth="1"/>
    <col min="2" max="2" width="7.5703125" customWidth="1"/>
    <col min="3" max="3" width="8.5703125" customWidth="1"/>
    <col min="4" max="4" width="7.5703125" customWidth="1"/>
    <col min="5" max="5" width="9.42578125" customWidth="1"/>
    <col min="6" max="6" width="12.42578125" customWidth="1"/>
    <col min="7" max="7" width="10.140625" customWidth="1"/>
    <col min="8" max="8" width="14.7109375" customWidth="1"/>
    <col min="9" max="9" width="11.5703125" customWidth="1"/>
    <col min="10" max="10" width="15.85546875" customWidth="1"/>
    <col min="11" max="11" width="3" customWidth="1"/>
    <col min="12" max="12" width="9.140625" customWidth="1"/>
    <col min="13" max="26" width="8.7109375" customWidth="1"/>
  </cols>
  <sheetData>
    <row r="1" spans="1:26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5">
      <c r="A2" s="19"/>
      <c r="B2" s="20"/>
      <c r="C2" s="21"/>
      <c r="D2" s="20"/>
      <c r="E2" s="20"/>
      <c r="F2" s="20"/>
      <c r="G2" s="20"/>
      <c r="H2" s="20"/>
      <c r="I2" s="20"/>
      <c r="J2" s="21"/>
      <c r="K2" s="22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8" customHeight="1" x14ac:dyDescent="0.25">
      <c r="A3" s="23"/>
      <c r="B3" s="100" t="s">
        <v>82</v>
      </c>
      <c r="C3" s="90"/>
      <c r="D3" s="104" t="str">
        <f>'Basic Information'!$D$3</f>
        <v>Kokuvil Hindu College</v>
      </c>
      <c r="E3" s="105"/>
      <c r="F3" s="105"/>
      <c r="G3" s="105"/>
      <c r="H3" s="105"/>
      <c r="I3" s="105"/>
      <c r="J3" s="106"/>
      <c r="K3" s="24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8" customHeight="1" x14ac:dyDescent="0.25">
      <c r="A4" s="23"/>
      <c r="B4" s="101"/>
      <c r="C4" s="92"/>
      <c r="D4" s="107" t="str">
        <f>'Basic Information'!$D$4</f>
        <v>No:31, Kokuvil Junction, Jaffna</v>
      </c>
      <c r="E4" s="98"/>
      <c r="F4" s="98"/>
      <c r="G4" s="98"/>
      <c r="H4" s="98"/>
      <c r="I4" s="98"/>
      <c r="J4" s="108"/>
      <c r="K4" s="25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8" customHeight="1" x14ac:dyDescent="0.25">
      <c r="A5" s="23"/>
      <c r="B5" s="102"/>
      <c r="C5" s="103"/>
      <c r="D5" s="109" t="str">
        <f>'Basic Information'!D5</f>
        <v>Phone: +94761514888       Email: johnshajanthan@gmail.com</v>
      </c>
      <c r="E5" s="110"/>
      <c r="F5" s="110"/>
      <c r="G5" s="110"/>
      <c r="H5" s="110"/>
      <c r="I5" s="110"/>
      <c r="J5" s="111"/>
      <c r="K5" s="24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2.5" customHeight="1" x14ac:dyDescent="0.25">
      <c r="A6" s="23"/>
      <c r="B6" s="18"/>
      <c r="C6" s="18"/>
      <c r="D6" s="18"/>
      <c r="E6" s="18"/>
      <c r="F6" s="18"/>
      <c r="G6" s="18"/>
      <c r="H6" s="18"/>
      <c r="I6" s="18"/>
      <c r="J6" s="26"/>
      <c r="K6" s="24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22.5" customHeight="1" x14ac:dyDescent="0.25">
      <c r="A7" s="23"/>
      <c r="B7" s="18"/>
      <c r="C7" s="18"/>
      <c r="D7" s="18"/>
      <c r="E7" s="18"/>
      <c r="F7" s="97" t="str">
        <f>"Report Card : "&amp;'Basic Information'!J5</f>
        <v>Report Card : Term - 1</v>
      </c>
      <c r="G7" s="98"/>
      <c r="H7" s="99"/>
      <c r="I7" s="18"/>
      <c r="J7" s="18"/>
      <c r="K7" s="24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2.5" customHeight="1" x14ac:dyDescent="0.25">
      <c r="A8" s="23"/>
      <c r="B8" s="18"/>
      <c r="C8" s="18"/>
      <c r="D8" s="18"/>
      <c r="E8" s="18"/>
      <c r="F8" s="97" t="str">
        <f>"Academic Year : " &amp; " " &amp; 'Basic Information'!$D$6</f>
        <v>Academic Year :  2020-21</v>
      </c>
      <c r="G8" s="98"/>
      <c r="H8" s="99"/>
      <c r="I8" s="18"/>
      <c r="J8" s="18"/>
      <c r="K8" s="24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22.5" customHeight="1" x14ac:dyDescent="0.25">
      <c r="A9" s="23"/>
      <c r="B9" s="18"/>
      <c r="C9" s="18"/>
      <c r="D9" s="18"/>
      <c r="E9" s="18"/>
      <c r="F9" s="18"/>
      <c r="G9" s="18"/>
      <c r="H9" s="18"/>
      <c r="I9" s="18"/>
      <c r="J9" s="18"/>
      <c r="K9" s="24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22.5" customHeight="1" x14ac:dyDescent="0.25">
      <c r="A10" s="23"/>
      <c r="B10" s="82" t="s">
        <v>57</v>
      </c>
      <c r="C10" s="65"/>
      <c r="D10" s="27" t="s">
        <v>79</v>
      </c>
      <c r="E10" s="18"/>
      <c r="F10" s="7" t="s">
        <v>59</v>
      </c>
      <c r="G10" s="28" t="str">
        <f t="array" ref="G10">IF(D10="","",INDEX('Mark Sheet'!B4:BU1048576,MATCH(D10,'Mark Sheet'!C4:C1048576,0),MATCH(F10,'Mark Sheet'!B4:BT4,0)))</f>
        <v>7 - B</v>
      </c>
      <c r="H10" s="82" t="s">
        <v>66</v>
      </c>
      <c r="I10" s="65"/>
      <c r="J10" s="29" t="str">
        <f ca="1">IFERROR(__xludf.DUMMYFUNCTION("CONCATENATE(IF(D10="""","""",INDEX('Mark Sheet'!B4:BU1048576,MATCH(D10,'Mark Sheet'!C4:C1048576,0),MATCH(""P1"",'Mark Sheet'!B4:BT4,0))),""/"",+'Basic Information'!J6)"),"71/90")</f>
        <v>71/90</v>
      </c>
      <c r="K10" s="29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22.5" customHeight="1" x14ac:dyDescent="0.25">
      <c r="A11" s="23"/>
      <c r="B11" s="72" t="s">
        <v>58</v>
      </c>
      <c r="C11" s="65"/>
      <c r="D11" s="65"/>
      <c r="E11" s="83" t="str">
        <f t="array" ref="E11">IF(D10="","",INDEX('Mark Sheet'!B4:BU1048576,MATCH(D10,'Mark Sheet'!C4:C1048576,0),MATCH(B11,'Mark Sheet'!B4:BT4,0)))</f>
        <v>sdgs</v>
      </c>
      <c r="F11" s="80"/>
      <c r="G11" s="80"/>
      <c r="H11" s="18"/>
      <c r="I11" s="18"/>
      <c r="J11" s="18"/>
      <c r="K11" s="24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2.5" customHeight="1" x14ac:dyDescent="0.25">
      <c r="A12" s="23"/>
      <c r="B12" s="18"/>
      <c r="C12" s="18"/>
      <c r="D12" s="18"/>
      <c r="E12" s="18"/>
      <c r="F12" s="18"/>
      <c r="G12" s="18"/>
      <c r="H12" s="18"/>
      <c r="I12" s="18"/>
      <c r="J12" s="18"/>
      <c r="K12" s="24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2.5" customHeight="1" x14ac:dyDescent="0.25">
      <c r="A13" s="23"/>
      <c r="B13" s="18"/>
      <c r="C13" s="18"/>
      <c r="D13" s="18"/>
      <c r="E13" s="18"/>
      <c r="F13" s="18"/>
      <c r="G13" s="18"/>
      <c r="H13" s="18"/>
      <c r="I13" s="18"/>
      <c r="J13" s="18"/>
      <c r="K13" s="24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23"/>
      <c r="B14" s="73" t="s">
        <v>83</v>
      </c>
      <c r="C14" s="74"/>
      <c r="D14" s="74"/>
      <c r="E14" s="74"/>
      <c r="F14" s="75"/>
      <c r="G14" s="31" t="s">
        <v>84</v>
      </c>
      <c r="H14" s="31" t="s">
        <v>85</v>
      </c>
      <c r="I14" s="31" t="s">
        <v>86</v>
      </c>
      <c r="J14" s="31" t="s">
        <v>23</v>
      </c>
      <c r="K14" s="24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2.5" customHeight="1" x14ac:dyDescent="0.25">
      <c r="A15" s="23"/>
      <c r="B15" s="32">
        <v>1</v>
      </c>
      <c r="C15" s="73" t="str">
        <f>'Mark Sheet'!$F$2</f>
        <v>English</v>
      </c>
      <c r="D15" s="74"/>
      <c r="E15" s="74"/>
      <c r="F15" s="75"/>
      <c r="G15" s="33">
        <f t="array" ref="G15">INDEX('Mark Sheet'!B$4:BU$1048576,MATCH(D$10,'Mark Sheet'!C$4:C$1048576,0),((5*B15)+(B15-1)))</f>
        <v>95</v>
      </c>
      <c r="H15" s="33">
        <f t="array" aca="1" ref="H15" ca="1">MAX(INDIRECT(CONCATENATE("'Mark Sheet'!",RIGHT(MID(CELL("address",INDEX('Mark Sheet'!F$2:BT$2,MATCH(C15,'Mark Sheet'!F$2:BT$2,0))),2,LEN(CELL("address",INDEX('Mark Sheet'!F$2:BT$2,MATCH(C15,'Mark Sheet'!F$2:BT$2,0))))-3),LEN(MID(CELL("address",INDEX('Mark Sheet'!F$2:BT$2,MATCH(C15,'Mark Sheet'!F$2:BT$2,0))),2,LEN(CELL("address",INDEX('Mark Sheet'!F$2:BT$2,MATCH(C15,'Mark Sheet'!F$2:BT$2,0))))-3))-FIND("$",MID(CELL("address",INDEX('Mark Sheet'!F$2:BT$2,MATCH(C15,'Mark Sheet'!F$2:BT$2,0))),2,LEN(CELL("address",INDEX('Mark Sheet'!F$2:BT$2,MATCH(C15,'Mark Sheet'!F$2:BT$2,0))))-3))),"5:",RIGHT(MID(CELL("address",INDEX('Mark Sheet'!F$2:BT$2,MATCH(C15,'Mark Sheet'!F$2:BT$2,0))),2,LEN(CELL("address",INDEX('Mark Sheet'!F$2:BT$2,MATCH(C15,'Mark Sheet'!F$2:BT$2,0))))-3),LEN(MID(CELL("address",INDEX('Mark Sheet'!F$2:BT$2,MATCH(C15,'Mark Sheet'!F$2:BT$2,0))),2,LEN(CELL("address",INDEX('Mark Sheet'!F$2:BT$2,MATCH(C15,'Mark Sheet'!F$2:BT$2,0))))-3))-FIND("$",MID(CELL("address",INDEX('Mark Sheet'!F$2:BT$2,MATCH(C15,'Mark Sheet'!F$2:BT$2,0))),2,LEN(CELL("address",INDEX('Mark Sheet'!F$2:BT$2,MATCH(C15,'Mark Sheet'!F$2:BT$2,0))))-3))),"1048576")))</f>
        <v>95</v>
      </c>
      <c r="I15" s="33" t="str">
        <f t="shared" ref="I15:I23" si="0">IF(G15&gt;=90,"A+",IF(G15&gt;=80,"A",IF(G15&gt;=65,"B+",IF(G15&gt;=55,"B",IF(G15&gt;=45,"C+",IF(G15&gt;=35,"C","F"))))))</f>
        <v>A+</v>
      </c>
      <c r="J15" s="33" t="str">
        <f t="array" ref="J15">INDEX('Basic Information'!B$10:F$17,MATCH(I15,'Basic Information'!D$10:D$17,0),MATCH(J$14,'Basic Information'!B$10:F$10,0))</f>
        <v>Very Excellent</v>
      </c>
      <c r="K15" s="24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22.5" customHeight="1" x14ac:dyDescent="0.25">
      <c r="A16" s="23"/>
      <c r="B16" s="32">
        <v>2</v>
      </c>
      <c r="C16" s="73" t="str">
        <f>'Mark Sheet'!$L$2</f>
        <v>Mathematics</v>
      </c>
      <c r="D16" s="74"/>
      <c r="E16" s="74"/>
      <c r="F16" s="75"/>
      <c r="G16" s="33">
        <f t="array" ref="G16">INDEX('Mark Sheet'!B$4:BU$1048576,MATCH(D$10,'Mark Sheet'!C$4:C$1048576,0),((5*B16)+(B16-1)))</f>
        <v>95</v>
      </c>
      <c r="H16" s="33">
        <f t="array" aca="1" ref="H16" ca="1">MAX(INDIRECT(CONCATENATE("'Mark Sheet'!",RIGHT(MID(CELL("address",INDEX('Mark Sheet'!F$2:BT$2,MATCH(C16,'Mark Sheet'!F$2:BT$2,0))),2,LEN(CELL("address",INDEX('Mark Sheet'!F$2:BT$2,MATCH(C16,'Mark Sheet'!F$2:BT$2,0))))-3),LEN(MID(CELL("address",INDEX('Mark Sheet'!F$2:BT$2,MATCH(C16,'Mark Sheet'!F$2:BT$2,0))),2,LEN(CELL("address",INDEX('Mark Sheet'!F$2:BT$2,MATCH(C16,'Mark Sheet'!F$2:BT$2,0))))-3))-FIND("$",MID(CELL("address",INDEX('Mark Sheet'!F$2:BT$2,MATCH(C16,'Mark Sheet'!F$2:BT$2,0))),2,LEN(CELL("address",INDEX('Mark Sheet'!F$2:BT$2,MATCH(C16,'Mark Sheet'!F$2:BT$2,0))))-3))),"5:",RIGHT(MID(CELL("address",INDEX('Mark Sheet'!F$2:BT$2,MATCH(C16,'Mark Sheet'!F$2:BT$2,0))),2,LEN(CELL("address",INDEX('Mark Sheet'!F$2:BT$2,MATCH(C16,'Mark Sheet'!F$2:BT$2,0))))-3),LEN(MID(CELL("address",INDEX('Mark Sheet'!F$2:BT$2,MATCH(C16,'Mark Sheet'!F$2:BT$2,0))),2,LEN(CELL("address",INDEX('Mark Sheet'!F$2:BT$2,MATCH(C16,'Mark Sheet'!F$2:BT$2,0))))-3))-FIND("$",MID(CELL("address",INDEX('Mark Sheet'!F$2:BT$2,MATCH(C16,'Mark Sheet'!F$2:BT$2,0))),2,LEN(CELL("address",INDEX('Mark Sheet'!F$2:BT$2,MATCH(C16,'Mark Sheet'!F$2:BT$2,0))))-3))),"1048576")))</f>
        <v>99</v>
      </c>
      <c r="I16" s="33" t="str">
        <f t="shared" si="0"/>
        <v>A+</v>
      </c>
      <c r="J16" s="33" t="str">
        <f t="array" ref="J16">INDEX('Basic Information'!B$10:F$17,MATCH(I16,'Basic Information'!D$10:D$17,0),MATCH(J$14,'Basic Information'!B$10:F$10,0))</f>
        <v>Very Excellent</v>
      </c>
      <c r="K16" s="24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2.5" customHeight="1" x14ac:dyDescent="0.25">
      <c r="A17" s="23"/>
      <c r="B17" s="32">
        <v>3</v>
      </c>
      <c r="C17" s="73" t="str">
        <f>'Mark Sheet'!$R$2</f>
        <v>Science</v>
      </c>
      <c r="D17" s="74"/>
      <c r="E17" s="74"/>
      <c r="F17" s="75"/>
      <c r="G17" s="33">
        <f t="array" ref="G17">INDEX('Mark Sheet'!B$4:BU$1048576,MATCH(D$10,'Mark Sheet'!C$4:C$1048576,0),((5*B17)+(B17-1)))</f>
        <v>1</v>
      </c>
      <c r="H17" s="33">
        <f t="array" aca="1" ref="H17" ca="1">MAX(INDIRECT(CONCATENATE("'Mark Sheet'!",RIGHT(MID(CELL("address",INDEX('Mark Sheet'!F$2:BT$2,MATCH(C17,'Mark Sheet'!F$2:BT$2,0))),2,LEN(CELL("address",INDEX('Mark Sheet'!F$2:BT$2,MATCH(C17,'Mark Sheet'!F$2:BT$2,0))))-3),LEN(MID(CELL("address",INDEX('Mark Sheet'!F$2:BT$2,MATCH(C17,'Mark Sheet'!F$2:BT$2,0))),2,LEN(CELL("address",INDEX('Mark Sheet'!F$2:BT$2,MATCH(C17,'Mark Sheet'!F$2:BT$2,0))))-3))-FIND("$",MID(CELL("address",INDEX('Mark Sheet'!F$2:BT$2,MATCH(C17,'Mark Sheet'!F$2:BT$2,0))),2,LEN(CELL("address",INDEX('Mark Sheet'!F$2:BT$2,MATCH(C17,'Mark Sheet'!F$2:BT$2,0))))-3))),"5:",RIGHT(MID(CELL("address",INDEX('Mark Sheet'!F$2:BT$2,MATCH(C17,'Mark Sheet'!F$2:BT$2,0))),2,LEN(CELL("address",INDEX('Mark Sheet'!F$2:BT$2,MATCH(C17,'Mark Sheet'!F$2:BT$2,0))))-3),LEN(MID(CELL("address",INDEX('Mark Sheet'!F$2:BT$2,MATCH(C17,'Mark Sheet'!F$2:BT$2,0))),2,LEN(CELL("address",INDEX('Mark Sheet'!F$2:BT$2,MATCH(C17,'Mark Sheet'!F$2:BT$2,0))))-3))-FIND("$",MID(CELL("address",INDEX('Mark Sheet'!F$2:BT$2,MATCH(C17,'Mark Sheet'!F$2:BT$2,0))),2,LEN(CELL("address",INDEX('Mark Sheet'!F$2:BT$2,MATCH(C17,'Mark Sheet'!F$2:BT$2,0))))-3))),"1048576")))</f>
        <v>77</v>
      </c>
      <c r="I17" s="33" t="str">
        <f t="shared" si="0"/>
        <v>F</v>
      </c>
      <c r="J17" s="33" t="str">
        <f t="array" ref="J17">INDEX('Basic Information'!B$10:F$17,MATCH(I17,'Basic Information'!D$10:D$17,0),MATCH(J$14,'Basic Information'!B$10:F$10,0))</f>
        <v>Fail</v>
      </c>
      <c r="K17" s="24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2.5" customHeight="1" x14ac:dyDescent="0.25">
      <c r="A18" s="23"/>
      <c r="B18" s="32">
        <v>4</v>
      </c>
      <c r="C18" s="73" t="str">
        <f>'Mark Sheet'!$X$2</f>
        <v>Social Science</v>
      </c>
      <c r="D18" s="74"/>
      <c r="E18" s="74"/>
      <c r="F18" s="75"/>
      <c r="G18" s="33">
        <f t="array" ref="G18">INDEX('Mark Sheet'!B$4:BU$1048576,MATCH(D$10,'Mark Sheet'!C$4:C$1048576,0),((5*B18)+(B18-1)))</f>
        <v>95</v>
      </c>
      <c r="H18" s="33">
        <f t="array" aca="1" ref="H18" ca="1">MAX(INDIRECT(CONCATENATE("'Mark Sheet'!",RIGHT(MID(CELL("address",INDEX('Mark Sheet'!F$2:BT$2,MATCH(C18,'Mark Sheet'!F$2:BT$2,0))),2,LEN(CELL("address",INDEX('Mark Sheet'!F$2:BT$2,MATCH(C18,'Mark Sheet'!F$2:BT$2,0))))-3),LEN(MID(CELL("address",INDEX('Mark Sheet'!F$2:BT$2,MATCH(C18,'Mark Sheet'!F$2:BT$2,0))),2,LEN(CELL("address",INDEX('Mark Sheet'!F$2:BT$2,MATCH(C18,'Mark Sheet'!F$2:BT$2,0))))-3))-FIND("$",MID(CELL("address",INDEX('Mark Sheet'!F$2:BT$2,MATCH(C18,'Mark Sheet'!F$2:BT$2,0))),2,LEN(CELL("address",INDEX('Mark Sheet'!F$2:BT$2,MATCH(C18,'Mark Sheet'!F$2:BT$2,0))))-3))),"5:",RIGHT(MID(CELL("address",INDEX('Mark Sheet'!F$2:BT$2,MATCH(C18,'Mark Sheet'!F$2:BT$2,0))),2,LEN(CELL("address",INDEX('Mark Sheet'!F$2:BT$2,MATCH(C18,'Mark Sheet'!F$2:BT$2,0))))-3),LEN(MID(CELL("address",INDEX('Mark Sheet'!F$2:BT$2,MATCH(C18,'Mark Sheet'!F$2:BT$2,0))),2,LEN(CELL("address",INDEX('Mark Sheet'!F$2:BT$2,MATCH(C18,'Mark Sheet'!F$2:BT$2,0))))-3))-FIND("$",MID(CELL("address",INDEX('Mark Sheet'!F$2:BT$2,MATCH(C18,'Mark Sheet'!F$2:BT$2,0))),2,LEN(CELL("address",INDEX('Mark Sheet'!F$2:BT$2,MATCH(C18,'Mark Sheet'!F$2:BT$2,0))))-3))),"1048576")))</f>
        <v>95</v>
      </c>
      <c r="I18" s="33" t="str">
        <f t="shared" si="0"/>
        <v>A+</v>
      </c>
      <c r="J18" s="33" t="str">
        <f t="array" ref="J18">INDEX('Basic Information'!B$10:F$17,MATCH(I18,'Basic Information'!D$10:D$17,0),MATCH(J$14,'Basic Information'!B$10:F$10,0))</f>
        <v>Very Excellent</v>
      </c>
      <c r="K18" s="24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22.5" customHeight="1" x14ac:dyDescent="0.25">
      <c r="A19" s="23"/>
      <c r="B19" s="32">
        <v>5</v>
      </c>
      <c r="C19" s="73" t="str">
        <f>'Mark Sheet'!$AD$2</f>
        <v>Hindi</v>
      </c>
      <c r="D19" s="74"/>
      <c r="E19" s="74"/>
      <c r="F19" s="75"/>
      <c r="G19" s="33">
        <f t="array" ref="G19">INDEX('Mark Sheet'!B$4:BU$1048576,MATCH(D$10,'Mark Sheet'!C$4:C$1048576,0),((5*B19)+(B19-1)))</f>
        <v>95</v>
      </c>
      <c r="H19" s="33">
        <f t="array" aca="1" ref="H19" ca="1">MAX(INDIRECT(CONCATENATE("'Mark Sheet'!",RIGHT(MID(CELL("address",INDEX('Mark Sheet'!F$2:BT$2,MATCH(C19,'Mark Sheet'!F$2:BT$2,0))),2,LEN(CELL("address",INDEX('Mark Sheet'!F$2:BT$2,MATCH(C19,'Mark Sheet'!F$2:BT$2,0))))-3),LEN(MID(CELL("address",INDEX('Mark Sheet'!F$2:BT$2,MATCH(C19,'Mark Sheet'!F$2:BT$2,0))),2,LEN(CELL("address",INDEX('Mark Sheet'!F$2:BT$2,MATCH(C19,'Mark Sheet'!F$2:BT$2,0))))-3))-FIND("$",MID(CELL("address",INDEX('Mark Sheet'!F$2:BT$2,MATCH(C19,'Mark Sheet'!F$2:BT$2,0))),2,LEN(CELL("address",INDEX('Mark Sheet'!F$2:BT$2,MATCH(C19,'Mark Sheet'!F$2:BT$2,0))))-3))),"5:",RIGHT(MID(CELL("address",INDEX('Mark Sheet'!F$2:BT$2,MATCH(C19,'Mark Sheet'!F$2:BT$2,0))),2,LEN(CELL("address",INDEX('Mark Sheet'!F$2:BT$2,MATCH(C19,'Mark Sheet'!F$2:BT$2,0))))-3),LEN(MID(CELL("address",INDEX('Mark Sheet'!F$2:BT$2,MATCH(C19,'Mark Sheet'!F$2:BT$2,0))),2,LEN(CELL("address",INDEX('Mark Sheet'!F$2:BT$2,MATCH(C19,'Mark Sheet'!F$2:BT$2,0))))-3))-FIND("$",MID(CELL("address",INDEX('Mark Sheet'!F$2:BT$2,MATCH(C19,'Mark Sheet'!F$2:BT$2,0))),2,LEN(CELL("address",INDEX('Mark Sheet'!F$2:BT$2,MATCH(C19,'Mark Sheet'!F$2:BT$2,0))))-3))),"1048576")))</f>
        <v>95</v>
      </c>
      <c r="I19" s="33" t="str">
        <f t="shared" si="0"/>
        <v>A+</v>
      </c>
      <c r="J19" s="33" t="str">
        <f t="array" ref="J19">INDEX('Basic Information'!B$10:F$17,MATCH(I19,'Basic Information'!D$10:D$17,0),MATCH(J$14,'Basic Information'!B$10:F$10,0))</f>
        <v>Very Excellent</v>
      </c>
      <c r="K19" s="24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22.5" customHeight="1" x14ac:dyDescent="0.25">
      <c r="A20" s="23"/>
      <c r="B20" s="32">
        <v>6</v>
      </c>
      <c r="C20" s="73" t="str">
        <f>'Mark Sheet'!$AJ$2</f>
        <v>Physical Education</v>
      </c>
      <c r="D20" s="74"/>
      <c r="E20" s="74"/>
      <c r="F20" s="75"/>
      <c r="G20" s="33">
        <f t="array" ref="G20">INDEX('Mark Sheet'!B$4:BU$1048576,MATCH(D$10,'Mark Sheet'!C$4:C$1048576,0),((5*B20)+(B20-1)))</f>
        <v>95</v>
      </c>
      <c r="H20" s="33">
        <f t="array" aca="1" ref="H20" ca="1">MAX(INDIRECT(CONCATENATE("'Mark Sheet'!",RIGHT(MID(CELL("address",INDEX('Mark Sheet'!F$2:BT$2,MATCH(C20,'Mark Sheet'!F$2:BT$2,0))),2,LEN(CELL("address",INDEX('Mark Sheet'!F$2:BT$2,MATCH(C20,'Mark Sheet'!F$2:BT$2,0))))-3),LEN(MID(CELL("address",INDEX('Mark Sheet'!F$2:BT$2,MATCH(C20,'Mark Sheet'!F$2:BT$2,0))),2,LEN(CELL("address",INDEX('Mark Sheet'!F$2:BT$2,MATCH(C20,'Mark Sheet'!F$2:BT$2,0))))-3))-FIND("$",MID(CELL("address",INDEX('Mark Sheet'!F$2:BT$2,MATCH(C20,'Mark Sheet'!F$2:BT$2,0))),2,LEN(CELL("address",INDEX('Mark Sheet'!F$2:BT$2,MATCH(C20,'Mark Sheet'!F$2:BT$2,0))))-3))),"5:",RIGHT(MID(CELL("address",INDEX('Mark Sheet'!F$2:BT$2,MATCH(C20,'Mark Sheet'!F$2:BT$2,0))),2,LEN(CELL("address",INDEX('Mark Sheet'!F$2:BT$2,MATCH(C20,'Mark Sheet'!F$2:BT$2,0))))-3),LEN(MID(CELL("address",INDEX('Mark Sheet'!F$2:BT$2,MATCH(C20,'Mark Sheet'!F$2:BT$2,0))),2,LEN(CELL("address",INDEX('Mark Sheet'!F$2:BT$2,MATCH(C20,'Mark Sheet'!F$2:BT$2,0))))-3))-FIND("$",MID(CELL("address",INDEX('Mark Sheet'!F$2:BT$2,MATCH(C20,'Mark Sheet'!F$2:BT$2,0))),2,LEN(CELL("address",INDEX('Mark Sheet'!F$2:BT$2,MATCH(C20,'Mark Sheet'!F$2:BT$2,0))))-3))),"1048576")))</f>
        <v>95</v>
      </c>
      <c r="I20" s="33" t="str">
        <f t="shared" si="0"/>
        <v>A+</v>
      </c>
      <c r="J20" s="33" t="str">
        <f t="array" ref="J20">INDEX('Basic Information'!B$10:F$17,MATCH(I20,'Basic Information'!D$10:D$17,0),MATCH(J$14,'Basic Information'!B$10:F$10,0))</f>
        <v>Very Excellent</v>
      </c>
      <c r="K20" s="24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22.5" customHeight="1" x14ac:dyDescent="0.25">
      <c r="A21" s="23"/>
      <c r="B21" s="32">
        <v>7</v>
      </c>
      <c r="C21" s="73" t="str">
        <f>'Mark Sheet'!$AP$2</f>
        <v>Drawing</v>
      </c>
      <c r="D21" s="74"/>
      <c r="E21" s="74"/>
      <c r="F21" s="75"/>
      <c r="G21" s="33">
        <f t="array" ref="G21">INDEX('Mark Sheet'!B$4:BU$1048576,MATCH(D$10,'Mark Sheet'!C$4:C$1048576,0),((5*B21)+(B21-1)))</f>
        <v>1</v>
      </c>
      <c r="H21" s="33">
        <f t="array" aca="1" ref="H21" ca="1">MAX(INDIRECT(CONCATENATE("'Mark Sheet'!",RIGHT(MID(CELL("address",INDEX('Mark Sheet'!F$2:BT$2,MATCH(C21,'Mark Sheet'!F$2:BT$2,0))),2,LEN(CELL("address",INDEX('Mark Sheet'!F$2:BT$2,MATCH(C21,'Mark Sheet'!F$2:BT$2,0))))-3),LEN(MID(CELL("address",INDEX('Mark Sheet'!F$2:BT$2,MATCH(C21,'Mark Sheet'!F$2:BT$2,0))),2,LEN(CELL("address",INDEX('Mark Sheet'!F$2:BT$2,MATCH(C21,'Mark Sheet'!F$2:BT$2,0))))-3))-FIND("$",MID(CELL("address",INDEX('Mark Sheet'!F$2:BT$2,MATCH(C21,'Mark Sheet'!F$2:BT$2,0))),2,LEN(CELL("address",INDEX('Mark Sheet'!F$2:BT$2,MATCH(C21,'Mark Sheet'!F$2:BT$2,0))))-3))),"5:",RIGHT(MID(CELL("address",INDEX('Mark Sheet'!F$2:BT$2,MATCH(C21,'Mark Sheet'!F$2:BT$2,0))),2,LEN(CELL("address",INDEX('Mark Sheet'!F$2:BT$2,MATCH(C21,'Mark Sheet'!F$2:BT$2,0))))-3),LEN(MID(CELL("address",INDEX('Mark Sheet'!F$2:BT$2,MATCH(C21,'Mark Sheet'!F$2:BT$2,0))),2,LEN(CELL("address",INDEX('Mark Sheet'!F$2:BT$2,MATCH(C21,'Mark Sheet'!F$2:BT$2,0))))-3))-FIND("$",MID(CELL("address",INDEX('Mark Sheet'!F$2:BT$2,MATCH(C21,'Mark Sheet'!F$2:BT$2,0))),2,LEN(CELL("address",INDEX('Mark Sheet'!F$2:BT$2,MATCH(C21,'Mark Sheet'!F$2:BT$2,0))))-3))),"1048576")))</f>
        <v>93</v>
      </c>
      <c r="I21" s="33" t="str">
        <f t="shared" si="0"/>
        <v>F</v>
      </c>
      <c r="J21" s="33" t="str">
        <f t="array" ref="J21">INDEX('Basic Information'!B$10:F$17,MATCH(I21,'Basic Information'!D$10:D$17,0),MATCH(J$14,'Basic Information'!B$10:F$10,0))</f>
        <v>Fail</v>
      </c>
      <c r="K21" s="24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22.5" customHeight="1" x14ac:dyDescent="0.25">
      <c r="A22" s="23"/>
      <c r="B22" s="32">
        <v>8</v>
      </c>
      <c r="C22" s="73" t="str">
        <f>'Mark Sheet'!$AV$2</f>
        <v>Sanskrit</v>
      </c>
      <c r="D22" s="74"/>
      <c r="E22" s="74"/>
      <c r="F22" s="75"/>
      <c r="G22" s="33">
        <f t="array" ref="G22">INDEX('Mark Sheet'!B$4:BU$1048576,MATCH(D$10,'Mark Sheet'!C$4:C$1048576,0),((5*B22)+(B22-1)))</f>
        <v>95</v>
      </c>
      <c r="H22" s="33">
        <f t="array" aca="1" ref="H22" ca="1">MAX(INDIRECT(CONCATENATE("'Mark Sheet'!",RIGHT(MID(CELL("address",INDEX('Mark Sheet'!F$2:BT$2,MATCH(C22,'Mark Sheet'!F$2:BT$2,0))),2,LEN(CELL("address",INDEX('Mark Sheet'!F$2:BT$2,MATCH(C22,'Mark Sheet'!F$2:BT$2,0))))-3),LEN(MID(CELL("address",INDEX('Mark Sheet'!F$2:BT$2,MATCH(C22,'Mark Sheet'!F$2:BT$2,0))),2,LEN(CELL("address",INDEX('Mark Sheet'!F$2:BT$2,MATCH(C22,'Mark Sheet'!F$2:BT$2,0))))-3))-FIND("$",MID(CELL("address",INDEX('Mark Sheet'!F$2:BT$2,MATCH(C22,'Mark Sheet'!F$2:BT$2,0))),2,LEN(CELL("address",INDEX('Mark Sheet'!F$2:BT$2,MATCH(C22,'Mark Sheet'!F$2:BT$2,0))))-3))),"5:",RIGHT(MID(CELL("address",INDEX('Mark Sheet'!F$2:BT$2,MATCH(C22,'Mark Sheet'!F$2:BT$2,0))),2,LEN(CELL("address",INDEX('Mark Sheet'!F$2:BT$2,MATCH(C22,'Mark Sheet'!F$2:BT$2,0))))-3),LEN(MID(CELL("address",INDEX('Mark Sheet'!F$2:BT$2,MATCH(C22,'Mark Sheet'!F$2:BT$2,0))),2,LEN(CELL("address",INDEX('Mark Sheet'!F$2:BT$2,MATCH(C22,'Mark Sheet'!F$2:BT$2,0))))-3))-FIND("$",MID(CELL("address",INDEX('Mark Sheet'!F$2:BT$2,MATCH(C22,'Mark Sheet'!F$2:BT$2,0))),2,LEN(CELL("address",INDEX('Mark Sheet'!F$2:BT$2,MATCH(C22,'Mark Sheet'!F$2:BT$2,0))))-3))),"1048576")))</f>
        <v>95</v>
      </c>
      <c r="I22" s="33" t="str">
        <f t="shared" si="0"/>
        <v>A+</v>
      </c>
      <c r="J22" s="33" t="str">
        <f t="array" ref="J22">INDEX('Basic Information'!B$10:F$17,MATCH(I22,'Basic Information'!D$10:D$17,0),MATCH(J$14,'Basic Information'!B$10:F$10,0))</f>
        <v>Very Excellent</v>
      </c>
      <c r="K22" s="24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22.5" customHeight="1" x14ac:dyDescent="0.25">
      <c r="A23" s="23"/>
      <c r="B23" s="32">
        <v>9</v>
      </c>
      <c r="C23" s="73" t="str">
        <f>'Mark Sheet'!$BB$2</f>
        <v>Moral Science</v>
      </c>
      <c r="D23" s="74"/>
      <c r="E23" s="74"/>
      <c r="F23" s="75"/>
      <c r="G23" s="33">
        <f t="array" ref="G23">INDEX('Mark Sheet'!B$4:BU$1048576,MATCH(D$10,'Mark Sheet'!C$4:C$1048576,0),((5*B23)+(B23-1)))</f>
        <v>95</v>
      </c>
      <c r="H23" s="33">
        <f t="array" aca="1" ref="H23" ca="1">MAX(INDIRECT(CONCATENATE("'Mark Sheet'!",RIGHT(MID(CELL("address",INDEX('Mark Sheet'!F$2:BT$2,MATCH(C23,'Mark Sheet'!F$2:BT$2,0))),2,LEN(CELL("address",INDEX('Mark Sheet'!F$2:BT$2,MATCH(C23,'Mark Sheet'!F$2:BT$2,0))))-3),LEN(MID(CELL("address",INDEX('Mark Sheet'!F$2:BT$2,MATCH(C23,'Mark Sheet'!F$2:BT$2,0))),2,LEN(CELL("address",INDEX('Mark Sheet'!F$2:BT$2,MATCH(C23,'Mark Sheet'!F$2:BT$2,0))))-3))-FIND("$",MID(CELL("address",INDEX('Mark Sheet'!F$2:BT$2,MATCH(C23,'Mark Sheet'!F$2:BT$2,0))),2,LEN(CELL("address",INDEX('Mark Sheet'!F$2:BT$2,MATCH(C23,'Mark Sheet'!F$2:BT$2,0))))-3))),"5:",RIGHT(MID(CELL("address",INDEX('Mark Sheet'!F$2:BT$2,MATCH(C23,'Mark Sheet'!F$2:BT$2,0))),2,LEN(CELL("address",INDEX('Mark Sheet'!F$2:BT$2,MATCH(C23,'Mark Sheet'!F$2:BT$2,0))))-3),LEN(MID(CELL("address",INDEX('Mark Sheet'!F$2:BT$2,MATCH(C23,'Mark Sheet'!F$2:BT$2,0))),2,LEN(CELL("address",INDEX('Mark Sheet'!F$2:BT$2,MATCH(C23,'Mark Sheet'!F$2:BT$2,0))))-3))-FIND("$",MID(CELL("address",INDEX('Mark Sheet'!F$2:BT$2,MATCH(C23,'Mark Sheet'!F$2:BT$2,0))),2,LEN(CELL("address",INDEX('Mark Sheet'!F$2:BT$2,MATCH(C23,'Mark Sheet'!F$2:BT$2,0))))-3))),"1048576")))</f>
        <v>95</v>
      </c>
      <c r="I23" s="33" t="str">
        <f t="shared" si="0"/>
        <v>A+</v>
      </c>
      <c r="J23" s="33" t="str">
        <f t="array" ref="J23">INDEX('Basic Information'!B$10:F$17,MATCH(I23,'Basic Information'!D$10:D$17,0),MATCH(J$14,'Basic Information'!B$10:F$10,0))</f>
        <v>Very Excellent</v>
      </c>
      <c r="K23" s="24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22.5" customHeight="1" x14ac:dyDescent="0.25">
      <c r="A24" s="23"/>
      <c r="B24" s="73" t="s">
        <v>87</v>
      </c>
      <c r="C24" s="74"/>
      <c r="D24" s="74"/>
      <c r="E24" s="74"/>
      <c r="F24" s="75"/>
      <c r="G24" s="34">
        <f>SUM(G15:G23)</f>
        <v>667</v>
      </c>
      <c r="H24" s="84"/>
      <c r="I24" s="74"/>
      <c r="J24" s="75"/>
      <c r="K24" s="24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22.5" customHeight="1" x14ac:dyDescent="0.25">
      <c r="A25" s="23"/>
      <c r="B25" s="18"/>
      <c r="C25" s="18"/>
      <c r="D25" s="18"/>
      <c r="E25" s="18"/>
      <c r="F25" s="18"/>
      <c r="G25" s="18"/>
      <c r="H25" s="18"/>
      <c r="I25" s="18"/>
      <c r="J25" s="18"/>
      <c r="K25" s="24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22.5" customHeight="1" x14ac:dyDescent="0.25">
      <c r="A26" s="23"/>
      <c r="B26" s="18"/>
      <c r="C26" s="30" t="s">
        <v>62</v>
      </c>
      <c r="D26" s="35">
        <f t="array" ref="D26">INDEX('Mark Sheet'!BH4:BJ13,MATCH(G24,'Mark Sheet'!BH4:BH13,0),MATCH(C26,'Mark Sheet'!BH4:BJ4,0))</f>
        <v>5</v>
      </c>
      <c r="E26" s="30" t="s">
        <v>22</v>
      </c>
      <c r="F26" s="28" t="str">
        <f>IF(G24/9&gt;=90,"A+",IF(G24/9&gt;=80,"A",IF(G24/9&gt;=65,"B+",IF(G24/9&gt;=55,"B",IF(G24/9&gt;=45,"C+",IF(G24/9&gt;=35,"C","F"))))))</f>
        <v>B+</v>
      </c>
      <c r="G26" s="72" t="s">
        <v>88</v>
      </c>
      <c r="H26" s="65"/>
      <c r="I26" s="36">
        <f>(G24/900)</f>
        <v>0.74111111111111116</v>
      </c>
      <c r="J26" s="18"/>
      <c r="K26" s="24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22.5" customHeight="1" x14ac:dyDescent="0.25">
      <c r="A27" s="23"/>
      <c r="B27" s="18"/>
      <c r="C27" s="18"/>
      <c r="D27" s="18"/>
      <c r="E27" s="18"/>
      <c r="F27" s="18"/>
      <c r="G27" s="18"/>
      <c r="H27" s="18"/>
      <c r="I27" s="18"/>
      <c r="J27" s="18"/>
      <c r="K27" s="24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22.5" customHeight="1" x14ac:dyDescent="0.25">
      <c r="A28" s="23"/>
      <c r="B28" s="18"/>
      <c r="C28" s="85" t="s">
        <v>89</v>
      </c>
      <c r="D28" s="86"/>
      <c r="E28" s="86"/>
      <c r="F28" s="86"/>
      <c r="G28" s="86"/>
      <c r="H28" s="86"/>
      <c r="I28" s="87"/>
      <c r="J28" s="18"/>
      <c r="K28" s="24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22.5" customHeight="1" x14ac:dyDescent="0.25">
      <c r="A29" s="23"/>
      <c r="B29" s="18"/>
      <c r="C29" s="37" t="str">
        <f>CONCATENATE('Basic Information'!C$11,"-",'Basic Information'!B$11)</f>
        <v>100-90</v>
      </c>
      <c r="D29" s="37" t="str">
        <f>CONCATENATE('Basic Information'!C$12,"-",'Basic Information'!B$12)</f>
        <v>90-80</v>
      </c>
      <c r="E29" s="37" t="str">
        <f>CONCATENATE('Basic Information'!C13,"-",'Basic Information'!B13)</f>
        <v>80-65</v>
      </c>
      <c r="F29" s="37" t="str">
        <f>CONCATENATE('Basic Information'!C14,"-",'Basic Information'!B14)</f>
        <v>65-55</v>
      </c>
      <c r="G29" s="37" t="str">
        <f>CONCATENATE('Basic Information'!C15,"-",'Basic Information'!B15)</f>
        <v>55-45</v>
      </c>
      <c r="H29" s="37" t="str">
        <f>CONCATENATE('Basic Information'!C16,"-",'Basic Information'!B16)</f>
        <v>45-35</v>
      </c>
      <c r="I29" s="37" t="str">
        <f>CONCATENATE('Basic Information'!C17,"-",'Basic Information'!B17)</f>
        <v>34-0</v>
      </c>
      <c r="J29" s="18"/>
      <c r="K29" s="24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22.5" customHeight="1" x14ac:dyDescent="0.25">
      <c r="A30" s="23"/>
      <c r="B30" s="18"/>
      <c r="C30" s="37" t="str">
        <f t="array" ref="C30">INDEX('Basic Information'!$B10:$F17,MATCH(_xlfn.NUMBERVALUE(LEFT(C29,(FIND("-",C29)-1))),'Basic Information'!$C10:$C17,0),MATCH("Grade",'Basic Information'!$B10:$F10,0))</f>
        <v>A+</v>
      </c>
      <c r="D30" s="37" t="str">
        <f>INDEX('Basic Information'!$B10:$F17,MATCH(_xlfn.NUMBERVALUE(LEFT(D29,(FIND("-",D29)-1))),'Basic Information'!$C10:$C17,0),MATCH("Grade",'Basic Information'!$B10:$F10,0))</f>
        <v>A</v>
      </c>
      <c r="E30" s="37" t="str">
        <f>INDEX('Basic Information'!$B10:$F17,MATCH(_xlfn.NUMBERVALUE(LEFT(E29,(FIND("-",E29)-1))),'Basic Information'!$C10:$C17,0),MATCH("Grade",'Basic Information'!$B10:$F10,0))</f>
        <v>B+</v>
      </c>
      <c r="F30" s="37" t="str">
        <f>INDEX('Basic Information'!$B10:$F17,MATCH(_xlfn.NUMBERVALUE(LEFT(F29,(FIND("-",F29)-1))),'Basic Information'!$C10:$C17,0),MATCH("Grade",'Basic Information'!$B10:$F10,0))</f>
        <v>B</v>
      </c>
      <c r="G30" s="37" t="str">
        <f>INDEX('Basic Information'!$B10:$F17,MATCH(_xlfn.NUMBERVALUE(LEFT(G29,(FIND("-",G29)-1))),'Basic Information'!$C10:$C17,0),MATCH("Grade",'Basic Information'!$B10:$F10,0))</f>
        <v>C+</v>
      </c>
      <c r="H30" s="37" t="str">
        <f>INDEX('Basic Information'!$B10:$F17,MATCH(_xlfn.NUMBERVALUE(LEFT(H29,(FIND("-",H29)-1))),'Basic Information'!$C10:$C17,0),MATCH("Grade",'Basic Information'!$B10:$F10,0))</f>
        <v>C</v>
      </c>
      <c r="I30" s="37" t="str">
        <f>INDEX('Basic Information'!$B10:$F17,MATCH(_xlfn.NUMBERVALUE(LEFT(I29,(FIND("-",I29)-1))),'Basic Information'!$C10:$C17,0),MATCH("Grade",'Basic Information'!$B10:$F10,0))</f>
        <v>F</v>
      </c>
      <c r="J30" s="18"/>
      <c r="K30" s="24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22.5" customHeight="1" x14ac:dyDescent="0.25">
      <c r="A31" s="23"/>
      <c r="B31" s="18"/>
      <c r="C31" s="18"/>
      <c r="D31" s="18"/>
      <c r="E31" s="18"/>
      <c r="F31" s="18"/>
      <c r="G31" s="18"/>
      <c r="H31" s="18"/>
      <c r="I31" s="18"/>
      <c r="J31" s="18"/>
      <c r="K31" s="24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22.5" customHeight="1" x14ac:dyDescent="0.25">
      <c r="A32" s="23"/>
      <c r="B32" s="88" t="str">
        <f>'Basic Information'!$D$7</f>
        <v>Parththika</v>
      </c>
      <c r="C32" s="80"/>
      <c r="D32" s="80"/>
      <c r="E32" s="18"/>
      <c r="F32" s="88" t="str">
        <f>'Basic Information'!$H$7</f>
        <v>John Shajanthan</v>
      </c>
      <c r="G32" s="80"/>
      <c r="H32" s="18"/>
      <c r="I32" s="18"/>
      <c r="J32" s="18"/>
      <c r="K32" s="24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22.5" customHeight="1" x14ac:dyDescent="0.25">
      <c r="A33" s="23"/>
      <c r="B33" s="76"/>
      <c r="C33" s="77"/>
      <c r="D33" s="78"/>
      <c r="E33" s="18"/>
      <c r="F33" s="76"/>
      <c r="G33" s="78"/>
      <c r="H33" s="18"/>
      <c r="I33" s="76"/>
      <c r="J33" s="78"/>
      <c r="K33" s="24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22.5" customHeight="1" x14ac:dyDescent="0.25">
      <c r="A34" s="23"/>
      <c r="B34" s="79"/>
      <c r="C34" s="80"/>
      <c r="D34" s="81"/>
      <c r="E34" s="18"/>
      <c r="F34" s="79"/>
      <c r="G34" s="81"/>
      <c r="H34" s="18"/>
      <c r="I34" s="79"/>
      <c r="J34" s="81"/>
      <c r="K34" s="24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22.5" customHeight="1" x14ac:dyDescent="0.25">
      <c r="A35" s="23"/>
      <c r="B35" s="72" t="s">
        <v>90</v>
      </c>
      <c r="C35" s="65"/>
      <c r="D35" s="65"/>
      <c r="E35" s="18"/>
      <c r="F35" s="72" t="s">
        <v>91</v>
      </c>
      <c r="G35" s="65"/>
      <c r="H35" s="18"/>
      <c r="I35" s="72" t="s">
        <v>92</v>
      </c>
      <c r="J35" s="65"/>
      <c r="K35" s="24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22.5" customHeight="1" x14ac:dyDescent="0.25">
      <c r="A36" s="38"/>
      <c r="B36" s="29"/>
      <c r="C36" s="29"/>
      <c r="D36" s="29"/>
      <c r="E36" s="29"/>
      <c r="F36" s="29"/>
      <c r="G36" s="29"/>
      <c r="H36" s="29"/>
      <c r="I36" s="29"/>
      <c r="J36" s="29"/>
      <c r="K36" s="39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22.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2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2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25">
      <c r="A42" s="23"/>
      <c r="B42" s="89" t="s">
        <v>82</v>
      </c>
      <c r="C42" s="90"/>
      <c r="D42" s="95" t="str">
        <f>'Basic Information'!$D$3</f>
        <v>Kokuvil Hindu College</v>
      </c>
      <c r="E42" s="86"/>
      <c r="F42" s="86"/>
      <c r="G42" s="86"/>
      <c r="H42" s="86"/>
      <c r="I42" s="86"/>
      <c r="J42" s="87"/>
      <c r="K42" s="24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25">
      <c r="A43" s="23"/>
      <c r="B43" s="91"/>
      <c r="C43" s="92"/>
      <c r="D43" s="96" t="str">
        <f>'Basic Information'!$D$4</f>
        <v>No:31, Kokuvil Junction, Jaffna</v>
      </c>
      <c r="E43" s="86"/>
      <c r="F43" s="86"/>
      <c r="G43" s="86"/>
      <c r="H43" s="86"/>
      <c r="I43" s="86"/>
      <c r="J43" s="87"/>
      <c r="K43" s="25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25">
      <c r="A44" s="23"/>
      <c r="B44" s="93"/>
      <c r="C44" s="94"/>
      <c r="D44" s="96" t="str">
        <f>'Basic Information'!D5</f>
        <v>Phone: +94761514888       Email: johnshajanthan@gmail.com</v>
      </c>
      <c r="E44" s="86"/>
      <c r="F44" s="86"/>
      <c r="G44" s="86"/>
      <c r="H44" s="86"/>
      <c r="I44" s="86"/>
      <c r="J44" s="87"/>
      <c r="K44" s="24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5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24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5">
      <c r="A46" s="23"/>
      <c r="B46" s="18"/>
      <c r="C46" s="18"/>
      <c r="D46" s="18"/>
      <c r="E46" s="18"/>
      <c r="F46" s="97" t="str">
        <f>"Report Card : "&amp;'Basic Information'!K5</f>
        <v>Report Card : Term - 2</v>
      </c>
      <c r="G46" s="98"/>
      <c r="H46" s="99"/>
      <c r="I46" s="18"/>
      <c r="J46" s="18"/>
      <c r="K46" s="24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25">
      <c r="A47" s="23"/>
      <c r="B47" s="18"/>
      <c r="C47" s="18"/>
      <c r="D47" s="18"/>
      <c r="E47" s="18"/>
      <c r="F47" s="97" t="str">
        <f>"Academic Year : " &amp; " " &amp; 'Basic Information'!$D$6</f>
        <v>Academic Year :  2020-21</v>
      </c>
      <c r="G47" s="98"/>
      <c r="H47" s="99"/>
      <c r="I47" s="18"/>
      <c r="J47" s="18"/>
      <c r="K47" s="24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25">
      <c r="A48" s="23"/>
      <c r="B48" s="18"/>
      <c r="C48" s="18"/>
      <c r="D48" s="18"/>
      <c r="E48" s="18"/>
      <c r="F48" s="18"/>
      <c r="G48" s="18"/>
      <c r="H48" s="18"/>
      <c r="I48" s="18"/>
      <c r="J48" s="18"/>
      <c r="K48" s="24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25">
      <c r="A49" s="23"/>
      <c r="B49" s="82" t="s">
        <v>57</v>
      </c>
      <c r="C49" s="65"/>
      <c r="D49" s="28" t="s">
        <v>78</v>
      </c>
      <c r="E49" s="18"/>
      <c r="F49" s="7" t="s">
        <v>59</v>
      </c>
      <c r="G49" s="28" t="str">
        <f t="array" ref="G49">IF(D49="","",INDEX('Mark Sheet'!B4:BU1048576,MATCH(D49,'Mark Sheet'!C4:C1048576,0),MATCH(F49,'Mark Sheet'!B4:BT4,0)))</f>
        <v>7 - B</v>
      </c>
      <c r="H49" s="82" t="s">
        <v>66</v>
      </c>
      <c r="I49" s="65"/>
      <c r="J49" s="29" t="str">
        <f ca="1">IFERROR(__xludf.DUMMYFUNCTION("CONCATENATE(IF(D49="""","""",INDEX('Mark Sheet'!B4:BU1048576,MATCH(D49,'Mark Sheet'!C4:C1048576,0),MATCH(""P2"",'Mark Sheet'!B4:BT4,0))),""/"",+'Basic Information'!K6)"),"72/90")</f>
        <v>72/90</v>
      </c>
      <c r="K49" s="24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5">
      <c r="A50" s="23"/>
      <c r="B50" s="72" t="s">
        <v>58</v>
      </c>
      <c r="C50" s="65"/>
      <c r="D50" s="65"/>
      <c r="E50" s="83" t="str">
        <f t="array" ref="E50">IF(D49="","",INDEX('Mark Sheet'!B4:BU1048576,MATCH(D49,'Mark Sheet'!C4:C1048576,0),MATCH(B50,'Mark Sheet'!B4:BT4,0)))</f>
        <v>dsg</v>
      </c>
      <c r="F50" s="80"/>
      <c r="G50" s="80"/>
      <c r="H50" s="18"/>
      <c r="I50" s="18"/>
      <c r="J50" s="18"/>
      <c r="K50" s="24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5">
      <c r="A51" s="23"/>
      <c r="B51" s="18"/>
      <c r="C51" s="18"/>
      <c r="D51" s="18"/>
      <c r="E51" s="18"/>
      <c r="F51" s="18"/>
      <c r="G51" s="18"/>
      <c r="H51" s="18"/>
      <c r="I51" s="18"/>
      <c r="J51" s="18"/>
      <c r="K51" s="24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5">
      <c r="A52" s="23"/>
      <c r="B52" s="18"/>
      <c r="C52" s="18"/>
      <c r="D52" s="18"/>
      <c r="E52" s="18"/>
      <c r="F52" s="18"/>
      <c r="G52" s="18"/>
      <c r="H52" s="18"/>
      <c r="I52" s="18"/>
      <c r="J52" s="18"/>
      <c r="K52" s="24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5">
      <c r="A53" s="23"/>
      <c r="B53" s="73" t="s">
        <v>83</v>
      </c>
      <c r="C53" s="74"/>
      <c r="D53" s="74"/>
      <c r="E53" s="74"/>
      <c r="F53" s="75"/>
      <c r="G53" s="31" t="s">
        <v>84</v>
      </c>
      <c r="H53" s="31" t="s">
        <v>85</v>
      </c>
      <c r="I53" s="31" t="s">
        <v>86</v>
      </c>
      <c r="J53" s="31" t="s">
        <v>23</v>
      </c>
      <c r="K53" s="24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5">
      <c r="A54" s="23"/>
      <c r="B54" s="32">
        <v>1</v>
      </c>
      <c r="C54" s="73" t="str">
        <f>'Mark Sheet'!$F$2</f>
        <v>English</v>
      </c>
      <c r="D54" s="74"/>
      <c r="E54" s="74"/>
      <c r="F54" s="75"/>
      <c r="G54" s="33">
        <f t="array" ref="G54">INDEX('Mark Sheet'!B$4:BU$1048576,MATCH(D$49,'Mark Sheet'!C$4:C$1048576,0),((5*B54)+(B54-1)+2))</f>
        <v>95</v>
      </c>
      <c r="H54" s="33">
        <f t="array" aca="1" ref="H54" ca="1">MAX(INDIRECT(CONCATENATE("'Mark Sheet'!",RIGHT(MID(CELL("address",INDEX('Mark Sheet'!F$2:BT$2,MATCH(C54,'Mark Sheet'!F$2:BT$2,0)+2)),2,LEN(CELL("address",INDEX('Mark Sheet'!F$2:BT$2,MATCH(C54,'Mark Sheet'!F$2:BT$2,0)+2)))-3),LEN(MID(CELL("address",INDEX('Mark Sheet'!F$2:BT$2,MATCH(C54,'Mark Sheet'!F$2:BT$2,0)+2)),2,LEN(CELL("address",INDEX('Mark Sheet'!F$2:BT$2,MATCH(C54,'Mark Sheet'!F$2:BT$2,0)+2)))-3))-FIND("$",MID(CELL("address",INDEX('Mark Sheet'!F$2:BT$2,MATCH(C54,'Mark Sheet'!F$2:BT$2,0)+2)),2,LEN(CELL("address",INDEX('Mark Sheet'!F$2:BT$2,MATCH(C54,'Mark Sheet'!F$2:BT$2,0)+2)))-3))),"5:",RIGHT(MID(CELL("address",INDEX('Mark Sheet'!F$2:BT$2,MATCH(C54,'Mark Sheet'!F$2:BT$2,0)+2)),2,LEN(CELL("address",INDEX('Mark Sheet'!F$2:BT$2,MATCH(C54,'Mark Sheet'!F$2:BT$2,0)+2)))-3),LEN(MID(CELL("address",INDEX('Mark Sheet'!F$2:BT$2,MATCH(C54,'Mark Sheet'!F$2:BT$2,0)+2)),2,LEN(CELL("address",INDEX('Mark Sheet'!F$2:BT$2,MATCH(C54,'Mark Sheet'!F$2:BT$2,0)+2)))-3))-FIND("$",MID(CELL("address",INDEX('Mark Sheet'!F$2:BT$2,MATCH(C54,'Mark Sheet'!F$2:BT$2,0)+2)),2,LEN(CELL("address",INDEX('Mark Sheet'!F$2:BT$2,MATCH(C54,'Mark Sheet'!F$2:BT$2,0)+2)))-3))),"1048576")))</f>
        <v>99</v>
      </c>
      <c r="I54" s="33" t="str">
        <f t="shared" ref="I54:I62" si="1">IF(G54&gt;=90,"A+",IF(G54&gt;=80,"A",IF(G54&gt;=65,"B+",IF(G54&gt;=55,"B",IF(G54&gt;=45,"C+",IF(G54&gt;=35,"C","F"))))))</f>
        <v>A+</v>
      </c>
      <c r="J54" s="33" t="str">
        <f t="array" ref="J54">INDEX('Basic Information'!B$10:F$17,MATCH(I54,'Basic Information'!D$10:D$17,0),MATCH(J$14,'Basic Information'!B$10:F$10,0))</f>
        <v>Very Excellent</v>
      </c>
      <c r="K54" s="24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5">
      <c r="A55" s="23"/>
      <c r="B55" s="32">
        <v>2</v>
      </c>
      <c r="C55" s="73" t="str">
        <f>'Mark Sheet'!$L$2</f>
        <v>Mathematics</v>
      </c>
      <c r="D55" s="74"/>
      <c r="E55" s="74"/>
      <c r="F55" s="75"/>
      <c r="G55" s="33">
        <f t="array" ref="G55">INDEX('Mark Sheet'!B$4:BU$1048576,MATCH(D$49,'Mark Sheet'!C$4:C$1048576,0),((5*B55)+(B55-1)+2))</f>
        <v>95</v>
      </c>
      <c r="H55" s="33">
        <f t="array" aca="1" ref="H55" ca="1">MAX(INDIRECT(CONCATENATE("'Mark Sheet'!",RIGHT(MID(CELL("address",INDEX('Mark Sheet'!F$2:BT$2,MATCH(C55,'Mark Sheet'!F$2:BT$2,0)+2)),2,LEN(CELL("address",INDEX('Mark Sheet'!F$2:BT$2,MATCH(C55,'Mark Sheet'!F$2:BT$2,0)+2)))-3),LEN(MID(CELL("address",INDEX('Mark Sheet'!F$2:BT$2,MATCH(C55,'Mark Sheet'!F$2:BT$2,0)+2)),2,LEN(CELL("address",INDEX('Mark Sheet'!F$2:BT$2,MATCH(C55,'Mark Sheet'!F$2:BT$2,0)+2)))-3))-FIND("$",MID(CELL("address",INDEX('Mark Sheet'!F$2:BT$2,MATCH(C55,'Mark Sheet'!F$2:BT$2,0)+2)),2,LEN(CELL("address",INDEX('Mark Sheet'!F$2:BT$2,MATCH(C55,'Mark Sheet'!F$2:BT$2,0)+2)))-3))),"5:",RIGHT(MID(CELL("address",INDEX('Mark Sheet'!F$2:BT$2,MATCH(C55,'Mark Sheet'!F$2:BT$2,0)+2)),2,LEN(CELL("address",INDEX('Mark Sheet'!F$2:BT$2,MATCH(C55,'Mark Sheet'!F$2:BT$2,0)+2)))-3),LEN(MID(CELL("address",INDEX('Mark Sheet'!F$2:BT$2,MATCH(C55,'Mark Sheet'!F$2:BT$2,0)+2)),2,LEN(CELL("address",INDEX('Mark Sheet'!F$2:BT$2,MATCH(C55,'Mark Sheet'!F$2:BT$2,0)+2)))-3))-FIND("$",MID(CELL("address",INDEX('Mark Sheet'!F$2:BT$2,MATCH(C55,'Mark Sheet'!F$2:BT$2,0)+2)),2,LEN(CELL("address",INDEX('Mark Sheet'!F$2:BT$2,MATCH(C55,'Mark Sheet'!F$2:BT$2,0)+2)))-3))),"1048576")))</f>
        <v>97</v>
      </c>
      <c r="I55" s="33" t="str">
        <f t="shared" si="1"/>
        <v>A+</v>
      </c>
      <c r="J55" s="33" t="str">
        <f t="array" ref="J55">INDEX('Basic Information'!B$10:F$17,MATCH(I55,'Basic Information'!D$10:D$17,0),MATCH(J$14,'Basic Information'!B$10:F$10,0))</f>
        <v>Very Excellent</v>
      </c>
      <c r="K55" s="24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5">
      <c r="A56" s="23"/>
      <c r="B56" s="32">
        <v>3</v>
      </c>
      <c r="C56" s="73" t="str">
        <f>'Mark Sheet'!$R$2</f>
        <v>Science</v>
      </c>
      <c r="D56" s="74"/>
      <c r="E56" s="74"/>
      <c r="F56" s="75"/>
      <c r="G56" s="33">
        <f t="array" ref="G56">INDEX('Mark Sheet'!B$4:BU$1048576,MATCH(D$49,'Mark Sheet'!C$4:C$1048576,0),((5*B56)+(B56-1)+2))</f>
        <v>45</v>
      </c>
      <c r="H56" s="33">
        <f t="array" aca="1" ref="H56" ca="1">MAX(INDIRECT(CONCATENATE("'Mark Sheet'!",RIGHT(MID(CELL("address",INDEX('Mark Sheet'!F$2:BT$2,MATCH(C56,'Mark Sheet'!F$2:BT$2,0)+2)),2,LEN(CELL("address",INDEX('Mark Sheet'!F$2:BT$2,MATCH(C56,'Mark Sheet'!F$2:BT$2,0)+2)))-3),LEN(MID(CELL("address",INDEX('Mark Sheet'!F$2:BT$2,MATCH(C56,'Mark Sheet'!F$2:BT$2,0)+2)),2,LEN(CELL("address",INDEX('Mark Sheet'!F$2:BT$2,MATCH(C56,'Mark Sheet'!F$2:BT$2,0)+2)))-3))-FIND("$",MID(CELL("address",INDEX('Mark Sheet'!F$2:BT$2,MATCH(C56,'Mark Sheet'!F$2:BT$2,0)+2)),2,LEN(CELL("address",INDEX('Mark Sheet'!F$2:BT$2,MATCH(C56,'Mark Sheet'!F$2:BT$2,0)+2)))-3))),"5:",RIGHT(MID(CELL("address",INDEX('Mark Sheet'!F$2:BT$2,MATCH(C56,'Mark Sheet'!F$2:BT$2,0)+2)),2,LEN(CELL("address",INDEX('Mark Sheet'!F$2:BT$2,MATCH(C56,'Mark Sheet'!F$2:BT$2,0)+2)))-3),LEN(MID(CELL("address",INDEX('Mark Sheet'!F$2:BT$2,MATCH(C56,'Mark Sheet'!F$2:BT$2,0)+2)),2,LEN(CELL("address",INDEX('Mark Sheet'!F$2:BT$2,MATCH(C56,'Mark Sheet'!F$2:BT$2,0)+2)))-3))-FIND("$",MID(CELL("address",INDEX('Mark Sheet'!F$2:BT$2,MATCH(C56,'Mark Sheet'!F$2:BT$2,0)+2)),2,LEN(CELL("address",INDEX('Mark Sheet'!F$2:BT$2,MATCH(C56,'Mark Sheet'!F$2:BT$2,0)+2)))-3))),"1048576")))</f>
        <v>79</v>
      </c>
      <c r="I56" s="33" t="str">
        <f t="shared" si="1"/>
        <v>C+</v>
      </c>
      <c r="J56" s="33" t="str">
        <f t="array" ref="J56">INDEX('Basic Information'!B$10:F$17,MATCH(I56,'Basic Information'!D$10:D$17,0),MATCH(J$14,'Basic Information'!B$10:F$10,0))</f>
        <v>Average</v>
      </c>
      <c r="K56" s="24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5">
      <c r="A57" s="23"/>
      <c r="B57" s="32">
        <v>4</v>
      </c>
      <c r="C57" s="73" t="str">
        <f>'Mark Sheet'!$X$2</f>
        <v>Social Science</v>
      </c>
      <c r="D57" s="74"/>
      <c r="E57" s="74"/>
      <c r="F57" s="75"/>
      <c r="G57" s="33">
        <f t="array" ref="G57">INDEX('Mark Sheet'!B$4:BU$1048576,MATCH(D$49,'Mark Sheet'!C$4:C$1048576,0),((5*B57)+(B57-1)+2))</f>
        <v>95</v>
      </c>
      <c r="H57" s="33">
        <f t="array" aca="1" ref="H57" ca="1">MAX(INDIRECT(CONCATENATE("'Mark Sheet'!",RIGHT(MID(CELL("address",INDEX('Mark Sheet'!F$2:BT$2,MATCH(C57,'Mark Sheet'!F$2:BT$2,0)+2)),2,LEN(CELL("address",INDEX('Mark Sheet'!F$2:BT$2,MATCH(C57,'Mark Sheet'!F$2:BT$2,0)+2)))-3),LEN(MID(CELL("address",INDEX('Mark Sheet'!F$2:BT$2,MATCH(C57,'Mark Sheet'!F$2:BT$2,0)+2)),2,LEN(CELL("address",INDEX('Mark Sheet'!F$2:BT$2,MATCH(C57,'Mark Sheet'!F$2:BT$2,0)+2)))-3))-FIND("$",MID(CELL("address",INDEX('Mark Sheet'!F$2:BT$2,MATCH(C57,'Mark Sheet'!F$2:BT$2,0)+2)),2,LEN(CELL("address",INDEX('Mark Sheet'!F$2:BT$2,MATCH(C57,'Mark Sheet'!F$2:BT$2,0)+2)))-3))),"5:",RIGHT(MID(CELL("address",INDEX('Mark Sheet'!F$2:BT$2,MATCH(C57,'Mark Sheet'!F$2:BT$2,0)+2)),2,LEN(CELL("address",INDEX('Mark Sheet'!F$2:BT$2,MATCH(C57,'Mark Sheet'!F$2:BT$2,0)+2)))-3),LEN(MID(CELL("address",INDEX('Mark Sheet'!F$2:BT$2,MATCH(C57,'Mark Sheet'!F$2:BT$2,0)+2)),2,LEN(CELL("address",INDEX('Mark Sheet'!F$2:BT$2,MATCH(C57,'Mark Sheet'!F$2:BT$2,0)+2)))-3))-FIND("$",MID(CELL("address",INDEX('Mark Sheet'!F$2:BT$2,MATCH(C57,'Mark Sheet'!F$2:BT$2,0)+2)),2,LEN(CELL("address",INDEX('Mark Sheet'!F$2:BT$2,MATCH(C57,'Mark Sheet'!F$2:BT$2,0)+2)))-3))),"1048576")))</f>
        <v>95</v>
      </c>
      <c r="I57" s="33" t="str">
        <f t="shared" si="1"/>
        <v>A+</v>
      </c>
      <c r="J57" s="33" t="str">
        <f t="array" ref="J57">INDEX('Basic Information'!B$10:F$17,MATCH(I57,'Basic Information'!D$10:D$17,0),MATCH(J$14,'Basic Information'!B$10:F$10,0))</f>
        <v>Very Excellent</v>
      </c>
      <c r="K57" s="24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5">
      <c r="A58" s="23"/>
      <c r="B58" s="32">
        <v>5</v>
      </c>
      <c r="C58" s="73" t="str">
        <f>'Mark Sheet'!$AD$2</f>
        <v>Hindi</v>
      </c>
      <c r="D58" s="74"/>
      <c r="E58" s="74"/>
      <c r="F58" s="75"/>
      <c r="G58" s="33">
        <f t="array" ref="G58">INDEX('Mark Sheet'!B$4:BU$1048576,MATCH(D$49,'Mark Sheet'!C$4:C$1048576,0),((5*B58)+(B58-1)+2))</f>
        <v>95</v>
      </c>
      <c r="H58" s="33">
        <f t="array" aca="1" ref="H58" ca="1">MAX(INDIRECT(CONCATENATE("'Mark Sheet'!",RIGHT(MID(CELL("address",INDEX('Mark Sheet'!F$2:BT$2,MATCH(C58,'Mark Sheet'!F$2:BT$2,0)+2)),2,LEN(CELL("address",INDEX('Mark Sheet'!F$2:BT$2,MATCH(C58,'Mark Sheet'!F$2:BT$2,0)+2)))-3),LEN(MID(CELL("address",INDEX('Mark Sheet'!F$2:BT$2,MATCH(C58,'Mark Sheet'!F$2:BT$2,0)+2)),2,LEN(CELL("address",INDEX('Mark Sheet'!F$2:BT$2,MATCH(C58,'Mark Sheet'!F$2:BT$2,0)+2)))-3))-FIND("$",MID(CELL("address",INDEX('Mark Sheet'!F$2:BT$2,MATCH(C58,'Mark Sheet'!F$2:BT$2,0)+2)),2,LEN(CELL("address",INDEX('Mark Sheet'!F$2:BT$2,MATCH(C58,'Mark Sheet'!F$2:BT$2,0)+2)))-3))),"5:",RIGHT(MID(CELL("address",INDEX('Mark Sheet'!F$2:BT$2,MATCH(C58,'Mark Sheet'!F$2:BT$2,0)+2)),2,LEN(CELL("address",INDEX('Mark Sheet'!F$2:BT$2,MATCH(C58,'Mark Sheet'!F$2:BT$2,0)+2)))-3),LEN(MID(CELL("address",INDEX('Mark Sheet'!F$2:BT$2,MATCH(C58,'Mark Sheet'!F$2:BT$2,0)+2)),2,LEN(CELL("address",INDEX('Mark Sheet'!F$2:BT$2,MATCH(C58,'Mark Sheet'!F$2:BT$2,0)+2)))-3))-FIND("$",MID(CELL("address",INDEX('Mark Sheet'!F$2:BT$2,MATCH(C58,'Mark Sheet'!F$2:BT$2,0)+2)),2,LEN(CELL("address",INDEX('Mark Sheet'!F$2:BT$2,MATCH(C58,'Mark Sheet'!F$2:BT$2,0)+2)))-3))),"1048576")))</f>
        <v>95</v>
      </c>
      <c r="I58" s="33" t="str">
        <f t="shared" si="1"/>
        <v>A+</v>
      </c>
      <c r="J58" s="33" t="str">
        <f t="array" ref="J58">INDEX('Basic Information'!B$10:F$17,MATCH(I58,'Basic Information'!D$10:D$17,0),MATCH(J$14,'Basic Information'!B$10:F$10,0))</f>
        <v>Very Excellent</v>
      </c>
      <c r="K58" s="24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5">
      <c r="A59" s="23"/>
      <c r="B59" s="32">
        <v>6</v>
      </c>
      <c r="C59" s="73" t="str">
        <f>'Mark Sheet'!$AJ$2</f>
        <v>Physical Education</v>
      </c>
      <c r="D59" s="74"/>
      <c r="E59" s="74"/>
      <c r="F59" s="75"/>
      <c r="G59" s="33">
        <f t="array" ref="G59">INDEX('Mark Sheet'!B$4:BU$1048576,MATCH(D$49,'Mark Sheet'!C$4:C$1048576,0),((5*B59)+(B59-1)+2))</f>
        <v>95</v>
      </c>
      <c r="H59" s="33">
        <f t="array" aca="1" ref="H59" ca="1">MAX(INDIRECT(CONCATENATE("'Mark Sheet'!",RIGHT(MID(CELL("address",INDEX('Mark Sheet'!F$2:BT$2,MATCH(C59,'Mark Sheet'!F$2:BT$2,0)+2)),2,LEN(CELL("address",INDEX('Mark Sheet'!F$2:BT$2,MATCH(C59,'Mark Sheet'!F$2:BT$2,0)+2)))-3),LEN(MID(CELL("address",INDEX('Mark Sheet'!F$2:BT$2,MATCH(C59,'Mark Sheet'!F$2:BT$2,0)+2)),2,LEN(CELL("address",INDEX('Mark Sheet'!F$2:BT$2,MATCH(C59,'Mark Sheet'!F$2:BT$2,0)+2)))-3))-FIND("$",MID(CELL("address",INDEX('Mark Sheet'!F$2:BT$2,MATCH(C59,'Mark Sheet'!F$2:BT$2,0)+2)),2,LEN(CELL("address",INDEX('Mark Sheet'!F$2:BT$2,MATCH(C59,'Mark Sheet'!F$2:BT$2,0)+2)))-3))),"5:",RIGHT(MID(CELL("address",INDEX('Mark Sheet'!F$2:BT$2,MATCH(C59,'Mark Sheet'!F$2:BT$2,0)+2)),2,LEN(CELL("address",INDEX('Mark Sheet'!F$2:BT$2,MATCH(C59,'Mark Sheet'!F$2:BT$2,0)+2)))-3),LEN(MID(CELL("address",INDEX('Mark Sheet'!F$2:BT$2,MATCH(C59,'Mark Sheet'!F$2:BT$2,0)+2)),2,LEN(CELL("address",INDEX('Mark Sheet'!F$2:BT$2,MATCH(C59,'Mark Sheet'!F$2:BT$2,0)+2)))-3))-FIND("$",MID(CELL("address",INDEX('Mark Sheet'!F$2:BT$2,MATCH(C59,'Mark Sheet'!F$2:BT$2,0)+2)),2,LEN(CELL("address",INDEX('Mark Sheet'!F$2:BT$2,MATCH(C59,'Mark Sheet'!F$2:BT$2,0)+2)))-3))),"1048576")))</f>
        <v>95</v>
      </c>
      <c r="I59" s="33" t="str">
        <f t="shared" si="1"/>
        <v>A+</v>
      </c>
      <c r="J59" s="33" t="str">
        <f t="array" ref="J59">INDEX('Basic Information'!B$10:F$17,MATCH(I59,'Basic Information'!D$10:D$17,0),MATCH(J$14,'Basic Information'!B$10:F$10,0))</f>
        <v>Very Excellent</v>
      </c>
      <c r="K59" s="24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5">
      <c r="A60" s="23"/>
      <c r="B60" s="32">
        <v>7</v>
      </c>
      <c r="C60" s="73" t="str">
        <f>'Mark Sheet'!$AP$2</f>
        <v>Drawing</v>
      </c>
      <c r="D60" s="74"/>
      <c r="E60" s="74"/>
      <c r="F60" s="75"/>
      <c r="G60" s="33">
        <f t="array" ref="G60">INDEX('Mark Sheet'!B$4:BU$1048576,MATCH(D$49,'Mark Sheet'!C$4:C$1048576,0),((5*B60)+(B60-1)+2))</f>
        <v>95</v>
      </c>
      <c r="H60" s="33">
        <f t="array" aca="1" ref="H60" ca="1">MAX(INDIRECT(CONCATENATE("'Mark Sheet'!",RIGHT(MID(CELL("address",INDEX('Mark Sheet'!F$2:BT$2,MATCH(C60,'Mark Sheet'!F$2:BT$2,0)+2)),2,LEN(CELL("address",INDEX('Mark Sheet'!F$2:BT$2,MATCH(C60,'Mark Sheet'!F$2:BT$2,0)+2)))-3),LEN(MID(CELL("address",INDEX('Mark Sheet'!F$2:BT$2,MATCH(C60,'Mark Sheet'!F$2:BT$2,0)+2)),2,LEN(CELL("address",INDEX('Mark Sheet'!F$2:BT$2,MATCH(C60,'Mark Sheet'!F$2:BT$2,0)+2)))-3))-FIND("$",MID(CELL("address",INDEX('Mark Sheet'!F$2:BT$2,MATCH(C60,'Mark Sheet'!F$2:BT$2,0)+2)),2,LEN(CELL("address",INDEX('Mark Sheet'!F$2:BT$2,MATCH(C60,'Mark Sheet'!F$2:BT$2,0)+2)))-3))),"5:",RIGHT(MID(CELL("address",INDEX('Mark Sheet'!F$2:BT$2,MATCH(C60,'Mark Sheet'!F$2:BT$2,0)+2)),2,LEN(CELL("address",INDEX('Mark Sheet'!F$2:BT$2,MATCH(C60,'Mark Sheet'!F$2:BT$2,0)+2)))-3),LEN(MID(CELL("address",INDEX('Mark Sheet'!F$2:BT$2,MATCH(C60,'Mark Sheet'!F$2:BT$2,0)+2)),2,LEN(CELL("address",INDEX('Mark Sheet'!F$2:BT$2,MATCH(C60,'Mark Sheet'!F$2:BT$2,0)+2)))-3))-FIND("$",MID(CELL("address",INDEX('Mark Sheet'!F$2:BT$2,MATCH(C60,'Mark Sheet'!F$2:BT$2,0)+2)),2,LEN(CELL("address",INDEX('Mark Sheet'!F$2:BT$2,MATCH(C60,'Mark Sheet'!F$2:BT$2,0)+2)))-3))),"1048576")))</f>
        <v>95</v>
      </c>
      <c r="I60" s="33" t="str">
        <f t="shared" si="1"/>
        <v>A+</v>
      </c>
      <c r="J60" s="33" t="str">
        <f t="array" ref="J60">INDEX('Basic Information'!B$10:F$17,MATCH(I60,'Basic Information'!D$10:D$17,0),MATCH(J$14,'Basic Information'!B$10:F$10,0))</f>
        <v>Very Excellent</v>
      </c>
      <c r="K60" s="24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5">
      <c r="A61" s="23"/>
      <c r="B61" s="32">
        <v>8</v>
      </c>
      <c r="C61" s="73" t="str">
        <f>'Mark Sheet'!$AV$2</f>
        <v>Sanskrit</v>
      </c>
      <c r="D61" s="74"/>
      <c r="E61" s="74"/>
      <c r="F61" s="75"/>
      <c r="G61" s="33">
        <f t="array" ref="G61">INDEX('Mark Sheet'!B$4:BU$1048576,MATCH(D$49,'Mark Sheet'!C$4:C$1048576,0),((5*B61)+(B61-1)+2))</f>
        <v>95</v>
      </c>
      <c r="H61" s="33">
        <f t="array" aca="1" ref="H61" ca="1">MAX(INDIRECT(CONCATENATE("'Mark Sheet'!",RIGHT(MID(CELL("address",INDEX('Mark Sheet'!F$2:BT$2,MATCH(C61,'Mark Sheet'!F$2:BT$2,0)+2)),2,LEN(CELL("address",INDEX('Mark Sheet'!F$2:BT$2,MATCH(C61,'Mark Sheet'!F$2:BT$2,0)+2)))-3),LEN(MID(CELL("address",INDEX('Mark Sheet'!F$2:BT$2,MATCH(C61,'Mark Sheet'!F$2:BT$2,0)+2)),2,LEN(CELL("address",INDEX('Mark Sheet'!F$2:BT$2,MATCH(C61,'Mark Sheet'!F$2:BT$2,0)+2)))-3))-FIND("$",MID(CELL("address",INDEX('Mark Sheet'!F$2:BT$2,MATCH(C61,'Mark Sheet'!F$2:BT$2,0)+2)),2,LEN(CELL("address",INDEX('Mark Sheet'!F$2:BT$2,MATCH(C61,'Mark Sheet'!F$2:BT$2,0)+2)))-3))),"5:",RIGHT(MID(CELL("address",INDEX('Mark Sheet'!F$2:BT$2,MATCH(C61,'Mark Sheet'!F$2:BT$2,0)+2)),2,LEN(CELL("address",INDEX('Mark Sheet'!F$2:BT$2,MATCH(C61,'Mark Sheet'!F$2:BT$2,0)+2)))-3),LEN(MID(CELL("address",INDEX('Mark Sheet'!F$2:BT$2,MATCH(C61,'Mark Sheet'!F$2:BT$2,0)+2)),2,LEN(CELL("address",INDEX('Mark Sheet'!F$2:BT$2,MATCH(C61,'Mark Sheet'!F$2:BT$2,0)+2)))-3))-FIND("$",MID(CELL("address",INDEX('Mark Sheet'!F$2:BT$2,MATCH(C61,'Mark Sheet'!F$2:BT$2,0)+2)),2,LEN(CELL("address",INDEX('Mark Sheet'!F$2:BT$2,MATCH(C61,'Mark Sheet'!F$2:BT$2,0)+2)))-3))),"1048576")))</f>
        <v>95</v>
      </c>
      <c r="I61" s="33" t="str">
        <f t="shared" si="1"/>
        <v>A+</v>
      </c>
      <c r="J61" s="33" t="str">
        <f t="array" ref="J61">INDEX('Basic Information'!B$10:F$17,MATCH(I61,'Basic Information'!D$10:D$17,0),MATCH(J$14,'Basic Information'!B$10:F$10,0))</f>
        <v>Very Excellent</v>
      </c>
      <c r="K61" s="24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5">
      <c r="A62" s="23"/>
      <c r="B62" s="32">
        <v>9</v>
      </c>
      <c r="C62" s="73" t="str">
        <f>'Mark Sheet'!$BB$2</f>
        <v>Moral Science</v>
      </c>
      <c r="D62" s="74"/>
      <c r="E62" s="74"/>
      <c r="F62" s="75"/>
      <c r="G62" s="33">
        <f t="array" ref="G62">INDEX('Mark Sheet'!B$4:BU$1048576,MATCH(D$49,'Mark Sheet'!C$4:C$1048576,0),((5*B62)+(B62-1)+2))</f>
        <v>95</v>
      </c>
      <c r="H62" s="33">
        <f t="array" aca="1" ref="H62" ca="1">MAX(INDIRECT(CONCATENATE("'Mark Sheet'!",RIGHT(MID(CELL("address",INDEX('Mark Sheet'!F$2:BT$2,MATCH(C62,'Mark Sheet'!F$2:BT$2,0)+2)),2,LEN(CELL("address",INDEX('Mark Sheet'!F$2:BT$2,MATCH(C62,'Mark Sheet'!F$2:BT$2,0)+2)))-3),LEN(MID(CELL("address",INDEX('Mark Sheet'!F$2:BT$2,MATCH(C62,'Mark Sheet'!F$2:BT$2,0)+2)),2,LEN(CELL("address",INDEX('Mark Sheet'!F$2:BT$2,MATCH(C62,'Mark Sheet'!F$2:BT$2,0)+2)))-3))-FIND("$",MID(CELL("address",INDEX('Mark Sheet'!F$2:BT$2,MATCH(C62,'Mark Sheet'!F$2:BT$2,0)+2)),2,LEN(CELL("address",INDEX('Mark Sheet'!F$2:BT$2,MATCH(C62,'Mark Sheet'!F$2:BT$2,0)+2)))-3))),"5:",RIGHT(MID(CELL("address",INDEX('Mark Sheet'!F$2:BT$2,MATCH(C62,'Mark Sheet'!F$2:BT$2,0)+2)),2,LEN(CELL("address",INDEX('Mark Sheet'!F$2:BT$2,MATCH(C62,'Mark Sheet'!F$2:BT$2,0)+2)))-3),LEN(MID(CELL("address",INDEX('Mark Sheet'!F$2:BT$2,MATCH(C62,'Mark Sheet'!F$2:BT$2,0)+2)),2,LEN(CELL("address",INDEX('Mark Sheet'!F$2:BT$2,MATCH(C62,'Mark Sheet'!F$2:BT$2,0)+2)))-3))-FIND("$",MID(CELL("address",INDEX('Mark Sheet'!F$2:BT$2,MATCH(C62,'Mark Sheet'!F$2:BT$2,0)+2)),2,LEN(CELL("address",INDEX('Mark Sheet'!F$2:BT$2,MATCH(C62,'Mark Sheet'!F$2:BT$2,0)+2)))-3))),"1048576")))</f>
        <v>95</v>
      </c>
      <c r="I62" s="33" t="str">
        <f t="shared" si="1"/>
        <v>A+</v>
      </c>
      <c r="J62" s="33" t="str">
        <f t="array" ref="J62">INDEX('Basic Information'!B$10:F$17,MATCH(I62,'Basic Information'!D$10:D$17,0),MATCH(J$14,'Basic Information'!B$10:F$10,0))</f>
        <v>Very Excellent</v>
      </c>
      <c r="K62" s="24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5">
      <c r="A63" s="23"/>
      <c r="B63" s="73" t="s">
        <v>87</v>
      </c>
      <c r="C63" s="74"/>
      <c r="D63" s="74"/>
      <c r="E63" s="74"/>
      <c r="F63" s="75"/>
      <c r="G63" s="34">
        <f>SUM(G54:G62)</f>
        <v>805</v>
      </c>
      <c r="H63" s="84"/>
      <c r="I63" s="74"/>
      <c r="J63" s="75"/>
      <c r="K63" s="24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5">
      <c r="A64" s="23"/>
      <c r="B64" s="18"/>
      <c r="C64" s="18"/>
      <c r="D64" s="18"/>
      <c r="E64" s="18"/>
      <c r="F64" s="18"/>
      <c r="G64" s="18"/>
      <c r="H64" s="18"/>
      <c r="I64" s="18"/>
      <c r="J64" s="18"/>
      <c r="K64" s="24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5">
      <c r="A65" s="23"/>
      <c r="B65" s="18"/>
      <c r="C65" s="30" t="s">
        <v>62</v>
      </c>
      <c r="D65" s="35">
        <f t="array" ref="D65">INDEX('Mark Sheet'!BK4:BM13,MATCH(G63,'Mark Sheet'!BK4:BK13,0),MATCH(C65,'Mark Sheet'!BK4:BM4,0))</f>
        <v>3</v>
      </c>
      <c r="E65" s="30" t="s">
        <v>22</v>
      </c>
      <c r="F65" s="28" t="str">
        <f>IF(G63/9&gt;=90,"A+",IF(G63/9&gt;=80,"A",IF(G63/9&gt;=65,"B+",IF(G63/9&gt;=55,"B",IF(G63/9&gt;=45,"C+",IF(G63/9&gt;=35,"C","F"))))))</f>
        <v>A</v>
      </c>
      <c r="G65" s="72" t="s">
        <v>88</v>
      </c>
      <c r="H65" s="65"/>
      <c r="I65" s="36">
        <f>(G63/900)</f>
        <v>0.89444444444444449</v>
      </c>
      <c r="J65" s="18"/>
      <c r="K65" s="24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5">
      <c r="A66" s="23"/>
      <c r="B66" s="18"/>
      <c r="C66" s="18"/>
      <c r="D66" s="18"/>
      <c r="E66" s="18"/>
      <c r="F66" s="18"/>
      <c r="G66" s="18"/>
      <c r="H66" s="18"/>
      <c r="I66" s="18"/>
      <c r="J66" s="18"/>
      <c r="K66" s="24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5">
      <c r="A67" s="23"/>
      <c r="B67" s="18"/>
      <c r="C67" s="85" t="s">
        <v>89</v>
      </c>
      <c r="D67" s="86"/>
      <c r="E67" s="86"/>
      <c r="F67" s="86"/>
      <c r="G67" s="86"/>
      <c r="H67" s="86"/>
      <c r="I67" s="87"/>
      <c r="J67" s="18"/>
      <c r="K67" s="24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5">
      <c r="A68" s="23"/>
      <c r="B68" s="18"/>
      <c r="C68" s="37" t="str">
        <f>CONCATENATE('Basic Information'!C11,"-",'Basic Information'!B11)</f>
        <v>100-90</v>
      </c>
      <c r="D68" s="37" t="str">
        <f>CONCATENATE('Basic Information'!C12,"-",'Basic Information'!B12)</f>
        <v>90-80</v>
      </c>
      <c r="E68" s="37" t="str">
        <f>CONCATENATE('Basic Information'!C13,"-",'Basic Information'!B13)</f>
        <v>80-65</v>
      </c>
      <c r="F68" s="37" t="str">
        <f>CONCATENATE('Basic Information'!C14,"-",'Basic Information'!B14)</f>
        <v>65-55</v>
      </c>
      <c r="G68" s="37" t="str">
        <f>CONCATENATE('Basic Information'!C15,"-",'Basic Information'!B15)</f>
        <v>55-45</v>
      </c>
      <c r="H68" s="37" t="str">
        <f>CONCATENATE('Basic Information'!C16,"-",'Basic Information'!B16)</f>
        <v>45-35</v>
      </c>
      <c r="I68" s="37" t="str">
        <f>CONCATENATE('Basic Information'!C17,"-",'Basic Information'!B17)</f>
        <v>34-0</v>
      </c>
      <c r="J68" s="18"/>
      <c r="K68" s="24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5">
      <c r="A69" s="23"/>
      <c r="B69" s="18"/>
      <c r="C69" s="37" t="str">
        <f>INDEX('Basic Information'!$B10:$F17,MATCH(_xlfn.NUMBERVALUE(LEFT(C29,(FIND("-",C29)-1))),'Basic Information'!$C10:$C17,0),MATCH("Grade",'Basic Information'!$B10:$F10,0))</f>
        <v>A+</v>
      </c>
      <c r="D69" s="37" t="str">
        <f>INDEX('Basic Information'!$B10:$F17,MATCH(_xlfn.NUMBERVALUE(LEFT(D29,(FIND("-",D29)-1))),'Basic Information'!$C10:$C17,0),MATCH("Grade",'Basic Information'!$B10:$F10,0))</f>
        <v>A</v>
      </c>
      <c r="E69" s="37" t="str">
        <f>INDEX('Basic Information'!$B10:$F17,MATCH(_xlfn.NUMBERVALUE(LEFT(E29,(FIND("-",E29)-1))),'Basic Information'!$C10:$C17,0),MATCH("Grade",'Basic Information'!$B10:$F10,0))</f>
        <v>B+</v>
      </c>
      <c r="F69" s="37" t="str">
        <f>INDEX('Basic Information'!$B10:$F17,MATCH(_xlfn.NUMBERVALUE(LEFT(F29,(FIND("-",F29)-1))),'Basic Information'!$C10:$C17,0),MATCH("Grade",'Basic Information'!$B10:$F10,0))</f>
        <v>B</v>
      </c>
      <c r="G69" s="37" t="str">
        <f>INDEX('Basic Information'!$B10:$F17,MATCH(_xlfn.NUMBERVALUE(LEFT(G29,(FIND("-",G29)-1))),'Basic Information'!$C10:$C17,0),MATCH("Grade",'Basic Information'!$B10:$F10,0))</f>
        <v>C+</v>
      </c>
      <c r="H69" s="37" t="str">
        <f>INDEX('Basic Information'!$B10:$F17,MATCH(_xlfn.NUMBERVALUE(LEFT(H29,(FIND("-",H29)-1))),'Basic Information'!$C10:$C17,0),MATCH("Grade",'Basic Information'!$B10:$F10,0))</f>
        <v>C</v>
      </c>
      <c r="I69" s="37" t="str">
        <f>INDEX('Basic Information'!$B10:$F17,MATCH(_xlfn.NUMBERVALUE(LEFT(I29,(FIND("-",I29)-1))),'Basic Information'!$C10:$C17,0),MATCH("Grade",'Basic Information'!$B10:$F10,0))</f>
        <v>F</v>
      </c>
      <c r="J69" s="18"/>
      <c r="K69" s="24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5">
      <c r="A70" s="23"/>
      <c r="B70" s="18"/>
      <c r="C70" s="18"/>
      <c r="D70" s="18"/>
      <c r="E70" s="18"/>
      <c r="F70" s="18"/>
      <c r="G70" s="18"/>
      <c r="H70" s="18"/>
      <c r="I70" s="18"/>
      <c r="J70" s="18"/>
      <c r="K70" s="24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5">
      <c r="A71" s="23"/>
      <c r="B71" s="88" t="str">
        <f>'Basic Information'!$D$7</f>
        <v>Parththika</v>
      </c>
      <c r="C71" s="80"/>
      <c r="D71" s="80"/>
      <c r="E71" s="18"/>
      <c r="F71" s="88" t="str">
        <f>'Basic Information'!$H$7</f>
        <v>John Shajanthan</v>
      </c>
      <c r="G71" s="80"/>
      <c r="H71" s="18"/>
      <c r="I71" s="18"/>
      <c r="J71" s="18"/>
      <c r="K71" s="24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5">
      <c r="A72" s="23"/>
      <c r="B72" s="76"/>
      <c r="C72" s="77"/>
      <c r="D72" s="78"/>
      <c r="E72" s="18"/>
      <c r="F72" s="76"/>
      <c r="G72" s="78"/>
      <c r="H72" s="18"/>
      <c r="I72" s="76"/>
      <c r="J72" s="78"/>
      <c r="K72" s="24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5">
      <c r="A73" s="23"/>
      <c r="B73" s="79"/>
      <c r="C73" s="80"/>
      <c r="D73" s="81"/>
      <c r="E73" s="18"/>
      <c r="F73" s="79"/>
      <c r="G73" s="81"/>
      <c r="H73" s="18"/>
      <c r="I73" s="79"/>
      <c r="J73" s="81"/>
      <c r="K73" s="24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5">
      <c r="A74" s="23"/>
      <c r="B74" s="72" t="s">
        <v>90</v>
      </c>
      <c r="C74" s="65"/>
      <c r="D74" s="65"/>
      <c r="E74" s="18"/>
      <c r="F74" s="72" t="s">
        <v>91</v>
      </c>
      <c r="G74" s="65"/>
      <c r="H74" s="18"/>
      <c r="I74" s="72" t="s">
        <v>92</v>
      </c>
      <c r="J74" s="65"/>
      <c r="K74" s="24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5">
      <c r="A75" s="38"/>
      <c r="B75" s="29"/>
      <c r="C75" s="29"/>
      <c r="D75" s="29"/>
      <c r="E75" s="29"/>
      <c r="F75" s="29"/>
      <c r="G75" s="29"/>
      <c r="H75" s="29"/>
      <c r="I75" s="29"/>
      <c r="J75" s="29"/>
      <c r="K75" s="3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5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2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5">
      <c r="A81" s="23"/>
      <c r="B81" s="89" t="s">
        <v>82</v>
      </c>
      <c r="C81" s="90"/>
      <c r="D81" s="95" t="str">
        <f>'Basic Information'!$D$3</f>
        <v>Kokuvil Hindu College</v>
      </c>
      <c r="E81" s="86"/>
      <c r="F81" s="86"/>
      <c r="G81" s="86"/>
      <c r="H81" s="86"/>
      <c r="I81" s="86"/>
      <c r="J81" s="87"/>
      <c r="K81" s="24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5">
      <c r="A82" s="23"/>
      <c r="B82" s="91"/>
      <c r="C82" s="92"/>
      <c r="D82" s="96" t="str">
        <f>'Basic Information'!$D$4</f>
        <v>No:31, Kokuvil Junction, Jaffna</v>
      </c>
      <c r="E82" s="86"/>
      <c r="F82" s="86"/>
      <c r="G82" s="86"/>
      <c r="H82" s="86"/>
      <c r="I82" s="86"/>
      <c r="J82" s="87"/>
      <c r="K82" s="25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5">
      <c r="A83" s="23"/>
      <c r="B83" s="93"/>
      <c r="C83" s="94"/>
      <c r="D83" s="96" t="str">
        <f>'Basic Information'!D5</f>
        <v>Phone: +94761514888       Email: johnshajanthan@gmail.com</v>
      </c>
      <c r="E83" s="86"/>
      <c r="F83" s="86"/>
      <c r="G83" s="86"/>
      <c r="H83" s="86"/>
      <c r="I83" s="86"/>
      <c r="J83" s="87"/>
      <c r="K83" s="24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25">
      <c r="A84" s="23"/>
      <c r="B84" s="18"/>
      <c r="C84" s="18"/>
      <c r="D84" s="18"/>
      <c r="E84" s="18"/>
      <c r="F84" s="18"/>
      <c r="G84" s="18"/>
      <c r="H84" s="18"/>
      <c r="I84" s="18"/>
      <c r="J84" s="18"/>
      <c r="K84" s="24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25">
      <c r="A85" s="23"/>
      <c r="B85" s="18"/>
      <c r="C85" s="18"/>
      <c r="D85" s="18"/>
      <c r="E85" s="18"/>
      <c r="F85" s="97" t="str">
        <f>"Report Card : "&amp;'Basic Information'!L5</f>
        <v>Report Card : Final Term</v>
      </c>
      <c r="G85" s="98"/>
      <c r="H85" s="99"/>
      <c r="I85" s="18"/>
      <c r="J85" s="18"/>
      <c r="K85" s="24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25">
      <c r="A86" s="23"/>
      <c r="B86" s="18"/>
      <c r="C86" s="18"/>
      <c r="D86" s="18"/>
      <c r="E86" s="18"/>
      <c r="F86" s="97" t="str">
        <f>"Academic Year : " &amp; " " &amp; 'Basic Information'!$D$6</f>
        <v>Academic Year :  2020-21</v>
      </c>
      <c r="G86" s="98"/>
      <c r="H86" s="99"/>
      <c r="I86" s="18"/>
      <c r="J86" s="18"/>
      <c r="K86" s="24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25">
      <c r="A87" s="23"/>
      <c r="B87" s="18"/>
      <c r="C87" s="18"/>
      <c r="D87" s="18"/>
      <c r="E87" s="18"/>
      <c r="F87" s="18"/>
      <c r="G87" s="18"/>
      <c r="H87" s="18"/>
      <c r="I87" s="18"/>
      <c r="J87" s="18"/>
      <c r="K87" s="24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25">
      <c r="A88" s="23"/>
      <c r="B88" s="82" t="s">
        <v>57</v>
      </c>
      <c r="C88" s="65"/>
      <c r="D88" s="28" t="s">
        <v>78</v>
      </c>
      <c r="E88" s="18"/>
      <c r="F88" s="7" t="s">
        <v>59</v>
      </c>
      <c r="G88" s="28" t="str">
        <f t="array" ref="G88">IF(D88="","",INDEX('Mark Sheet'!B4:BU1048576,MATCH(D88,'Mark Sheet'!C4:C1048576,0),MATCH(F88,'Mark Sheet'!B4:BT4,0)))</f>
        <v>7 - B</v>
      </c>
      <c r="H88" s="82" t="s">
        <v>66</v>
      </c>
      <c r="I88" s="65"/>
      <c r="J88" s="29" t="str">
        <f ca="1">IFERROR(__xludf.DUMMYFUNCTION("CONCATENATE(IF(D88="""","""",INDEX('Mark Sheet'!B4:BU1048576,MATCH(D88,'Mark Sheet'!C4:C1048576,0),MATCH(""P3"",'Mark Sheet'!B4:BT4,0))),""/"",+'Basic Information'!L6)"),"52/65")</f>
        <v>52/65</v>
      </c>
      <c r="K88" s="24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25">
      <c r="A89" s="23"/>
      <c r="B89" s="72" t="s">
        <v>58</v>
      </c>
      <c r="C89" s="65"/>
      <c r="D89" s="65"/>
      <c r="E89" s="83" t="str">
        <f t="array" ref="E89">IF(D88="","",INDEX('Mark Sheet'!B4:BU1048576,MATCH(D88,'Mark Sheet'!C4:C1048576,0),MATCH(B89,'Mark Sheet'!B4:BT4,0)))</f>
        <v>dsg</v>
      </c>
      <c r="F89" s="80"/>
      <c r="G89" s="80"/>
      <c r="H89" s="18"/>
      <c r="I89" s="18"/>
      <c r="J89" s="18"/>
      <c r="K89" s="24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25">
      <c r="A90" s="23"/>
      <c r="B90" s="18"/>
      <c r="C90" s="18"/>
      <c r="D90" s="18"/>
      <c r="E90" s="18"/>
      <c r="F90" s="18"/>
      <c r="G90" s="18"/>
      <c r="H90" s="18"/>
      <c r="I90" s="18"/>
      <c r="J90" s="18"/>
      <c r="K90" s="24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25">
      <c r="A91" s="23"/>
      <c r="B91" s="18"/>
      <c r="C91" s="18"/>
      <c r="D91" s="18"/>
      <c r="E91" s="18"/>
      <c r="F91" s="18"/>
      <c r="G91" s="18"/>
      <c r="H91" s="18"/>
      <c r="I91" s="18"/>
      <c r="J91" s="18"/>
      <c r="K91" s="24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25">
      <c r="A92" s="23"/>
      <c r="B92" s="73" t="s">
        <v>83</v>
      </c>
      <c r="C92" s="74"/>
      <c r="D92" s="74"/>
      <c r="E92" s="74"/>
      <c r="F92" s="75"/>
      <c r="G92" s="31" t="s">
        <v>84</v>
      </c>
      <c r="H92" s="31" t="s">
        <v>85</v>
      </c>
      <c r="I92" s="31" t="s">
        <v>86</v>
      </c>
      <c r="J92" s="31" t="s">
        <v>23</v>
      </c>
      <c r="K92" s="24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25">
      <c r="A93" s="23"/>
      <c r="B93" s="32">
        <v>1</v>
      </c>
      <c r="C93" s="73" t="str">
        <f>'Mark Sheet'!$F$2</f>
        <v>English</v>
      </c>
      <c r="D93" s="74"/>
      <c r="E93" s="74"/>
      <c r="F93" s="75"/>
      <c r="G93" s="33">
        <f t="array" ref="G93">INDEX('Mark Sheet'!B$4:BU$1048576,MATCH(D$88,'Mark Sheet'!C$4:C$1048576,0),((5*B93)+(B93-1)+4))</f>
        <v>11</v>
      </c>
      <c r="H93" s="33">
        <f t="array" aca="1" ref="H93" ca="1">MAX(INDIRECT(CONCATENATE("'Mark Sheet'!",RIGHT(MID(CELL("address",INDEX('Mark Sheet'!F$2:BT$2,MATCH(C93,'Mark Sheet'!F$2:BT$2,0)+4)),2,LEN(CELL("address",INDEX('Mark Sheet'!F$2:BT$2,MATCH(C93,'Mark Sheet'!F$2:BT$2,0)+4)))-3),LEN(MID(CELL("address",INDEX('Mark Sheet'!F$2:BT$2,MATCH(C93,'Mark Sheet'!F$2:BT$2,0)+4)),2,LEN(CELL("address",INDEX('Mark Sheet'!F$2:BT$2,MATCH(C93,'Mark Sheet'!F$2:BT$2,0)+4)))-3))-FIND("$",MID(CELL("address",INDEX('Mark Sheet'!F$2:BT$2,MATCH(C93,'Mark Sheet'!F$2:BT$2,0)+4)),2,LEN(CELL("address",INDEX('Mark Sheet'!F$2:BT$2,MATCH(C93,'Mark Sheet'!F$2:BT$2,0)+4)))-3))),"5:",RIGHT(MID(CELL("address",INDEX('Mark Sheet'!F$2:BT$2,MATCH(C93,'Mark Sheet'!F$2:BT$2,0)+4)),2,LEN(CELL("address",INDEX('Mark Sheet'!F$2:BT$2,MATCH(C93,'Mark Sheet'!F$2:BT$2,0)+4)))-3),LEN(MID(CELL("address",INDEX('Mark Sheet'!F$2:BT$2,MATCH(C93,'Mark Sheet'!F$2:BT$2,0)+4)),2,LEN(CELL("address",INDEX('Mark Sheet'!F$2:BT$2,MATCH(C93,'Mark Sheet'!F$2:BT$2,0)+4)))-3))-FIND("$",MID(CELL("address",INDEX('Mark Sheet'!F$2:BT$2,MATCH(C93,'Mark Sheet'!F$2:BT$2,0)+4)),2,LEN(CELL("address",INDEX('Mark Sheet'!F$2:BT$2,MATCH(C93,'Mark Sheet'!F$2:BT$2,0)+4)))-3))),"1048576")))</f>
        <v>89</v>
      </c>
      <c r="I93" s="33" t="str">
        <f t="shared" ref="I93:I101" si="2">IF(G93&gt;=90,"A+",IF(G93&gt;=80,"A",IF(G93&gt;=65,"B+",IF(G93&gt;=55,"B",IF(G93&gt;=45,"C+",IF(G93&gt;=35,"C","F"))))))</f>
        <v>F</v>
      </c>
      <c r="J93" s="33" t="str">
        <f t="array" ref="J93">INDEX('Basic Information'!B$10:F$17,MATCH(I93,'Basic Information'!D$10:D$17,0),MATCH(J$14,'Basic Information'!B$10:F$10,0))</f>
        <v>Fail</v>
      </c>
      <c r="K93" s="24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25">
      <c r="A94" s="23"/>
      <c r="B94" s="32">
        <v>2</v>
      </c>
      <c r="C94" s="73" t="str">
        <f>'Mark Sheet'!$L$2</f>
        <v>Mathematics</v>
      </c>
      <c r="D94" s="74"/>
      <c r="E94" s="74"/>
      <c r="F94" s="75"/>
      <c r="G94" s="33">
        <f t="array" ref="G94">INDEX('Mark Sheet'!B$4:BU$1048576,MATCH(D$88,'Mark Sheet'!C$4:C$1048576,0),((5*B94)+(B94-1)+4))</f>
        <v>22</v>
      </c>
      <c r="H94" s="33">
        <f t="array" aca="1" ref="H94" ca="1">MAX(INDIRECT(CONCATENATE("'Mark Sheet'!",RIGHT(MID(CELL("address",INDEX('Mark Sheet'!F$2:BT$2,MATCH(C94,'Mark Sheet'!F$2:BT$2,0)+4)),2,LEN(CELL("address",INDEX('Mark Sheet'!F$2:BT$2,MATCH(C94,'Mark Sheet'!F$2:BT$2,0)+4)))-3),LEN(MID(CELL("address",INDEX('Mark Sheet'!F$2:BT$2,MATCH(C94,'Mark Sheet'!F$2:BT$2,0)+4)),2,LEN(CELL("address",INDEX('Mark Sheet'!F$2:BT$2,MATCH(C94,'Mark Sheet'!F$2:BT$2,0)+4)))-3))-FIND("$",MID(CELL("address",INDEX('Mark Sheet'!F$2:BT$2,MATCH(C94,'Mark Sheet'!F$2:BT$2,0)+4)),2,LEN(CELL("address",INDEX('Mark Sheet'!F$2:BT$2,MATCH(C94,'Mark Sheet'!F$2:BT$2,0)+4)))-3))),"5:",RIGHT(MID(CELL("address",INDEX('Mark Sheet'!F$2:BT$2,MATCH(C94,'Mark Sheet'!F$2:BT$2,0)+4)),2,LEN(CELL("address",INDEX('Mark Sheet'!F$2:BT$2,MATCH(C94,'Mark Sheet'!F$2:BT$2,0)+4)))-3),LEN(MID(CELL("address",INDEX('Mark Sheet'!F$2:BT$2,MATCH(C94,'Mark Sheet'!F$2:BT$2,0)+4)),2,LEN(CELL("address",INDEX('Mark Sheet'!F$2:BT$2,MATCH(C94,'Mark Sheet'!F$2:BT$2,0)+4)))-3))-FIND("$",MID(CELL("address",INDEX('Mark Sheet'!F$2:BT$2,MATCH(C94,'Mark Sheet'!F$2:BT$2,0)+4)),2,LEN(CELL("address",INDEX('Mark Sheet'!F$2:BT$2,MATCH(C94,'Mark Sheet'!F$2:BT$2,0)+4)))-3))),"1048576")))</f>
        <v>79</v>
      </c>
      <c r="I94" s="33" t="str">
        <f t="shared" si="2"/>
        <v>F</v>
      </c>
      <c r="J94" s="33" t="str">
        <f t="array" ref="J94">INDEX('Basic Information'!B$10:F$17,MATCH(I94,'Basic Information'!D$10:D$17,0),MATCH(J$14,'Basic Information'!B$10:F$10,0))</f>
        <v>Fail</v>
      </c>
      <c r="K94" s="24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5">
      <c r="A95" s="23"/>
      <c r="B95" s="32">
        <v>3</v>
      </c>
      <c r="C95" s="73" t="str">
        <f>'Mark Sheet'!$R$2</f>
        <v>Science</v>
      </c>
      <c r="D95" s="74"/>
      <c r="E95" s="74"/>
      <c r="F95" s="75"/>
      <c r="G95" s="33">
        <f t="array" ref="G95">INDEX('Mark Sheet'!B$4:BU$1048576,MATCH(D$88,'Mark Sheet'!C$4:C$1048576,0),((5*B95)+(B95-1)+4))</f>
        <v>33</v>
      </c>
      <c r="H95" s="33">
        <f t="array" aca="1" ref="H95" ca="1">MAX(INDIRECT(CONCATENATE("'Mark Sheet'!",RIGHT(MID(CELL("address",INDEX('Mark Sheet'!F$2:BT$2,MATCH(C95,'Mark Sheet'!F$2:BT$2,0)+4)),2,LEN(CELL("address",INDEX('Mark Sheet'!F$2:BT$2,MATCH(C95,'Mark Sheet'!F$2:BT$2,0)+4)))-3),LEN(MID(CELL("address",INDEX('Mark Sheet'!F$2:BT$2,MATCH(C95,'Mark Sheet'!F$2:BT$2,0)+4)),2,LEN(CELL("address",INDEX('Mark Sheet'!F$2:BT$2,MATCH(C95,'Mark Sheet'!F$2:BT$2,0)+4)))-3))-FIND("$",MID(CELL("address",INDEX('Mark Sheet'!F$2:BT$2,MATCH(C95,'Mark Sheet'!F$2:BT$2,0)+4)),2,LEN(CELL("address",INDEX('Mark Sheet'!F$2:BT$2,MATCH(C95,'Mark Sheet'!F$2:BT$2,0)+4)))-3))),"5:",RIGHT(MID(CELL("address",INDEX('Mark Sheet'!F$2:BT$2,MATCH(C95,'Mark Sheet'!F$2:BT$2,0)+4)),2,LEN(CELL("address",INDEX('Mark Sheet'!F$2:BT$2,MATCH(C95,'Mark Sheet'!F$2:BT$2,0)+4)))-3),LEN(MID(CELL("address",INDEX('Mark Sheet'!F$2:BT$2,MATCH(C95,'Mark Sheet'!F$2:BT$2,0)+4)),2,LEN(CELL("address",INDEX('Mark Sheet'!F$2:BT$2,MATCH(C95,'Mark Sheet'!F$2:BT$2,0)+4)))-3))-FIND("$",MID(CELL("address",INDEX('Mark Sheet'!F$2:BT$2,MATCH(C95,'Mark Sheet'!F$2:BT$2,0)+4)),2,LEN(CELL("address",INDEX('Mark Sheet'!F$2:BT$2,MATCH(C95,'Mark Sheet'!F$2:BT$2,0)+4)))-3))),"1048576")))</f>
        <v>95</v>
      </c>
      <c r="I95" s="33" t="str">
        <f t="shared" si="2"/>
        <v>F</v>
      </c>
      <c r="J95" s="33" t="str">
        <f t="array" ref="J95">INDEX('Basic Information'!B$10:F$17,MATCH(I95,'Basic Information'!D$10:D$17,0),MATCH(J$14,'Basic Information'!B$10:F$10,0))</f>
        <v>Fail</v>
      </c>
      <c r="K95" s="24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5">
      <c r="A96" s="23"/>
      <c r="B96" s="32">
        <v>4</v>
      </c>
      <c r="C96" s="73" t="str">
        <f>'Mark Sheet'!$X$2</f>
        <v>Social Science</v>
      </c>
      <c r="D96" s="74"/>
      <c r="E96" s="74"/>
      <c r="F96" s="75"/>
      <c r="G96" s="33">
        <f t="array" ref="G96">INDEX('Mark Sheet'!B$4:BU$1048576,MATCH(D$88,'Mark Sheet'!C$4:C$1048576,0),((5*B96)+(B96-1)+4))</f>
        <v>95</v>
      </c>
      <c r="H96" s="33">
        <f t="array" aca="1" ref="H96" ca="1">MAX(INDIRECT(CONCATENATE("'Mark Sheet'!",RIGHT(MID(CELL("address",INDEX('Mark Sheet'!F$2:BT$2,MATCH(C96,'Mark Sheet'!F$2:BT$2,0)+4)),2,LEN(CELL("address",INDEX('Mark Sheet'!F$2:BT$2,MATCH(C96,'Mark Sheet'!F$2:BT$2,0)+4)))-3),LEN(MID(CELL("address",INDEX('Mark Sheet'!F$2:BT$2,MATCH(C96,'Mark Sheet'!F$2:BT$2,0)+4)),2,LEN(CELL("address",INDEX('Mark Sheet'!F$2:BT$2,MATCH(C96,'Mark Sheet'!F$2:BT$2,0)+4)))-3))-FIND("$",MID(CELL("address",INDEX('Mark Sheet'!F$2:BT$2,MATCH(C96,'Mark Sheet'!F$2:BT$2,0)+4)),2,LEN(CELL("address",INDEX('Mark Sheet'!F$2:BT$2,MATCH(C96,'Mark Sheet'!F$2:BT$2,0)+4)))-3))),"5:",RIGHT(MID(CELL("address",INDEX('Mark Sheet'!F$2:BT$2,MATCH(C96,'Mark Sheet'!F$2:BT$2,0)+4)),2,LEN(CELL("address",INDEX('Mark Sheet'!F$2:BT$2,MATCH(C96,'Mark Sheet'!F$2:BT$2,0)+4)))-3),LEN(MID(CELL("address",INDEX('Mark Sheet'!F$2:BT$2,MATCH(C96,'Mark Sheet'!F$2:BT$2,0)+4)),2,LEN(CELL("address",INDEX('Mark Sheet'!F$2:BT$2,MATCH(C96,'Mark Sheet'!F$2:BT$2,0)+4)))-3))-FIND("$",MID(CELL("address",INDEX('Mark Sheet'!F$2:BT$2,MATCH(C96,'Mark Sheet'!F$2:BT$2,0)+4)),2,LEN(CELL("address",INDEX('Mark Sheet'!F$2:BT$2,MATCH(C96,'Mark Sheet'!F$2:BT$2,0)+4)))-3))),"1048576")))</f>
        <v>95</v>
      </c>
      <c r="I96" s="33" t="str">
        <f t="shared" si="2"/>
        <v>A+</v>
      </c>
      <c r="J96" s="33" t="str">
        <f t="array" ref="J96">INDEX('Basic Information'!B$10:F$17,MATCH(I96,'Basic Information'!D$10:D$17,0),MATCH(J$14,'Basic Information'!B$10:F$10,0))</f>
        <v>Very Excellent</v>
      </c>
      <c r="K96" s="24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5">
      <c r="A97" s="23"/>
      <c r="B97" s="32">
        <v>5</v>
      </c>
      <c r="C97" s="73" t="str">
        <f>'Mark Sheet'!$AD$2</f>
        <v>Hindi</v>
      </c>
      <c r="D97" s="74"/>
      <c r="E97" s="74"/>
      <c r="F97" s="75"/>
      <c r="G97" s="33">
        <f t="array" ref="G97">INDEX('Mark Sheet'!B$4:BU$1048576,MATCH(D$88,'Mark Sheet'!C$4:C$1048576,0),((5*B97)+(B97-1)+4))</f>
        <v>95</v>
      </c>
      <c r="H97" s="33">
        <f t="array" aca="1" ref="H97" ca="1">MAX(INDIRECT(CONCATENATE("'Mark Sheet'!",RIGHT(MID(CELL("address",INDEX('Mark Sheet'!F$2:BT$2,MATCH(C97,'Mark Sheet'!F$2:BT$2,0)+4)),2,LEN(CELL("address",INDEX('Mark Sheet'!F$2:BT$2,MATCH(C97,'Mark Sheet'!F$2:BT$2,0)+4)))-3),LEN(MID(CELL("address",INDEX('Mark Sheet'!F$2:BT$2,MATCH(C97,'Mark Sheet'!F$2:BT$2,0)+4)),2,LEN(CELL("address",INDEX('Mark Sheet'!F$2:BT$2,MATCH(C97,'Mark Sheet'!F$2:BT$2,0)+4)))-3))-FIND("$",MID(CELL("address",INDEX('Mark Sheet'!F$2:BT$2,MATCH(C97,'Mark Sheet'!F$2:BT$2,0)+4)),2,LEN(CELL("address",INDEX('Mark Sheet'!F$2:BT$2,MATCH(C97,'Mark Sheet'!F$2:BT$2,0)+4)))-3))),"5:",RIGHT(MID(CELL("address",INDEX('Mark Sheet'!F$2:BT$2,MATCH(C97,'Mark Sheet'!F$2:BT$2,0)+4)),2,LEN(CELL("address",INDEX('Mark Sheet'!F$2:BT$2,MATCH(C97,'Mark Sheet'!F$2:BT$2,0)+4)))-3),LEN(MID(CELL("address",INDEX('Mark Sheet'!F$2:BT$2,MATCH(C97,'Mark Sheet'!F$2:BT$2,0)+4)),2,LEN(CELL("address",INDEX('Mark Sheet'!F$2:BT$2,MATCH(C97,'Mark Sheet'!F$2:BT$2,0)+4)))-3))-FIND("$",MID(CELL("address",INDEX('Mark Sheet'!F$2:BT$2,MATCH(C97,'Mark Sheet'!F$2:BT$2,0)+4)),2,LEN(CELL("address",INDEX('Mark Sheet'!F$2:BT$2,MATCH(C97,'Mark Sheet'!F$2:BT$2,0)+4)))-3))),"1048576")))</f>
        <v>95</v>
      </c>
      <c r="I97" s="33" t="str">
        <f t="shared" si="2"/>
        <v>A+</v>
      </c>
      <c r="J97" s="33" t="str">
        <f t="array" ref="J97">INDEX('Basic Information'!B$10:F$17,MATCH(I97,'Basic Information'!D$10:D$17,0),MATCH(J$14,'Basic Information'!B$10:F$10,0))</f>
        <v>Very Excellent</v>
      </c>
      <c r="K97" s="24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5">
      <c r="A98" s="23"/>
      <c r="B98" s="32">
        <v>6</v>
      </c>
      <c r="C98" s="73" t="str">
        <f>'Mark Sheet'!$AJ$2</f>
        <v>Physical Education</v>
      </c>
      <c r="D98" s="74"/>
      <c r="E98" s="74"/>
      <c r="F98" s="75"/>
      <c r="G98" s="33">
        <f t="array" ref="G98">INDEX('Mark Sheet'!B$4:BU$1048576,MATCH(D$88,'Mark Sheet'!C$4:C$1048576,0),((5*B98)+(B98-1)+4))</f>
        <v>95</v>
      </c>
      <c r="H98" s="33">
        <f t="array" aca="1" ref="H98" ca="1">MAX(INDIRECT(CONCATENATE("'Mark Sheet'!",RIGHT(MID(CELL("address",INDEX('Mark Sheet'!F$2:BT$2,MATCH(C98,'Mark Sheet'!F$2:BT$2,0)+4)),2,LEN(CELL("address",INDEX('Mark Sheet'!F$2:BT$2,MATCH(C98,'Mark Sheet'!F$2:BT$2,0)+4)))-3),LEN(MID(CELL("address",INDEX('Mark Sheet'!F$2:BT$2,MATCH(C98,'Mark Sheet'!F$2:BT$2,0)+4)),2,LEN(CELL("address",INDEX('Mark Sheet'!F$2:BT$2,MATCH(C98,'Mark Sheet'!F$2:BT$2,0)+4)))-3))-FIND("$",MID(CELL("address",INDEX('Mark Sheet'!F$2:BT$2,MATCH(C98,'Mark Sheet'!F$2:BT$2,0)+4)),2,LEN(CELL("address",INDEX('Mark Sheet'!F$2:BT$2,MATCH(C98,'Mark Sheet'!F$2:BT$2,0)+4)))-3))),"5:",RIGHT(MID(CELL("address",INDEX('Mark Sheet'!F$2:BT$2,MATCH(C98,'Mark Sheet'!F$2:BT$2,0)+4)),2,LEN(CELL("address",INDEX('Mark Sheet'!F$2:BT$2,MATCH(C98,'Mark Sheet'!F$2:BT$2,0)+4)))-3),LEN(MID(CELL("address",INDEX('Mark Sheet'!F$2:BT$2,MATCH(C98,'Mark Sheet'!F$2:BT$2,0)+4)),2,LEN(CELL("address",INDEX('Mark Sheet'!F$2:BT$2,MATCH(C98,'Mark Sheet'!F$2:BT$2,0)+4)))-3))-FIND("$",MID(CELL("address",INDEX('Mark Sheet'!F$2:BT$2,MATCH(C98,'Mark Sheet'!F$2:BT$2,0)+4)),2,LEN(CELL("address",INDEX('Mark Sheet'!F$2:BT$2,MATCH(C98,'Mark Sheet'!F$2:BT$2,0)+4)))-3))),"1048576")))</f>
        <v>95</v>
      </c>
      <c r="I98" s="33" t="str">
        <f t="shared" si="2"/>
        <v>A+</v>
      </c>
      <c r="J98" s="33" t="str">
        <f t="array" ref="J98">INDEX('Basic Information'!B$10:F$17,MATCH(I98,'Basic Information'!D$10:D$17,0),MATCH(J$14,'Basic Information'!B$10:F$10,0))</f>
        <v>Very Excellent</v>
      </c>
      <c r="K98" s="24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5">
      <c r="A99" s="23"/>
      <c r="B99" s="32">
        <v>7</v>
      </c>
      <c r="C99" s="73" t="str">
        <f>'Mark Sheet'!$AP$2</f>
        <v>Drawing</v>
      </c>
      <c r="D99" s="74"/>
      <c r="E99" s="74"/>
      <c r="F99" s="75"/>
      <c r="G99" s="33">
        <f t="array" ref="G99">INDEX('Mark Sheet'!B$4:BU$1048576,MATCH(D$88,'Mark Sheet'!C$4:C$1048576,0),((5*B99)+(B99-1)+4))</f>
        <v>95</v>
      </c>
      <c r="H99" s="33">
        <f t="array" aca="1" ref="H99" ca="1">MAX(INDIRECT(CONCATENATE("'Mark Sheet'!",RIGHT(MID(CELL("address",INDEX('Mark Sheet'!F$2:BT$2,MATCH(C99,'Mark Sheet'!F$2:BT$2,0)+4)),2,LEN(CELL("address",INDEX('Mark Sheet'!F$2:BT$2,MATCH(C99,'Mark Sheet'!F$2:BT$2,0)+4)))-3),LEN(MID(CELL("address",INDEX('Mark Sheet'!F$2:BT$2,MATCH(C99,'Mark Sheet'!F$2:BT$2,0)+4)),2,LEN(CELL("address",INDEX('Mark Sheet'!F$2:BT$2,MATCH(C99,'Mark Sheet'!F$2:BT$2,0)+4)))-3))-FIND("$",MID(CELL("address",INDEX('Mark Sheet'!F$2:BT$2,MATCH(C99,'Mark Sheet'!F$2:BT$2,0)+4)),2,LEN(CELL("address",INDEX('Mark Sheet'!F$2:BT$2,MATCH(C99,'Mark Sheet'!F$2:BT$2,0)+4)))-3))),"5:",RIGHT(MID(CELL("address",INDEX('Mark Sheet'!F$2:BT$2,MATCH(C99,'Mark Sheet'!F$2:BT$2,0)+4)),2,LEN(CELL("address",INDEX('Mark Sheet'!F$2:BT$2,MATCH(C99,'Mark Sheet'!F$2:BT$2,0)+4)))-3),LEN(MID(CELL("address",INDEX('Mark Sheet'!F$2:BT$2,MATCH(C99,'Mark Sheet'!F$2:BT$2,0)+4)),2,LEN(CELL("address",INDEX('Mark Sheet'!F$2:BT$2,MATCH(C99,'Mark Sheet'!F$2:BT$2,0)+4)))-3))-FIND("$",MID(CELL("address",INDEX('Mark Sheet'!F$2:BT$2,MATCH(C99,'Mark Sheet'!F$2:BT$2,0)+4)),2,LEN(CELL("address",INDEX('Mark Sheet'!F$2:BT$2,MATCH(C99,'Mark Sheet'!F$2:BT$2,0)+4)))-3))),"1048576")))</f>
        <v>95</v>
      </c>
      <c r="I99" s="33" t="str">
        <f t="shared" si="2"/>
        <v>A+</v>
      </c>
      <c r="J99" s="33" t="str">
        <f t="array" ref="J99">INDEX('Basic Information'!B$10:F$17,MATCH(I99,'Basic Information'!D$10:D$17,0),MATCH(J$14,'Basic Information'!B$10:F$10,0))</f>
        <v>Very Excellent</v>
      </c>
      <c r="K99" s="24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5">
      <c r="A100" s="23"/>
      <c r="B100" s="32">
        <v>8</v>
      </c>
      <c r="C100" s="73" t="str">
        <f>'Mark Sheet'!$AV$2</f>
        <v>Sanskrit</v>
      </c>
      <c r="D100" s="74"/>
      <c r="E100" s="74"/>
      <c r="F100" s="75"/>
      <c r="G100" s="33">
        <f t="array" ref="G100">INDEX('Mark Sheet'!B$4:BU$1048576,MATCH(D$88,'Mark Sheet'!C$4:C$1048576,0),((5*B100)+(B100-1)+4))</f>
        <v>95</v>
      </c>
      <c r="H100" s="33">
        <f t="array" aca="1" ref="H100" ca="1">MAX(INDIRECT(CONCATENATE("'Mark Sheet'!",RIGHT(MID(CELL("address",INDEX('Mark Sheet'!F$2:BT$2,MATCH(C100,'Mark Sheet'!F$2:BT$2,0)+4)),2,LEN(CELL("address",INDEX('Mark Sheet'!F$2:BT$2,MATCH(C100,'Mark Sheet'!F$2:BT$2,0)+4)))-3),LEN(MID(CELL("address",INDEX('Mark Sheet'!F$2:BT$2,MATCH(C100,'Mark Sheet'!F$2:BT$2,0)+4)),2,LEN(CELL("address",INDEX('Mark Sheet'!F$2:BT$2,MATCH(C100,'Mark Sheet'!F$2:BT$2,0)+4)))-3))-FIND("$",MID(CELL("address",INDEX('Mark Sheet'!F$2:BT$2,MATCH(C100,'Mark Sheet'!F$2:BT$2,0)+4)),2,LEN(CELL("address",INDEX('Mark Sheet'!F$2:BT$2,MATCH(C100,'Mark Sheet'!F$2:BT$2,0)+4)))-3))),"5:",RIGHT(MID(CELL("address",INDEX('Mark Sheet'!F$2:BT$2,MATCH(C100,'Mark Sheet'!F$2:BT$2,0)+4)),2,LEN(CELL("address",INDEX('Mark Sheet'!F$2:BT$2,MATCH(C100,'Mark Sheet'!F$2:BT$2,0)+4)))-3),LEN(MID(CELL("address",INDEX('Mark Sheet'!F$2:BT$2,MATCH(C100,'Mark Sheet'!F$2:BT$2,0)+4)),2,LEN(CELL("address",INDEX('Mark Sheet'!F$2:BT$2,MATCH(C100,'Mark Sheet'!F$2:BT$2,0)+4)))-3))-FIND("$",MID(CELL("address",INDEX('Mark Sheet'!F$2:BT$2,MATCH(C100,'Mark Sheet'!F$2:BT$2,0)+4)),2,LEN(CELL("address",INDEX('Mark Sheet'!F$2:BT$2,MATCH(C100,'Mark Sheet'!F$2:BT$2,0)+4)))-3))),"1048576")))</f>
        <v>95</v>
      </c>
      <c r="I100" s="33" t="str">
        <f t="shared" si="2"/>
        <v>A+</v>
      </c>
      <c r="J100" s="33" t="str">
        <f t="array" ref="J100">INDEX('Basic Information'!B$10:F$17,MATCH(I100,'Basic Information'!D$10:D$17,0),MATCH(J$14,'Basic Information'!B$10:F$10,0))</f>
        <v>Very Excellent</v>
      </c>
      <c r="K100" s="24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5">
      <c r="A101" s="23"/>
      <c r="B101" s="32">
        <v>9</v>
      </c>
      <c r="C101" s="73" t="str">
        <f>'Mark Sheet'!$BB$2</f>
        <v>Moral Science</v>
      </c>
      <c r="D101" s="74"/>
      <c r="E101" s="74"/>
      <c r="F101" s="75"/>
      <c r="G101" s="33">
        <f t="array" ref="G101">INDEX('Mark Sheet'!B$4:BU$1048576,MATCH(D$88,'Mark Sheet'!C$4:C$1048576,0),((5*B101)+(B101-1)+4))</f>
        <v>95</v>
      </c>
      <c r="H101" s="33">
        <f t="array" aca="1" ref="H101" ca="1">MAX(INDIRECT(CONCATENATE("'Mark Sheet'!",RIGHT(MID(CELL("address",INDEX('Mark Sheet'!F$2:BT$2,MATCH(C101,'Mark Sheet'!F$2:BT$2,0)+4)),2,LEN(CELL("address",INDEX('Mark Sheet'!F$2:BT$2,MATCH(C101,'Mark Sheet'!F$2:BT$2,0)+4)))-3),LEN(MID(CELL("address",INDEX('Mark Sheet'!F$2:BT$2,MATCH(C101,'Mark Sheet'!F$2:BT$2,0)+4)),2,LEN(CELL("address",INDEX('Mark Sheet'!F$2:BT$2,MATCH(C101,'Mark Sheet'!F$2:BT$2,0)+4)))-3))-FIND("$",MID(CELL("address",INDEX('Mark Sheet'!F$2:BT$2,MATCH(C101,'Mark Sheet'!F$2:BT$2,0)+4)),2,LEN(CELL("address",INDEX('Mark Sheet'!F$2:BT$2,MATCH(C101,'Mark Sheet'!F$2:BT$2,0)+4)))-3))),"5:",RIGHT(MID(CELL("address",INDEX('Mark Sheet'!F$2:BT$2,MATCH(C101,'Mark Sheet'!F$2:BT$2,0)+4)),2,LEN(CELL("address",INDEX('Mark Sheet'!F$2:BT$2,MATCH(C101,'Mark Sheet'!F$2:BT$2,0)+4)))-3),LEN(MID(CELL("address",INDEX('Mark Sheet'!F$2:BT$2,MATCH(C101,'Mark Sheet'!F$2:BT$2,0)+4)),2,LEN(CELL("address",INDEX('Mark Sheet'!F$2:BT$2,MATCH(C101,'Mark Sheet'!F$2:BT$2,0)+4)))-3))-FIND("$",MID(CELL("address",INDEX('Mark Sheet'!F$2:BT$2,MATCH(C101,'Mark Sheet'!F$2:BT$2,0)+4)),2,LEN(CELL("address",INDEX('Mark Sheet'!F$2:BT$2,MATCH(C101,'Mark Sheet'!F$2:BT$2,0)+4)))-3))),"1048576")))</f>
        <v>95</v>
      </c>
      <c r="I101" s="33" t="str">
        <f t="shared" si="2"/>
        <v>A+</v>
      </c>
      <c r="J101" s="33" t="str">
        <f t="array" ref="J101">INDEX('Basic Information'!B$10:F$17,MATCH(I101,'Basic Information'!D$10:D$17,0),MATCH(J$14,'Basic Information'!B$10:F$10,0))</f>
        <v>Very Excellent</v>
      </c>
      <c r="K101" s="24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5">
      <c r="A102" s="23"/>
      <c r="B102" s="73" t="s">
        <v>87</v>
      </c>
      <c r="C102" s="74"/>
      <c r="D102" s="74"/>
      <c r="E102" s="74"/>
      <c r="F102" s="75"/>
      <c r="G102" s="34">
        <f>SUM(G93:G101)</f>
        <v>636</v>
      </c>
      <c r="H102" s="84"/>
      <c r="I102" s="74"/>
      <c r="J102" s="75"/>
      <c r="K102" s="24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5">
      <c r="A103" s="23"/>
      <c r="B103" s="18"/>
      <c r="C103" s="18"/>
      <c r="D103" s="18"/>
      <c r="E103" s="18"/>
      <c r="F103" s="18"/>
      <c r="G103" s="18"/>
      <c r="H103" s="18"/>
      <c r="I103" s="18"/>
      <c r="J103" s="18"/>
      <c r="K103" s="24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5">
      <c r="A104" s="23"/>
      <c r="B104" s="18"/>
      <c r="C104" s="30" t="s">
        <v>62</v>
      </c>
      <c r="D104" s="35">
        <f t="array" ref="D104">INDEX('Mark Sheet'!BN4:BP13,MATCH(G102,'Mark Sheet'!BN4:BN13,0),MATCH(C104,'Mark Sheet'!BN4:BP4,0))</f>
        <v>6</v>
      </c>
      <c r="E104" s="30" t="s">
        <v>22</v>
      </c>
      <c r="F104" s="28" t="str">
        <f>IF(G102/9&gt;=90,"A+",IF(G102/9&gt;=80,"A",IF(G102/9&gt;=65,"B+",IF(G102/9&gt;=55,"B",IF(G102/9&gt;=45,"C+",IF(G102/9&gt;=35,"C","F"))))))</f>
        <v>B+</v>
      </c>
      <c r="G104" s="72" t="s">
        <v>88</v>
      </c>
      <c r="H104" s="65"/>
      <c r="I104" s="36">
        <f>(G102/900)</f>
        <v>0.70666666666666667</v>
      </c>
      <c r="J104" s="18"/>
      <c r="K104" s="24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5">
      <c r="A105" s="23"/>
      <c r="B105" s="18"/>
      <c r="C105" s="18"/>
      <c r="D105" s="18"/>
      <c r="E105" s="18"/>
      <c r="F105" s="18"/>
      <c r="G105" s="18"/>
      <c r="H105" s="18"/>
      <c r="I105" s="18"/>
      <c r="J105" s="18"/>
      <c r="K105" s="24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5">
      <c r="A106" s="23"/>
      <c r="B106" s="18"/>
      <c r="C106" s="85" t="s">
        <v>89</v>
      </c>
      <c r="D106" s="86"/>
      <c r="E106" s="86"/>
      <c r="F106" s="86"/>
      <c r="G106" s="86"/>
      <c r="H106" s="86"/>
      <c r="I106" s="87"/>
      <c r="J106" s="18"/>
      <c r="K106" s="24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5">
      <c r="A107" s="23"/>
      <c r="B107" s="18"/>
      <c r="C107" s="37" t="str">
        <f>CONCATENATE('Basic Information'!C11,"-",'Basic Information'!B11)</f>
        <v>100-90</v>
      </c>
      <c r="D107" s="37" t="str">
        <f>CONCATENATE('Basic Information'!C12,"-",'Basic Information'!B12)</f>
        <v>90-80</v>
      </c>
      <c r="E107" s="37" t="str">
        <f>CONCATENATE('Basic Information'!C13,"-",'Basic Information'!B13)</f>
        <v>80-65</v>
      </c>
      <c r="F107" s="37" t="str">
        <f>CONCATENATE('Basic Information'!C14,"-",'Basic Information'!B14)</f>
        <v>65-55</v>
      </c>
      <c r="G107" s="37" t="str">
        <f>CONCATENATE('Basic Information'!C15,"-",'Basic Information'!B15)</f>
        <v>55-45</v>
      </c>
      <c r="H107" s="37" t="str">
        <f>CONCATENATE('Basic Information'!C16,"-",'Basic Information'!B16)</f>
        <v>45-35</v>
      </c>
      <c r="I107" s="37" t="str">
        <f>CONCATENATE('Basic Information'!C17,"-",'Basic Information'!B17)</f>
        <v>34-0</v>
      </c>
      <c r="J107" s="18"/>
      <c r="K107" s="24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5">
      <c r="A108" s="23"/>
      <c r="B108" s="18"/>
      <c r="C108" s="37" t="str">
        <f>INDEX('Basic Information'!$B10:$F17,MATCH(_xlfn.NUMBERVALUE(LEFT(C107,(FIND("-",C107)-1))),'Basic Information'!$C10:$C17,0),MATCH("Grade",'Basic Information'!$B10:$F10,0))</f>
        <v>A+</v>
      </c>
      <c r="D108" s="37" t="str">
        <f>INDEX('Basic Information'!$B10:$F17,MATCH(_xlfn.NUMBERVALUE(LEFT(D107,(FIND("-",D107)-1))),'Basic Information'!$C10:$C17,0),MATCH("Grade",'Basic Information'!$B10:$F10,0))</f>
        <v>A</v>
      </c>
      <c r="E108" s="37" t="str">
        <f>INDEX('Basic Information'!$B10:$F17,MATCH(_xlfn.NUMBERVALUE(LEFT(E107,(FIND("-",E107)-1))),'Basic Information'!$C10:$C17,0),MATCH("Grade",'Basic Information'!$B10:$F10,0))</f>
        <v>B+</v>
      </c>
      <c r="F108" s="37" t="str">
        <f>INDEX('Basic Information'!$B10:$F17,MATCH(_xlfn.NUMBERVALUE(LEFT(F107,(FIND("-",F107)-1))),'Basic Information'!$C10:$C17,0),MATCH("Grade",'Basic Information'!$B10:$F10,0))</f>
        <v>B</v>
      </c>
      <c r="G108" s="37" t="str">
        <f>INDEX('Basic Information'!$B10:$F17,MATCH(_xlfn.NUMBERVALUE(LEFT(G107,(FIND("-",G107)-1))),'Basic Information'!$C10:$C17,0),MATCH("Grade",'Basic Information'!$B10:$F10,0))</f>
        <v>C+</v>
      </c>
      <c r="H108" s="37" t="str">
        <f>INDEX('Basic Information'!$B10:$F17,MATCH(_xlfn.NUMBERVALUE(LEFT(H107,(FIND("-",H107)-1))),'Basic Information'!$C10:$C17,0),MATCH("Grade",'Basic Information'!$B10:$F10,0))</f>
        <v>C</v>
      </c>
      <c r="I108" s="37" t="str">
        <f>INDEX('Basic Information'!$B10:$F17,MATCH(_xlfn.NUMBERVALUE(LEFT(I107,(FIND("-",I107)-1))),'Basic Information'!$C10:$C17,0),MATCH("Grade",'Basic Information'!$B10:$F10,0))</f>
        <v>F</v>
      </c>
      <c r="J108" s="18"/>
      <c r="K108" s="24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5">
      <c r="A109" s="23"/>
      <c r="B109" s="18"/>
      <c r="C109" s="18"/>
      <c r="D109" s="18"/>
      <c r="E109" s="18"/>
      <c r="F109" s="18"/>
      <c r="G109" s="18"/>
      <c r="H109" s="18"/>
      <c r="I109" s="18"/>
      <c r="J109" s="18"/>
      <c r="K109" s="24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5">
      <c r="A110" s="23"/>
      <c r="B110" s="88" t="str">
        <f>'Basic Information'!$D$7</f>
        <v>Parththika</v>
      </c>
      <c r="C110" s="80"/>
      <c r="D110" s="80"/>
      <c r="E110" s="18"/>
      <c r="F110" s="88" t="str">
        <f>'Basic Information'!$H$7</f>
        <v>John Shajanthan</v>
      </c>
      <c r="G110" s="80"/>
      <c r="H110" s="18"/>
      <c r="I110" s="18"/>
      <c r="J110" s="18"/>
      <c r="K110" s="24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5">
      <c r="A111" s="23"/>
      <c r="B111" s="76"/>
      <c r="C111" s="77"/>
      <c r="D111" s="78"/>
      <c r="E111" s="18"/>
      <c r="F111" s="76"/>
      <c r="G111" s="78"/>
      <c r="H111" s="18"/>
      <c r="I111" s="76"/>
      <c r="J111" s="78"/>
      <c r="K111" s="24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5">
      <c r="A112" s="23"/>
      <c r="B112" s="79"/>
      <c r="C112" s="80"/>
      <c r="D112" s="81"/>
      <c r="E112" s="18"/>
      <c r="F112" s="79"/>
      <c r="G112" s="81"/>
      <c r="H112" s="18"/>
      <c r="I112" s="79"/>
      <c r="J112" s="81"/>
      <c r="K112" s="24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5">
      <c r="A113" s="23"/>
      <c r="B113" s="72" t="s">
        <v>90</v>
      </c>
      <c r="C113" s="65"/>
      <c r="D113" s="65"/>
      <c r="E113" s="18"/>
      <c r="F113" s="72" t="s">
        <v>91</v>
      </c>
      <c r="G113" s="65"/>
      <c r="H113" s="18"/>
      <c r="I113" s="72" t="s">
        <v>92</v>
      </c>
      <c r="J113" s="65"/>
      <c r="K113" s="24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5">
      <c r="A114" s="38"/>
      <c r="B114" s="29"/>
      <c r="C114" s="29"/>
      <c r="D114" s="29"/>
      <c r="E114" s="29"/>
      <c r="F114" s="29"/>
      <c r="G114" s="29"/>
      <c r="H114" s="29"/>
      <c r="I114" s="29"/>
      <c r="J114" s="29"/>
      <c r="K114" s="3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96">
    <mergeCell ref="B3:C5"/>
    <mergeCell ref="D3:J3"/>
    <mergeCell ref="D4:J4"/>
    <mergeCell ref="D5:J5"/>
    <mergeCell ref="F7:H7"/>
    <mergeCell ref="F8:H8"/>
    <mergeCell ref="H10:I10"/>
    <mergeCell ref="B10:C10"/>
    <mergeCell ref="B11:D11"/>
    <mergeCell ref="E11:G11"/>
    <mergeCell ref="B14:F14"/>
    <mergeCell ref="C15:F15"/>
    <mergeCell ref="C16:F16"/>
    <mergeCell ref="C17:F17"/>
    <mergeCell ref="H24:J24"/>
    <mergeCell ref="G26:H26"/>
    <mergeCell ref="C28:I28"/>
    <mergeCell ref="C18:F18"/>
    <mergeCell ref="C19:F19"/>
    <mergeCell ref="C20:F20"/>
    <mergeCell ref="C21:F21"/>
    <mergeCell ref="C22:F22"/>
    <mergeCell ref="C23:F23"/>
    <mergeCell ref="B24:F24"/>
    <mergeCell ref="B32:D32"/>
    <mergeCell ref="F32:G32"/>
    <mergeCell ref="B33:D34"/>
    <mergeCell ref="F33:G34"/>
    <mergeCell ref="I33:J34"/>
    <mergeCell ref="F35:G35"/>
    <mergeCell ref="I35:J35"/>
    <mergeCell ref="B35:D35"/>
    <mergeCell ref="B42:C44"/>
    <mergeCell ref="D42:J42"/>
    <mergeCell ref="D43:J43"/>
    <mergeCell ref="D44:J44"/>
    <mergeCell ref="F46:H46"/>
    <mergeCell ref="F47:H47"/>
    <mergeCell ref="B49:C49"/>
    <mergeCell ref="H49:I49"/>
    <mergeCell ref="B50:D50"/>
    <mergeCell ref="E50:G50"/>
    <mergeCell ref="B53:F53"/>
    <mergeCell ref="C54:F54"/>
    <mergeCell ref="F110:G110"/>
    <mergeCell ref="C55:F55"/>
    <mergeCell ref="C56:F56"/>
    <mergeCell ref="C57:F57"/>
    <mergeCell ref="C58:F58"/>
    <mergeCell ref="C59:F59"/>
    <mergeCell ref="C60:F60"/>
    <mergeCell ref="C61:F61"/>
    <mergeCell ref="F71:G71"/>
    <mergeCell ref="F72:G73"/>
    <mergeCell ref="F74:G74"/>
    <mergeCell ref="F86:H86"/>
    <mergeCell ref="D82:J82"/>
    <mergeCell ref="D83:J83"/>
    <mergeCell ref="F85:H85"/>
    <mergeCell ref="F111:G112"/>
    <mergeCell ref="C101:F101"/>
    <mergeCell ref="B102:F102"/>
    <mergeCell ref="H102:J102"/>
    <mergeCell ref="G104:H104"/>
    <mergeCell ref="C106:I106"/>
    <mergeCell ref="B110:D110"/>
    <mergeCell ref="I111:J112"/>
    <mergeCell ref="H88:I88"/>
    <mergeCell ref="E89:G89"/>
    <mergeCell ref="C62:F62"/>
    <mergeCell ref="B63:F63"/>
    <mergeCell ref="H63:J63"/>
    <mergeCell ref="G65:H65"/>
    <mergeCell ref="C67:I67"/>
    <mergeCell ref="B71:D71"/>
    <mergeCell ref="I72:J73"/>
    <mergeCell ref="B72:D73"/>
    <mergeCell ref="B74:D74"/>
    <mergeCell ref="B81:C83"/>
    <mergeCell ref="B88:C88"/>
    <mergeCell ref="B89:D89"/>
    <mergeCell ref="I74:J74"/>
    <mergeCell ref="D81:J81"/>
    <mergeCell ref="B92:F92"/>
    <mergeCell ref="C93:F93"/>
    <mergeCell ref="C94:F94"/>
    <mergeCell ref="C95:F95"/>
    <mergeCell ref="C96:F96"/>
    <mergeCell ref="B113:D113"/>
    <mergeCell ref="F113:G113"/>
    <mergeCell ref="I113:J113"/>
    <mergeCell ref="C97:F97"/>
    <mergeCell ref="C98:F98"/>
    <mergeCell ref="C99:F99"/>
    <mergeCell ref="C100:F100"/>
    <mergeCell ref="B111:D112"/>
  </mergeCells>
  <printOptions horizontalCentered="1"/>
  <pageMargins left="0.39370078740157483" right="0.39370078740157483" top="0.19685039370078741" bottom="0.19685039370078741" header="0" footer="0"/>
  <pageSetup paperSize="9" scale="97" orientation="portrait"/>
  <headerFooter>
    <oddFooter>&amp;LSchool Report Card Template&amp;RPrepared By: MSOfficeGeek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'Mark Sheet'!$C$5:$C$1048576</xm:f>
          </x14:formula1>
          <xm:sqref>D10 D49 D88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E9" sqref="E9"/>
    </sheetView>
  </sheetViews>
  <sheetFormatPr defaultColWidth="14.42578125" defaultRowHeight="15" customHeight="1" x14ac:dyDescent="0.25"/>
  <cols>
    <col min="1" max="1" width="9.140625" customWidth="1"/>
    <col min="2" max="2" width="3" customWidth="1"/>
    <col min="3" max="3" width="7.28515625" customWidth="1"/>
    <col min="4" max="6" width="9.140625" customWidth="1"/>
    <col min="7" max="7" width="8.5703125" customWidth="1"/>
    <col min="8" max="9" width="9.140625" customWidth="1"/>
    <col min="10" max="10" width="13.85546875" customWidth="1"/>
    <col min="11" max="11" width="12" customWidth="1"/>
    <col min="12" max="12" width="9" customWidth="1"/>
    <col min="13" max="13" width="13.85546875" customWidth="1"/>
    <col min="14" max="14" width="9" customWidth="1"/>
    <col min="15" max="15" width="12" customWidth="1"/>
    <col min="16" max="16" width="13.85546875" customWidth="1"/>
    <col min="17" max="17" width="9.140625" customWidth="1"/>
    <col min="18" max="18" width="7.5703125" customWidth="1"/>
    <col min="19" max="19" width="2.85546875" customWidth="1"/>
    <col min="20" max="26" width="8.7109375" customWidth="1"/>
  </cols>
  <sheetData>
    <row r="1" spans="1:26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5">
      <c r="A2" s="18"/>
      <c r="B2" s="40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41"/>
      <c r="T2" s="18"/>
      <c r="U2" s="18"/>
      <c r="V2" s="18"/>
      <c r="W2" s="18"/>
      <c r="X2" s="18"/>
      <c r="Y2" s="18"/>
      <c r="Z2" s="18"/>
    </row>
    <row r="3" spans="1:26" ht="19.5" customHeight="1" x14ac:dyDescent="0.25">
      <c r="A3" s="18"/>
      <c r="B3" s="42"/>
      <c r="C3" s="122" t="s">
        <v>82</v>
      </c>
      <c r="D3" s="90"/>
      <c r="E3" s="123" t="str">
        <f>'Basic Information'!$D$3</f>
        <v>Kokuvil Hindu College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43"/>
      <c r="T3" s="18"/>
      <c r="U3" s="18"/>
      <c r="V3" s="18"/>
      <c r="W3" s="18"/>
      <c r="X3" s="18"/>
      <c r="Y3" s="18"/>
      <c r="Z3" s="18"/>
    </row>
    <row r="4" spans="1:26" ht="20.25" customHeight="1" x14ac:dyDescent="0.25">
      <c r="A4" s="18"/>
      <c r="B4" s="42"/>
      <c r="C4" s="91"/>
      <c r="D4" s="92"/>
      <c r="E4" s="124" t="str">
        <f>'Basic Information'!$D$4</f>
        <v>No:31, Kokuvil Junction, Jaffna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43"/>
      <c r="T4" s="18"/>
      <c r="U4" s="18"/>
      <c r="V4" s="18"/>
      <c r="W4" s="18"/>
      <c r="X4" s="18"/>
      <c r="Y4" s="18"/>
      <c r="Z4" s="18"/>
    </row>
    <row r="5" spans="1:26" ht="15.75" x14ac:dyDescent="0.25">
      <c r="A5" s="18"/>
      <c r="B5" s="42"/>
      <c r="C5" s="93"/>
      <c r="D5" s="94"/>
      <c r="E5" s="124" t="str">
        <f>'Basic Information'!D5</f>
        <v>Phone: +94761514888       Email: johnshajanthan@gmail.com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43"/>
      <c r="T5" s="18"/>
      <c r="U5" s="18"/>
      <c r="V5" s="18"/>
      <c r="W5" s="18"/>
      <c r="X5" s="18"/>
      <c r="Y5" s="18"/>
      <c r="Z5" s="18"/>
    </row>
    <row r="6" spans="1:26" ht="18.75" customHeight="1" x14ac:dyDescent="0.25">
      <c r="A6" s="18"/>
      <c r="B6" s="4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43"/>
      <c r="T6" s="18"/>
      <c r="U6" s="18"/>
      <c r="V6" s="18"/>
      <c r="W6" s="18"/>
      <c r="X6" s="18"/>
      <c r="Y6" s="18"/>
      <c r="Z6" s="18"/>
    </row>
    <row r="7" spans="1:26" ht="18.75" customHeight="1" x14ac:dyDescent="0.25">
      <c r="A7" s="18"/>
      <c r="B7" s="42"/>
      <c r="C7" s="18"/>
      <c r="D7" s="18"/>
      <c r="E7" s="18"/>
      <c r="F7" s="18"/>
      <c r="G7" s="18"/>
      <c r="H7" s="18"/>
      <c r="I7" s="97" t="str">
        <f>"Academic Year" &amp; " " &amp; 'Basic Information'!$D$6</f>
        <v>Academic Year 2020-21</v>
      </c>
      <c r="J7" s="98"/>
      <c r="K7" s="98"/>
      <c r="L7" s="98"/>
      <c r="M7" s="99"/>
      <c r="N7" s="18"/>
      <c r="O7" s="18"/>
      <c r="P7" s="18"/>
      <c r="Q7" s="18"/>
      <c r="R7" s="18"/>
      <c r="S7" s="43"/>
      <c r="T7" s="18"/>
      <c r="U7" s="18"/>
      <c r="V7" s="18"/>
      <c r="W7" s="18"/>
      <c r="X7" s="18"/>
      <c r="Y7" s="18"/>
      <c r="Z7" s="18"/>
    </row>
    <row r="8" spans="1:26" ht="18.75" customHeight="1" x14ac:dyDescent="0.25">
      <c r="A8" s="18"/>
      <c r="B8" s="42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43"/>
      <c r="T8" s="18"/>
      <c r="U8" s="18"/>
      <c r="V8" s="18"/>
      <c r="W8" s="18"/>
      <c r="X8" s="18"/>
      <c r="Y8" s="18"/>
      <c r="Z8" s="18"/>
    </row>
    <row r="9" spans="1:26" ht="18.75" customHeight="1" x14ac:dyDescent="0.25">
      <c r="A9" s="18"/>
      <c r="B9" s="42"/>
      <c r="C9" s="82" t="s">
        <v>57</v>
      </c>
      <c r="D9" s="65"/>
      <c r="E9" s="28" t="s">
        <v>75</v>
      </c>
      <c r="F9" s="82" t="s">
        <v>58</v>
      </c>
      <c r="G9" s="65"/>
      <c r="H9" s="125" t="str">
        <f t="array" ref="H9">IF(E9="","",INDEX('Mark Sheet'!B4:BU1048576,MATCH(E9,'Mark Sheet'!C4:C1048576,0),MATCH(F9,'Mark Sheet'!B4:BT4,0)))</f>
        <v>sdgsFG</v>
      </c>
      <c r="I9" s="80"/>
      <c r="J9" s="80"/>
      <c r="K9" s="7"/>
      <c r="L9" s="18"/>
      <c r="M9" s="7" t="s">
        <v>59</v>
      </c>
      <c r="N9" s="28" t="str">
        <f t="array" ref="N9">IF(E9="","",INDEX('Mark Sheet'!B4:BU1048576,MATCH(E9,'Mark Sheet'!C4:C1048576,0),MATCH(M9,'Mark Sheet'!B4:BT4,0)))</f>
        <v>7 - B</v>
      </c>
      <c r="O9" s="18"/>
      <c r="P9" s="82" t="s">
        <v>93</v>
      </c>
      <c r="Q9" s="65"/>
      <c r="R9" s="28">
        <f>IF(Q26="F","",'Basic Information'!F6+1)</f>
        <v>8</v>
      </c>
      <c r="S9" s="43"/>
      <c r="T9" s="18"/>
      <c r="U9" s="18"/>
      <c r="V9" s="18"/>
      <c r="W9" s="18"/>
      <c r="X9" s="18"/>
      <c r="Y9" s="18"/>
      <c r="Z9" s="18"/>
    </row>
    <row r="10" spans="1:26" ht="18.75" customHeight="1" x14ac:dyDescent="0.25">
      <c r="A10" s="18"/>
      <c r="B10" s="42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43"/>
      <c r="T10" s="18"/>
      <c r="U10" s="18"/>
      <c r="V10" s="18"/>
      <c r="W10" s="18"/>
      <c r="X10" s="18"/>
      <c r="Y10" s="18"/>
      <c r="Z10" s="18"/>
    </row>
    <row r="11" spans="1:26" ht="18.75" customHeight="1" x14ac:dyDescent="0.25">
      <c r="A11" s="18"/>
      <c r="B11" s="42"/>
      <c r="C11" s="18"/>
      <c r="D11" s="18"/>
      <c r="E11" s="18"/>
      <c r="F11" s="18"/>
      <c r="G11" s="18"/>
      <c r="H11" s="126" t="str">
        <f>'Basic Information'!J5</f>
        <v>Term - 1</v>
      </c>
      <c r="I11" s="120"/>
      <c r="J11" s="113"/>
      <c r="K11" s="126" t="str">
        <f>'Basic Information'!K5</f>
        <v>Term - 2</v>
      </c>
      <c r="L11" s="120"/>
      <c r="M11" s="113"/>
      <c r="N11" s="126" t="str">
        <f>'Basic Information'!$L$5</f>
        <v>Final Term</v>
      </c>
      <c r="O11" s="120"/>
      <c r="P11" s="113"/>
      <c r="Q11" s="18"/>
      <c r="R11" s="18"/>
      <c r="S11" s="43"/>
      <c r="T11" s="18"/>
      <c r="U11" s="18"/>
      <c r="V11" s="18"/>
      <c r="W11" s="18"/>
      <c r="X11" s="18"/>
      <c r="Y11" s="18"/>
      <c r="Z11" s="18"/>
    </row>
    <row r="12" spans="1:26" ht="27" customHeight="1" x14ac:dyDescent="0.25">
      <c r="A12" s="18"/>
      <c r="B12" s="42"/>
      <c r="C12" s="119" t="s">
        <v>83</v>
      </c>
      <c r="D12" s="120"/>
      <c r="E12" s="120"/>
      <c r="F12" s="120"/>
      <c r="G12" s="113"/>
      <c r="H12" s="44" t="s">
        <v>94</v>
      </c>
      <c r="I12" s="44" t="s">
        <v>86</v>
      </c>
      <c r="J12" s="44" t="s">
        <v>23</v>
      </c>
      <c r="K12" s="44" t="s">
        <v>94</v>
      </c>
      <c r="L12" s="44" t="s">
        <v>86</v>
      </c>
      <c r="M12" s="44" t="s">
        <v>23</v>
      </c>
      <c r="N12" s="44" t="s">
        <v>94</v>
      </c>
      <c r="O12" s="44" t="s">
        <v>86</v>
      </c>
      <c r="P12" s="44" t="s">
        <v>23</v>
      </c>
      <c r="Q12" s="18"/>
      <c r="R12" s="18"/>
      <c r="S12" s="43"/>
      <c r="T12" s="18"/>
      <c r="U12" s="18"/>
      <c r="V12" s="18"/>
      <c r="W12" s="18"/>
      <c r="X12" s="18"/>
      <c r="Y12" s="18"/>
      <c r="Z12" s="18"/>
    </row>
    <row r="13" spans="1:26" ht="18.75" customHeight="1" x14ac:dyDescent="0.25">
      <c r="A13" s="18"/>
      <c r="B13" s="42"/>
      <c r="C13" s="45">
        <v>1</v>
      </c>
      <c r="D13" s="112" t="str">
        <f>'Mark Sheet'!$F$2</f>
        <v>English</v>
      </c>
      <c r="E13" s="120"/>
      <c r="F13" s="120"/>
      <c r="G13" s="113"/>
      <c r="H13" s="45">
        <f t="array" ref="H13">INDEX('Mark Sheet'!B$4:BU$1048576,MATCH(E$9,'Mark Sheet'!C$4:C$1048576,0),((5*C13)+(C13-1)))</f>
        <v>85</v>
      </c>
      <c r="I13" s="45" t="str">
        <f t="shared" ref="I13:I21" si="0">IF(H13&gt;=90,"A+",IF(H13&gt;=80,"A",IF(H13&gt;=65,"B+",IF(H13&gt;=55,"B",IF(H13&gt;=45,"C+",IF(H13&gt;=35,"C","F"))))))</f>
        <v>A</v>
      </c>
      <c r="J13" s="45" t="str">
        <f t="array" ref="J13">INDEX('Basic Information'!B$10:F$17,MATCH(I13,'Basic Information'!D$10:D$17,0),MATCH(J$12,'Basic Information'!B$10:F$10,0))</f>
        <v>Excellent</v>
      </c>
      <c r="K13" s="45">
        <f t="array" ref="K13">INDEX('Mark Sheet'!B$4:BU$1048576,MATCH(E$9,'Mark Sheet'!C$4:C$1048576,0),((5*C13)+(C13-1)+2))</f>
        <v>85</v>
      </c>
      <c r="L13" s="45" t="str">
        <f t="shared" ref="L13:L21" si="1">IF(K13&gt;=90,"A+",IF(K13&gt;=80,"A",IF(K13&gt;=65,"B+",IF(K13&gt;=55,"B",IF(K13&gt;=45,"C+",IF(K13&gt;=35,"C","F"))))))</f>
        <v>A</v>
      </c>
      <c r="M13" s="45" t="str">
        <f t="array" ref="M13">INDEX('Basic Information'!B$10:F$17,MATCH(L13,'Basic Information'!D$10:D$17,0),MATCH(M$12,'Basic Information'!B$10:F$10,0))</f>
        <v>Excellent</v>
      </c>
      <c r="N13" s="45">
        <f t="array" ref="N13">INDEX('Mark Sheet'!B$4:BU$1048576,MATCH(E$9,'Mark Sheet'!C$4:C$1048576,0),((5*C13)+(C13-1)+4))</f>
        <v>85</v>
      </c>
      <c r="O13" s="45" t="str">
        <f t="shared" ref="O13:O21" si="2">IF(N13&gt;=90,"A+",IF(N13&gt;=80,"A",IF(N13&gt;=65,"B+",IF(N13&gt;=55,"B",IF(N13&gt;=45,"C+",IF(N13&gt;=35,"C","F"))))))</f>
        <v>A</v>
      </c>
      <c r="P13" s="45" t="str">
        <f t="array" ref="P13">INDEX('Basic Information'!B$10:F$17,MATCH(O13,'Basic Information'!D$10:D$17,0),MATCH(P$12,'Basic Information'!B$10:F$10,0))</f>
        <v>Excellent</v>
      </c>
      <c r="Q13" s="18"/>
      <c r="R13" s="18"/>
      <c r="S13" s="43"/>
      <c r="T13" s="18"/>
      <c r="U13" s="18"/>
      <c r="V13" s="18"/>
      <c r="W13" s="18"/>
      <c r="X13" s="18"/>
      <c r="Y13" s="18"/>
      <c r="Z13" s="18"/>
    </row>
    <row r="14" spans="1:26" ht="18.75" customHeight="1" x14ac:dyDescent="0.25">
      <c r="A14" s="18"/>
      <c r="B14" s="42"/>
      <c r="C14" s="45">
        <v>2</v>
      </c>
      <c r="D14" s="112" t="str">
        <f>'Mark Sheet'!$L$2</f>
        <v>Mathematics</v>
      </c>
      <c r="E14" s="120"/>
      <c r="F14" s="120"/>
      <c r="G14" s="113"/>
      <c r="H14" s="45">
        <f t="array" ref="H14">INDEX('Mark Sheet'!B$4:BU$1048576,MATCH(E$9,'Mark Sheet'!C$4:C$1048576,0),((5*C14)+(C14-1)))</f>
        <v>55</v>
      </c>
      <c r="I14" s="45" t="str">
        <f t="shared" si="0"/>
        <v>B</v>
      </c>
      <c r="J14" s="45" t="str">
        <f t="array" ref="J14">INDEX('Basic Information'!B$10:F$17,MATCH(I14,'Basic Information'!D$10:D$17,0),MATCH(J$12,'Basic Information'!B$10:F$10,0))</f>
        <v>Good</v>
      </c>
      <c r="K14" s="45">
        <f t="array" ref="K14">INDEX('Mark Sheet'!B$4:BU$1048576,MATCH(E$9,'Mark Sheet'!C$4:C$1048576,0),((5*C14)+(C14-1)+2))</f>
        <v>85</v>
      </c>
      <c r="L14" s="45" t="str">
        <f t="shared" si="1"/>
        <v>A</v>
      </c>
      <c r="M14" s="45" t="str">
        <f t="array" ref="M14">INDEX('Basic Information'!B$10:F$17,MATCH(L14,'Basic Information'!D$10:D$17,0),MATCH(M$12,'Basic Information'!B$10:F$10,0))</f>
        <v>Excellent</v>
      </c>
      <c r="N14" s="45">
        <f t="array" ref="N14">INDEX('Mark Sheet'!B$4:BU$1048576,MATCH(E$9,'Mark Sheet'!C$4:C$1048576,0),((5*C14)+(C14-1)+4))</f>
        <v>79</v>
      </c>
      <c r="O14" s="45" t="str">
        <f t="shared" si="2"/>
        <v>B+</v>
      </c>
      <c r="P14" s="45" t="str">
        <f t="array" ref="P14">INDEX('Basic Information'!B$10:F$17,MATCH(O14,'Basic Information'!D$10:D$17,0),MATCH(P$12,'Basic Information'!B$10:F$10,0))</f>
        <v>Very Good</v>
      </c>
      <c r="Q14" s="18"/>
      <c r="R14" s="18"/>
      <c r="S14" s="43"/>
      <c r="T14" s="18"/>
      <c r="U14" s="18"/>
      <c r="V14" s="18"/>
      <c r="W14" s="18"/>
      <c r="X14" s="18"/>
      <c r="Y14" s="18"/>
      <c r="Z14" s="18"/>
    </row>
    <row r="15" spans="1:26" ht="18.75" customHeight="1" x14ac:dyDescent="0.25">
      <c r="A15" s="18"/>
      <c r="B15" s="42"/>
      <c r="C15" s="45">
        <v>3</v>
      </c>
      <c r="D15" s="112" t="str">
        <f>'Mark Sheet'!$R$2</f>
        <v>Science</v>
      </c>
      <c r="E15" s="120"/>
      <c r="F15" s="120"/>
      <c r="G15" s="113"/>
      <c r="H15" s="45">
        <f t="array" ref="H15">INDEX('Mark Sheet'!B$4:BU$1048576,MATCH(E$9,'Mark Sheet'!C$4:C$1048576,0),((5*C15)+(C15-1)))</f>
        <v>45</v>
      </c>
      <c r="I15" s="45" t="str">
        <f t="shared" si="0"/>
        <v>C+</v>
      </c>
      <c r="J15" s="45" t="str">
        <f t="array" ref="J15">INDEX('Basic Information'!B$10:F$17,MATCH(I15,'Basic Information'!D$10:D$17,0),MATCH(J$12,'Basic Information'!B$10:F$10,0))</f>
        <v>Average</v>
      </c>
      <c r="K15" s="45">
        <f t="array" ref="K15">INDEX('Mark Sheet'!B$4:BU$1048576,MATCH(E$9,'Mark Sheet'!C$4:C$1048576,0),((5*C15)+(C15-1)+2))</f>
        <v>79</v>
      </c>
      <c r="L15" s="45" t="str">
        <f t="shared" si="1"/>
        <v>B+</v>
      </c>
      <c r="M15" s="45" t="str">
        <f t="array" ref="M15">INDEX('Basic Information'!B$10:F$17,MATCH(L15,'Basic Information'!D$10:D$17,0),MATCH(M$12,'Basic Information'!B$10:F$10,0))</f>
        <v>Very Good</v>
      </c>
      <c r="N15" s="45">
        <f t="array" ref="N15">INDEX('Mark Sheet'!B$4:BU$1048576,MATCH(E$9,'Mark Sheet'!C$4:C$1048576,0),((5*C15)+(C15-1)+4))</f>
        <v>85</v>
      </c>
      <c r="O15" s="45" t="str">
        <f t="shared" si="2"/>
        <v>A</v>
      </c>
      <c r="P15" s="45" t="str">
        <f t="array" ref="P15">INDEX('Basic Information'!B$10:F$17,MATCH(O15,'Basic Information'!D$10:D$17,0),MATCH(P$12,'Basic Information'!B$10:F$10,0))</f>
        <v>Excellent</v>
      </c>
      <c r="Q15" s="18"/>
      <c r="R15" s="18"/>
      <c r="S15" s="43"/>
      <c r="T15" s="18"/>
      <c r="U15" s="18"/>
      <c r="V15" s="18"/>
      <c r="W15" s="18"/>
      <c r="X15" s="18"/>
      <c r="Y15" s="18"/>
      <c r="Z15" s="18"/>
    </row>
    <row r="16" spans="1:26" ht="18.75" customHeight="1" x14ac:dyDescent="0.25">
      <c r="A16" s="18"/>
      <c r="B16" s="42"/>
      <c r="C16" s="45">
        <v>4</v>
      </c>
      <c r="D16" s="112" t="str">
        <f>'Mark Sheet'!$X$2</f>
        <v>Social Science</v>
      </c>
      <c r="E16" s="120"/>
      <c r="F16" s="120"/>
      <c r="G16" s="113"/>
      <c r="H16" s="45">
        <f t="array" ref="H16">INDEX('Mark Sheet'!B$4:BU$1048576,MATCH(E$9,'Mark Sheet'!C$4:C$1048576,0),((5*C16)+(C16-1)))</f>
        <v>85</v>
      </c>
      <c r="I16" s="45" t="str">
        <f t="shared" si="0"/>
        <v>A</v>
      </c>
      <c r="J16" s="45" t="str">
        <f t="array" ref="J16">INDEX('Basic Information'!B$10:F$17,MATCH(I16,'Basic Information'!D$10:D$17,0),MATCH(J$12,'Basic Information'!B$10:F$10,0))</f>
        <v>Excellent</v>
      </c>
      <c r="K16" s="45">
        <f t="array" ref="K16">INDEX('Mark Sheet'!B$4:BU$1048576,MATCH(E$9,'Mark Sheet'!C$4:C$1048576,0),((5*C16)+(C16-1)+2))</f>
        <v>85</v>
      </c>
      <c r="L16" s="45" t="str">
        <f t="shared" si="1"/>
        <v>A</v>
      </c>
      <c r="M16" s="45" t="str">
        <f t="array" ref="M16">INDEX('Basic Information'!B$10:F$17,MATCH(L16,'Basic Information'!D$10:D$17,0),MATCH(M$12,'Basic Information'!B$10:F$10,0))</f>
        <v>Excellent</v>
      </c>
      <c r="N16" s="45">
        <f t="array" ref="N16">INDEX('Mark Sheet'!B$4:BU$1048576,MATCH(E$9,'Mark Sheet'!C$4:C$1048576,0),((5*C16)+(C16-1)+4))</f>
        <v>85</v>
      </c>
      <c r="O16" s="45" t="str">
        <f t="shared" si="2"/>
        <v>A</v>
      </c>
      <c r="P16" s="45" t="str">
        <f t="array" ref="P16">INDEX('Basic Information'!B$10:F$17,MATCH(O16,'Basic Information'!D$10:D$17,0),MATCH(P$12,'Basic Information'!B$10:F$10,0))</f>
        <v>Excellent</v>
      </c>
      <c r="Q16" s="18"/>
      <c r="R16" s="18"/>
      <c r="S16" s="43"/>
      <c r="T16" s="18"/>
      <c r="U16" s="18"/>
      <c r="V16" s="18"/>
      <c r="W16" s="18"/>
      <c r="X16" s="18"/>
      <c r="Y16" s="18"/>
      <c r="Z16" s="18"/>
    </row>
    <row r="17" spans="1:26" ht="18.75" customHeight="1" x14ac:dyDescent="0.25">
      <c r="A17" s="18"/>
      <c r="B17" s="42"/>
      <c r="C17" s="45">
        <v>5</v>
      </c>
      <c r="D17" s="112" t="str">
        <f>'Mark Sheet'!$AD$2</f>
        <v>Hindi</v>
      </c>
      <c r="E17" s="120"/>
      <c r="F17" s="120"/>
      <c r="G17" s="113"/>
      <c r="H17" s="45">
        <f t="array" ref="H17">INDEX('Mark Sheet'!B$4:BU$1048576,MATCH(E$9,'Mark Sheet'!C$4:C$1048576,0),((5*C17)+(C17-1)))</f>
        <v>85</v>
      </c>
      <c r="I17" s="45" t="str">
        <f t="shared" si="0"/>
        <v>A</v>
      </c>
      <c r="J17" s="45" t="str">
        <f t="array" ref="J17">INDEX('Basic Information'!B$10:F$17,MATCH(I17,'Basic Information'!D$10:D$17,0),MATCH(J$12,'Basic Information'!B$10:F$10,0))</f>
        <v>Excellent</v>
      </c>
      <c r="K17" s="45">
        <f t="array" ref="K17">INDEX('Mark Sheet'!B$4:BU$1048576,MATCH(E$9,'Mark Sheet'!C$4:C$1048576,0),((5*C17)+(C17-1)+2))</f>
        <v>85</v>
      </c>
      <c r="L17" s="45" t="str">
        <f t="shared" si="1"/>
        <v>A</v>
      </c>
      <c r="M17" s="45" t="str">
        <f t="array" ref="M17">INDEX('Basic Information'!B$10:F$17,MATCH(L17,'Basic Information'!D$10:D$17,0),MATCH(M$12,'Basic Information'!B$10:F$10,0))</f>
        <v>Excellent</v>
      </c>
      <c r="N17" s="45">
        <f t="array" ref="N17">INDEX('Mark Sheet'!B$4:BU$1048576,MATCH(E$9,'Mark Sheet'!C$4:C$1048576,0),((5*C17)+(C17-1)+4))</f>
        <v>85</v>
      </c>
      <c r="O17" s="45" t="str">
        <f t="shared" si="2"/>
        <v>A</v>
      </c>
      <c r="P17" s="45" t="str">
        <f t="array" ref="P17">INDEX('Basic Information'!B$10:F$17,MATCH(O17,'Basic Information'!D$10:D$17,0),MATCH(P$12,'Basic Information'!B$10:F$10,0))</f>
        <v>Excellent</v>
      </c>
      <c r="Q17" s="18"/>
      <c r="R17" s="18"/>
      <c r="S17" s="43"/>
      <c r="T17" s="18"/>
      <c r="U17" s="18"/>
      <c r="V17" s="18"/>
      <c r="W17" s="18"/>
      <c r="X17" s="18"/>
      <c r="Y17" s="18"/>
      <c r="Z17" s="18"/>
    </row>
    <row r="18" spans="1:26" ht="18.75" customHeight="1" x14ac:dyDescent="0.25">
      <c r="A18" s="18"/>
      <c r="B18" s="42"/>
      <c r="C18" s="45">
        <v>6</v>
      </c>
      <c r="D18" s="112" t="str">
        <f>'Mark Sheet'!$AJ$2</f>
        <v>Physical Education</v>
      </c>
      <c r="E18" s="120"/>
      <c r="F18" s="120"/>
      <c r="G18" s="113"/>
      <c r="H18" s="45">
        <f t="array" ref="H18">INDEX('Mark Sheet'!B$4:BU$1048576,MATCH(E$9,'Mark Sheet'!C$4:C$1048576,0),((5*C18)+(C18-1)))</f>
        <v>85</v>
      </c>
      <c r="I18" s="45" t="str">
        <f t="shared" si="0"/>
        <v>A</v>
      </c>
      <c r="J18" s="45" t="str">
        <f t="array" ref="J18">INDEX('Basic Information'!B$10:F$17,MATCH(I18,'Basic Information'!D$10:D$17,0),MATCH(J$12,'Basic Information'!B$10:F$10,0))</f>
        <v>Excellent</v>
      </c>
      <c r="K18" s="45">
        <f t="array" ref="K18">INDEX('Mark Sheet'!B$4:BU$1048576,MATCH(E$9,'Mark Sheet'!C$4:C$1048576,0),((5*C18)+(C18-1)+2))</f>
        <v>85</v>
      </c>
      <c r="L18" s="45" t="str">
        <f t="shared" si="1"/>
        <v>A</v>
      </c>
      <c r="M18" s="45" t="str">
        <f t="array" ref="M18">INDEX('Basic Information'!B$10:F$17,MATCH(L18,'Basic Information'!D$10:D$17,0),MATCH(M$12,'Basic Information'!B$10:F$10,0))</f>
        <v>Excellent</v>
      </c>
      <c r="N18" s="45">
        <f t="array" ref="N18">INDEX('Mark Sheet'!B$4:BU$1048576,MATCH(E$9,'Mark Sheet'!C$4:C$1048576,0),((5*C18)+(C18-1)+4))</f>
        <v>85</v>
      </c>
      <c r="O18" s="45" t="str">
        <f t="shared" si="2"/>
        <v>A</v>
      </c>
      <c r="P18" s="45" t="str">
        <f t="array" ref="P18">INDEX('Basic Information'!B$10:F$17,MATCH(O18,'Basic Information'!D$10:D$17,0),MATCH(P$12,'Basic Information'!B$10:F$10,0))</f>
        <v>Excellent</v>
      </c>
      <c r="Q18" s="18"/>
      <c r="R18" s="18"/>
      <c r="S18" s="43"/>
      <c r="T18" s="18"/>
      <c r="U18" s="18"/>
      <c r="V18" s="18"/>
      <c r="W18" s="18"/>
      <c r="X18" s="18"/>
      <c r="Y18" s="18"/>
      <c r="Z18" s="18"/>
    </row>
    <row r="19" spans="1:26" ht="18.75" customHeight="1" x14ac:dyDescent="0.25">
      <c r="A19" s="18"/>
      <c r="B19" s="42"/>
      <c r="C19" s="45">
        <v>7</v>
      </c>
      <c r="D19" s="112" t="str">
        <f>'Mark Sheet'!$AP$2</f>
        <v>Drawing</v>
      </c>
      <c r="E19" s="120"/>
      <c r="F19" s="120"/>
      <c r="G19" s="113"/>
      <c r="H19" s="45">
        <f t="array" ref="H19">INDEX('Mark Sheet'!B$4:BU$1048576,MATCH(E$9,'Mark Sheet'!C$4:C$1048576,0),((5*C19)+(C19-1)))</f>
        <v>93</v>
      </c>
      <c r="I19" s="45" t="str">
        <f t="shared" si="0"/>
        <v>A+</v>
      </c>
      <c r="J19" s="45" t="str">
        <f t="array" ref="J19">INDEX('Basic Information'!B$10:F$17,MATCH(I19,'Basic Information'!D$10:D$17,0),MATCH(J$12,'Basic Information'!B$10:F$10,0))</f>
        <v>Very Excellent</v>
      </c>
      <c r="K19" s="45">
        <f t="array" ref="K19">INDEX('Mark Sheet'!B$4:BU$1048576,MATCH(E$9,'Mark Sheet'!C$4:C$1048576,0),((5*C19)+(C19-1)+2))</f>
        <v>85</v>
      </c>
      <c r="L19" s="45" t="str">
        <f t="shared" si="1"/>
        <v>A</v>
      </c>
      <c r="M19" s="45" t="str">
        <f t="array" ref="M19">INDEX('Basic Information'!B$10:F$17,MATCH(L19,'Basic Information'!D$10:D$17,0),MATCH(M$12,'Basic Information'!B$10:F$10,0))</f>
        <v>Excellent</v>
      </c>
      <c r="N19" s="45">
        <f t="array" ref="N19">INDEX('Mark Sheet'!B$4:BU$1048576,MATCH(E$9,'Mark Sheet'!C$4:C$1048576,0),((5*C19)+(C19-1)+4))</f>
        <v>85</v>
      </c>
      <c r="O19" s="45" t="str">
        <f t="shared" si="2"/>
        <v>A</v>
      </c>
      <c r="P19" s="45" t="str">
        <f t="array" ref="P19">INDEX('Basic Information'!B$10:F$17,MATCH(O19,'Basic Information'!D$10:D$17,0),MATCH(P$12,'Basic Information'!B$10:F$10,0))</f>
        <v>Excellent</v>
      </c>
      <c r="Q19" s="18"/>
      <c r="R19" s="18"/>
      <c r="S19" s="43"/>
      <c r="T19" s="18"/>
      <c r="U19" s="18"/>
      <c r="V19" s="18"/>
      <c r="W19" s="18"/>
      <c r="X19" s="18"/>
      <c r="Y19" s="18"/>
      <c r="Z19" s="18"/>
    </row>
    <row r="20" spans="1:26" ht="18.75" customHeight="1" x14ac:dyDescent="0.25">
      <c r="A20" s="18"/>
      <c r="B20" s="42"/>
      <c r="C20" s="45">
        <v>8</v>
      </c>
      <c r="D20" s="112" t="str">
        <f>'Mark Sheet'!$AV$2</f>
        <v>Sanskrit</v>
      </c>
      <c r="E20" s="120"/>
      <c r="F20" s="120"/>
      <c r="G20" s="113"/>
      <c r="H20" s="45">
        <f t="array" ref="H20">INDEX('Mark Sheet'!B$4:BU$1048576,MATCH(E$9,'Mark Sheet'!C$4:C$1048576,0),((5*C20)+(C20-1)))</f>
        <v>85</v>
      </c>
      <c r="I20" s="45" t="str">
        <f t="shared" si="0"/>
        <v>A</v>
      </c>
      <c r="J20" s="45" t="str">
        <f t="array" ref="J20">INDEX('Basic Information'!B$10:F$17,MATCH(I20,'Basic Information'!D$10:D$17,0),MATCH(J$12,'Basic Information'!B$10:F$10,0))</f>
        <v>Excellent</v>
      </c>
      <c r="K20" s="45">
        <f t="array" ref="K20">INDEX('Mark Sheet'!B$4:BU$1048576,MATCH(E$9,'Mark Sheet'!C$4:C$1048576,0),((5*C20)+(C20-1)+2))</f>
        <v>85</v>
      </c>
      <c r="L20" s="45" t="str">
        <f t="shared" si="1"/>
        <v>A</v>
      </c>
      <c r="M20" s="45" t="str">
        <f t="array" ref="M20">INDEX('Basic Information'!B$10:F$17,MATCH(L20,'Basic Information'!D$10:D$17,0),MATCH(M$12,'Basic Information'!B$10:F$10,0))</f>
        <v>Excellent</v>
      </c>
      <c r="N20" s="45">
        <f t="array" ref="N20">INDEX('Mark Sheet'!B$4:BU$1048576,MATCH(E$9,'Mark Sheet'!C$4:C$1048576,0),((5*C20)+(C20-1)+4))</f>
        <v>85</v>
      </c>
      <c r="O20" s="45" t="str">
        <f t="shared" si="2"/>
        <v>A</v>
      </c>
      <c r="P20" s="45" t="str">
        <f t="array" ref="P20">INDEX('Basic Information'!B$10:F$17,MATCH(O20,'Basic Information'!D$10:D$17,0),MATCH(P$12,'Basic Information'!B$10:F$10,0))</f>
        <v>Excellent</v>
      </c>
      <c r="Q20" s="18"/>
      <c r="R20" s="18"/>
      <c r="S20" s="43"/>
      <c r="T20" s="18"/>
      <c r="U20" s="18"/>
      <c r="V20" s="18"/>
      <c r="W20" s="18"/>
      <c r="X20" s="18"/>
      <c r="Y20" s="18"/>
      <c r="Z20" s="18"/>
    </row>
    <row r="21" spans="1:26" ht="18.75" customHeight="1" x14ac:dyDescent="0.25">
      <c r="A21" s="18"/>
      <c r="B21" s="42"/>
      <c r="C21" s="45">
        <v>9</v>
      </c>
      <c r="D21" s="112" t="str">
        <f>'Mark Sheet'!$BB$2</f>
        <v>Moral Science</v>
      </c>
      <c r="E21" s="120"/>
      <c r="F21" s="120"/>
      <c r="G21" s="113"/>
      <c r="H21" s="45">
        <f t="array" ref="H21">INDEX('Mark Sheet'!B$4:BU$1048576,MATCH(E$9,'Mark Sheet'!C$4:C$1048576,0),((5*C21)+(C21-1)))</f>
        <v>85</v>
      </c>
      <c r="I21" s="45" t="str">
        <f t="shared" si="0"/>
        <v>A</v>
      </c>
      <c r="J21" s="45" t="str">
        <f t="array" ref="J21">INDEX('Basic Information'!B$10:F$17,MATCH(I21,'Basic Information'!D$10:D$17,0),MATCH(J$12,'Basic Information'!B$10:F$10,0))</f>
        <v>Excellent</v>
      </c>
      <c r="K21" s="45">
        <f t="array" ref="K21">INDEX('Mark Sheet'!B$4:BU$1048576,MATCH(E$9,'Mark Sheet'!C$4:C$1048576,0),((5*C21)+(C21-1)+2))</f>
        <v>85</v>
      </c>
      <c r="L21" s="45" t="str">
        <f t="shared" si="1"/>
        <v>A</v>
      </c>
      <c r="M21" s="45" t="str">
        <f t="array" ref="M21">INDEX('Basic Information'!B$10:F$17,MATCH(L21,'Basic Information'!D$10:D$17,0),MATCH(M$12,'Basic Information'!B$10:F$10,0))</f>
        <v>Excellent</v>
      </c>
      <c r="N21" s="45">
        <f t="array" ref="N21">INDEX('Mark Sheet'!B$4:BU$1048576,MATCH(E$9,'Mark Sheet'!C$4:C$1048576,0),((5*C21)+(C21-1)+4))</f>
        <v>85</v>
      </c>
      <c r="O21" s="45" t="str">
        <f t="shared" si="2"/>
        <v>A</v>
      </c>
      <c r="P21" s="45" t="str">
        <f t="array" ref="P21">INDEX('Basic Information'!B$10:F$17,MATCH(O21,'Basic Information'!D$10:D$17,0),MATCH(P$12,'Basic Information'!B$10:F$10,0))</f>
        <v>Excellent</v>
      </c>
      <c r="Q21" s="18"/>
      <c r="R21" s="18"/>
      <c r="S21" s="43"/>
      <c r="T21" s="18"/>
      <c r="U21" s="18"/>
      <c r="V21" s="18"/>
      <c r="W21" s="18"/>
      <c r="X21" s="18"/>
      <c r="Y21" s="18"/>
      <c r="Z21" s="18"/>
    </row>
    <row r="22" spans="1:26" ht="18.75" customHeight="1" x14ac:dyDescent="0.25">
      <c r="A22" s="18"/>
      <c r="B22" s="42"/>
      <c r="C22" s="119" t="s">
        <v>55</v>
      </c>
      <c r="D22" s="120"/>
      <c r="E22" s="120"/>
      <c r="F22" s="120"/>
      <c r="G22" s="113"/>
      <c r="H22" s="46">
        <f>SUM(H13:H21)</f>
        <v>703</v>
      </c>
      <c r="I22" s="119"/>
      <c r="J22" s="113"/>
      <c r="K22" s="46">
        <f>SUM(K13:K21)</f>
        <v>759</v>
      </c>
      <c r="L22" s="119"/>
      <c r="M22" s="113"/>
      <c r="N22" s="46">
        <f>SUM(N13:N21)</f>
        <v>759</v>
      </c>
      <c r="O22" s="119"/>
      <c r="P22" s="113"/>
      <c r="Q22" s="18"/>
      <c r="R22" s="18"/>
      <c r="S22" s="43"/>
      <c r="T22" s="18"/>
      <c r="U22" s="18"/>
      <c r="V22" s="18"/>
      <c r="W22" s="18"/>
      <c r="X22" s="18"/>
      <c r="Y22" s="18"/>
      <c r="Z22" s="18"/>
    </row>
    <row r="23" spans="1:26" ht="18.75" customHeight="1" x14ac:dyDescent="0.25">
      <c r="A23" s="18"/>
      <c r="B23" s="42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43"/>
      <c r="T23" s="18"/>
      <c r="U23" s="18"/>
      <c r="V23" s="18"/>
      <c r="W23" s="18"/>
      <c r="X23" s="18"/>
      <c r="Y23" s="18"/>
      <c r="Z23" s="18"/>
    </row>
    <row r="24" spans="1:26" ht="18.75" customHeight="1" x14ac:dyDescent="0.25">
      <c r="A24" s="18"/>
      <c r="B24" s="42"/>
      <c r="C24" s="18"/>
      <c r="D24" s="18"/>
      <c r="E24" s="18"/>
      <c r="F24" s="18"/>
      <c r="G24" s="18"/>
      <c r="H24" s="119" t="s">
        <v>7</v>
      </c>
      <c r="I24" s="120"/>
      <c r="J24" s="113"/>
      <c r="K24" s="47"/>
      <c r="L24" s="119" t="s">
        <v>8</v>
      </c>
      <c r="M24" s="120"/>
      <c r="N24" s="113"/>
      <c r="O24" s="18"/>
      <c r="P24" s="119" t="s">
        <v>9</v>
      </c>
      <c r="Q24" s="120"/>
      <c r="R24" s="113"/>
      <c r="S24" s="43"/>
      <c r="T24" s="18"/>
      <c r="U24" s="18"/>
      <c r="V24" s="18"/>
      <c r="W24" s="18"/>
      <c r="X24" s="18"/>
      <c r="Y24" s="18"/>
      <c r="Z24" s="18"/>
    </row>
    <row r="25" spans="1:26" ht="18.75" customHeight="1" x14ac:dyDescent="0.25">
      <c r="A25" s="18"/>
      <c r="B25" s="42"/>
      <c r="C25" s="119" t="s">
        <v>95</v>
      </c>
      <c r="D25" s="113"/>
      <c r="E25" s="129">
        <f t="array" ref="E25">IF(E9="","",INDEX('Mark Sheet'!B4:BU1048576,MATCH(E9,'Mark Sheet'!C4:C1048576,0),MATCH("Attendance",'Mark Sheet'!B4:BT4,0)))/'Basic Information'!L4</f>
        <v>0.81632653061224492</v>
      </c>
      <c r="F25" s="113"/>
      <c r="G25" s="18"/>
      <c r="H25" s="46" t="s">
        <v>62</v>
      </c>
      <c r="I25" s="121">
        <f t="array" ref="I25">INDEX('Mark Sheet'!BH4:BJ13,MATCH(H22,'Mark Sheet'!BH4:BH13,0),MATCH(H25,'Mark Sheet'!BH4:BJ4,0))</f>
        <v>1</v>
      </c>
      <c r="J25" s="113"/>
      <c r="K25" s="18"/>
      <c r="L25" s="46" t="s">
        <v>62</v>
      </c>
      <c r="M25" s="121">
        <f t="array" ref="M25">INDEX('Mark Sheet'!BK4:BM13,MATCH(K22,'Mark Sheet'!BK4:BK13,0),MATCH(L25,'Mark Sheet'!BK4:BM4,0))</f>
        <v>5</v>
      </c>
      <c r="N25" s="113"/>
      <c r="O25" s="18"/>
      <c r="P25" s="46" t="s">
        <v>62</v>
      </c>
      <c r="Q25" s="121">
        <f t="array" ref="Q25">INDEX('Mark Sheet'!BN4:BP13,MATCH(N22,'Mark Sheet'!BN4:BN13,0),MATCH(P25,'Mark Sheet'!BN4:BP4,0))</f>
        <v>2</v>
      </c>
      <c r="R25" s="113"/>
      <c r="S25" s="43"/>
      <c r="T25" s="18"/>
      <c r="U25" s="18"/>
      <c r="V25" s="18"/>
      <c r="W25" s="18"/>
      <c r="X25" s="18"/>
      <c r="Y25" s="18"/>
      <c r="Z25" s="18"/>
    </row>
    <row r="26" spans="1:26" ht="18.75" customHeight="1" x14ac:dyDescent="0.25">
      <c r="A26" s="18"/>
      <c r="B26" s="42"/>
      <c r="C26" s="119" t="s">
        <v>96</v>
      </c>
      <c r="D26" s="113"/>
      <c r="E26" s="112" t="str">
        <f t="array" ref="E26">IF(E9="","",INDEX('Mark Sheet'!B4:BU1048576,MATCH(E9,'Mark Sheet'!C4:C1048576,0),MATCH("Code of Conduct",'Mark Sheet'!B4:BU4,0)))</f>
        <v>Satisfactory</v>
      </c>
      <c r="F26" s="113"/>
      <c r="G26" s="18"/>
      <c r="H26" s="46" t="s">
        <v>22</v>
      </c>
      <c r="I26" s="112" t="str">
        <f>IF(H22/9&gt;=90,"A+",IF(H22/9&gt;=80,"A",IF(H22/9&gt;=65,"B+",IF(H22/9&gt;=55,"B",IF(H22/9&gt;=45,"C+",IF(H22/9&gt;=35,"C","F"))))))</f>
        <v>B+</v>
      </c>
      <c r="J26" s="113"/>
      <c r="K26" s="18"/>
      <c r="L26" s="46" t="s">
        <v>22</v>
      </c>
      <c r="M26" s="112" t="str">
        <f>IF(K22/9&gt;=90,"A+",IF(K22/9&gt;=80,"A",IF(K22/9&gt;=65,"B+",IF(K22/9&gt;=55,"B",IF(K22/9&gt;=45,"C+",IF(K22/9&gt;=35,"C","F"))))))</f>
        <v>A</v>
      </c>
      <c r="N26" s="113"/>
      <c r="O26" s="18"/>
      <c r="P26" s="46" t="s">
        <v>22</v>
      </c>
      <c r="Q26" s="112" t="str">
        <f>IF(N22/9&gt;=90,"A+",IF(N22/9&gt;=80,"A",IF(N22/9&gt;=65,"B+",IF(N22/9&gt;=55,"B",IF(N22/9&gt;=45,"C+",IF(N22/9&gt;=35,"C","F"))))))</f>
        <v>A</v>
      </c>
      <c r="R26" s="113"/>
      <c r="S26" s="43"/>
      <c r="T26" s="18"/>
      <c r="U26" s="18"/>
      <c r="V26" s="18"/>
      <c r="W26" s="18"/>
      <c r="X26" s="18"/>
      <c r="Y26" s="18"/>
      <c r="Z26" s="18"/>
    </row>
    <row r="27" spans="1:26" ht="18.75" customHeight="1" x14ac:dyDescent="0.25">
      <c r="A27" s="18"/>
      <c r="B27" s="42"/>
      <c r="C27" s="127" t="s">
        <v>97</v>
      </c>
      <c r="D27" s="113"/>
      <c r="E27" s="128">
        <f>'Basic Information'!$L$3</f>
        <v>45731</v>
      </c>
      <c r="F27" s="113"/>
      <c r="G27" s="18"/>
      <c r="H27" s="119" t="s">
        <v>88</v>
      </c>
      <c r="I27" s="113"/>
      <c r="J27" s="48">
        <f>(H22/900)</f>
        <v>0.78111111111111109</v>
      </c>
      <c r="K27" s="18"/>
      <c r="L27" s="119" t="s">
        <v>88</v>
      </c>
      <c r="M27" s="113"/>
      <c r="N27" s="48">
        <f>K22/900</f>
        <v>0.84333333333333338</v>
      </c>
      <c r="O27" s="18"/>
      <c r="P27" s="119" t="s">
        <v>88</v>
      </c>
      <c r="Q27" s="113"/>
      <c r="R27" s="48">
        <f>N22/900</f>
        <v>0.84333333333333338</v>
      </c>
      <c r="S27" s="43"/>
      <c r="T27" s="18"/>
      <c r="U27" s="18"/>
      <c r="V27" s="18"/>
      <c r="W27" s="18"/>
      <c r="X27" s="18"/>
      <c r="Y27" s="18"/>
      <c r="Z27" s="18"/>
    </row>
    <row r="28" spans="1:26" ht="18.75" customHeight="1" x14ac:dyDescent="0.25">
      <c r="A28" s="18"/>
      <c r="B28" s="42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43"/>
      <c r="T28" s="18"/>
      <c r="U28" s="18"/>
      <c r="V28" s="18"/>
      <c r="W28" s="18"/>
      <c r="X28" s="18"/>
      <c r="Y28" s="18"/>
      <c r="Z28" s="18"/>
    </row>
    <row r="29" spans="1:26" ht="18.75" customHeight="1" x14ac:dyDescent="0.25">
      <c r="A29" s="18"/>
      <c r="B29" s="42"/>
      <c r="C29" s="18"/>
      <c r="D29" s="18"/>
      <c r="E29" s="18"/>
      <c r="F29" s="18"/>
      <c r="G29" s="18"/>
      <c r="H29" s="85" t="s">
        <v>98</v>
      </c>
      <c r="I29" s="86"/>
      <c r="J29" s="86"/>
      <c r="K29" s="86"/>
      <c r="L29" s="86"/>
      <c r="M29" s="86"/>
      <c r="N29" s="87"/>
      <c r="O29" s="18"/>
      <c r="P29" s="18"/>
      <c r="Q29" s="18"/>
      <c r="R29" s="18"/>
      <c r="S29" s="43"/>
      <c r="T29" s="18"/>
      <c r="U29" s="18"/>
      <c r="V29" s="18"/>
      <c r="W29" s="18"/>
      <c r="X29" s="18"/>
      <c r="Y29" s="18"/>
      <c r="Z29" s="18"/>
    </row>
    <row r="30" spans="1:26" ht="18.75" customHeight="1" x14ac:dyDescent="0.25">
      <c r="A30" s="18"/>
      <c r="B30" s="42"/>
      <c r="C30" s="18"/>
      <c r="D30" s="18"/>
      <c r="E30" s="18"/>
      <c r="F30" s="18"/>
      <c r="G30" s="18"/>
      <c r="H30" s="37" t="str">
        <f>CONCATENATE('Basic Information'!C$11,"-",'Basic Information'!B$11)</f>
        <v>100-90</v>
      </c>
      <c r="I30" s="37" t="str">
        <f>CONCATENATE('Basic Information'!C$12,"-",'Basic Information'!B$12)</f>
        <v>90-80</v>
      </c>
      <c r="J30" s="37" t="str">
        <f>CONCATENATE('Basic Information'!C$13,"-",'Basic Information'!B$13)</f>
        <v>80-65</v>
      </c>
      <c r="K30" s="37" t="str">
        <f>CONCATENATE('Basic Information'!C$14,"-",'Basic Information'!B$14)</f>
        <v>65-55</v>
      </c>
      <c r="L30" s="37" t="str">
        <f>CONCATENATE('Basic Information'!C$15,"-",'Basic Information'!B$15)</f>
        <v>55-45</v>
      </c>
      <c r="M30" s="37" t="str">
        <f>CONCATENATE('Basic Information'!C$16,"-",'Basic Information'!B$16)</f>
        <v>45-35</v>
      </c>
      <c r="N30" s="37" t="str">
        <f>CONCATENATE('Basic Information'!C$17,"-",'Basic Information'!B$17)</f>
        <v>34-0</v>
      </c>
      <c r="O30" s="18"/>
      <c r="P30" s="18"/>
      <c r="Q30" s="18"/>
      <c r="R30" s="18"/>
      <c r="S30" s="43"/>
      <c r="T30" s="18"/>
      <c r="U30" s="18"/>
      <c r="V30" s="18"/>
      <c r="W30" s="18"/>
      <c r="X30" s="18"/>
      <c r="Y30" s="18"/>
      <c r="Z30" s="18"/>
    </row>
    <row r="31" spans="1:26" ht="18.75" customHeight="1" x14ac:dyDescent="0.25">
      <c r="A31" s="18"/>
      <c r="B31" s="42"/>
      <c r="C31" s="18"/>
      <c r="D31" s="18"/>
      <c r="E31" s="18"/>
      <c r="F31" s="18"/>
      <c r="G31" s="18"/>
      <c r="H31" s="37" t="str">
        <f>INDEX('Basic Information'!$B10:$F17,MATCH(_xlfn.NUMBERVALUE(LEFT(H30,(FIND("-",H30)-1))),'Basic Information'!$C10:$C17,0),MATCH("Grade",'Basic Information'!$B10:$F10,0))</f>
        <v>A+</v>
      </c>
      <c r="I31" s="37" t="str">
        <f>INDEX('Basic Information'!$B10:$F17,MATCH(_xlfn.NUMBERVALUE(LEFT(I30,(FIND("-",I30)-1))),'Basic Information'!$C10:$C17,0),MATCH("Grade",'Basic Information'!$B10:$F10,0))</f>
        <v>A</v>
      </c>
      <c r="J31" s="37" t="str">
        <f>INDEX('Basic Information'!$B10:$F17,MATCH(_xlfn.NUMBERVALUE(LEFT(J30,(FIND("-",J30)-1))),'Basic Information'!$C10:$C17,0),MATCH("Grade",'Basic Information'!$B10:$F10,0))</f>
        <v>B+</v>
      </c>
      <c r="K31" s="37" t="str">
        <f>INDEX('Basic Information'!$B10:$F17,MATCH(_xlfn.NUMBERVALUE(LEFT(K30,(FIND("-",K30)-1))),'Basic Information'!$C10:$C17,0),MATCH("Grade",'Basic Information'!$B10:$F10,0))</f>
        <v>B</v>
      </c>
      <c r="L31" s="37" t="str">
        <f>INDEX('Basic Information'!$B10:$F17,MATCH(_xlfn.NUMBERVALUE(LEFT(L30,(FIND("-",L30)-1))),'Basic Information'!$C10:$C17,0),MATCH("Grade",'Basic Information'!$B10:$F10,0))</f>
        <v>C+</v>
      </c>
      <c r="M31" s="37" t="str">
        <f>INDEX('Basic Information'!$B10:$F17,MATCH(_xlfn.NUMBERVALUE(LEFT(M30,(FIND("-",M30)-1))),'Basic Information'!$C10:$C17,0),MATCH("Grade",'Basic Information'!$B10:$F10,0))</f>
        <v>C</v>
      </c>
      <c r="N31" s="37" t="str">
        <f>INDEX('Basic Information'!$B10:$F17,MATCH(_xlfn.NUMBERVALUE(LEFT(N30,(FIND("-",N30)-1))),'Basic Information'!$C10:$C17,0),MATCH("Grade",'Basic Information'!$B10:$F10,0))</f>
        <v>F</v>
      </c>
      <c r="O31" s="18"/>
      <c r="P31" s="18"/>
      <c r="Q31" s="18"/>
      <c r="R31" s="18"/>
      <c r="S31" s="43"/>
      <c r="T31" s="18"/>
      <c r="U31" s="18"/>
      <c r="V31" s="18"/>
      <c r="W31" s="18"/>
      <c r="X31" s="18"/>
      <c r="Y31" s="18"/>
      <c r="Z31" s="18"/>
    </row>
    <row r="32" spans="1:26" ht="18.75" customHeight="1" x14ac:dyDescent="0.25">
      <c r="A32" s="18"/>
      <c r="B32" s="42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43"/>
      <c r="T32" s="18"/>
      <c r="U32" s="18"/>
      <c r="V32" s="18"/>
      <c r="W32" s="18"/>
      <c r="X32" s="18"/>
      <c r="Y32" s="18"/>
      <c r="Z32" s="18"/>
    </row>
    <row r="33" spans="1:26" ht="18.75" customHeight="1" x14ac:dyDescent="0.25">
      <c r="A33" s="18"/>
      <c r="B33" s="42"/>
      <c r="C33" s="72" t="str">
        <f>'Basic Information'!$D$7</f>
        <v>Parththika</v>
      </c>
      <c r="D33" s="65"/>
      <c r="E33" s="65"/>
      <c r="F33" s="65"/>
      <c r="G33" s="18"/>
      <c r="H33" s="18"/>
      <c r="I33" s="72" t="str">
        <f>'Basic Information'!$H$7</f>
        <v>John Shajanthan</v>
      </c>
      <c r="J33" s="65"/>
      <c r="K33" s="65"/>
      <c r="L33" s="65"/>
      <c r="M33" s="18"/>
      <c r="N33" s="18"/>
      <c r="O33" s="18"/>
      <c r="P33" s="18"/>
      <c r="Q33" s="18"/>
      <c r="R33" s="18"/>
      <c r="S33" s="43"/>
      <c r="T33" s="18"/>
      <c r="U33" s="18"/>
      <c r="V33" s="18"/>
      <c r="W33" s="18"/>
      <c r="X33" s="18"/>
      <c r="Y33" s="18"/>
      <c r="Z33" s="18"/>
    </row>
    <row r="34" spans="1:26" ht="18" customHeight="1" x14ac:dyDescent="0.25">
      <c r="A34" s="18"/>
      <c r="B34" s="42"/>
      <c r="C34" s="114"/>
      <c r="D34" s="115"/>
      <c r="E34" s="115"/>
      <c r="F34" s="116"/>
      <c r="G34" s="18"/>
      <c r="H34" s="18"/>
      <c r="I34" s="114"/>
      <c r="J34" s="115"/>
      <c r="K34" s="115"/>
      <c r="L34" s="116"/>
      <c r="M34" s="18"/>
      <c r="N34" s="18"/>
      <c r="O34" s="114"/>
      <c r="P34" s="115"/>
      <c r="Q34" s="115"/>
      <c r="R34" s="116"/>
      <c r="S34" s="43"/>
      <c r="T34" s="18"/>
      <c r="U34" s="18"/>
      <c r="V34" s="18"/>
      <c r="W34" s="18"/>
      <c r="X34" s="18"/>
      <c r="Y34" s="18"/>
      <c r="Z34" s="18"/>
    </row>
    <row r="35" spans="1:26" ht="6.75" customHeight="1" x14ac:dyDescent="0.25">
      <c r="A35" s="18"/>
      <c r="B35" s="42"/>
      <c r="C35" s="102"/>
      <c r="D35" s="117"/>
      <c r="E35" s="117"/>
      <c r="F35" s="118"/>
      <c r="G35" s="18"/>
      <c r="H35" s="18"/>
      <c r="I35" s="102"/>
      <c r="J35" s="117"/>
      <c r="K35" s="117"/>
      <c r="L35" s="118"/>
      <c r="M35" s="18"/>
      <c r="N35" s="18"/>
      <c r="O35" s="102"/>
      <c r="P35" s="117"/>
      <c r="Q35" s="117"/>
      <c r="R35" s="118"/>
      <c r="S35" s="43"/>
      <c r="T35" s="18"/>
      <c r="U35" s="18"/>
      <c r="V35" s="18"/>
      <c r="W35" s="18"/>
      <c r="X35" s="18"/>
      <c r="Y35" s="18"/>
      <c r="Z35" s="18"/>
    </row>
    <row r="36" spans="1:26" ht="18.75" customHeight="1" x14ac:dyDescent="0.25">
      <c r="A36" s="18"/>
      <c r="B36" s="42"/>
      <c r="C36" s="72" t="s">
        <v>99</v>
      </c>
      <c r="D36" s="65"/>
      <c r="E36" s="65"/>
      <c r="F36" s="65"/>
      <c r="G36" s="18"/>
      <c r="H36" s="18"/>
      <c r="I36" s="72" t="s">
        <v>100</v>
      </c>
      <c r="J36" s="65"/>
      <c r="K36" s="65"/>
      <c r="L36" s="65"/>
      <c r="M36" s="18"/>
      <c r="N36" s="18"/>
      <c r="O36" s="72" t="s">
        <v>101</v>
      </c>
      <c r="P36" s="65"/>
      <c r="Q36" s="65"/>
      <c r="R36" s="65"/>
      <c r="S36" s="43"/>
      <c r="T36" s="18"/>
      <c r="U36" s="18"/>
      <c r="V36" s="18"/>
      <c r="W36" s="18"/>
      <c r="X36" s="18"/>
      <c r="Y36" s="18"/>
      <c r="Z36" s="18"/>
    </row>
    <row r="37" spans="1:26" ht="5.25" customHeight="1" x14ac:dyDescent="0.25">
      <c r="A37" s="18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1"/>
      <c r="T37" s="18"/>
      <c r="U37" s="18"/>
      <c r="V37" s="18"/>
      <c r="W37" s="18"/>
      <c r="X37" s="18"/>
      <c r="Y37" s="18"/>
      <c r="Z37" s="18"/>
    </row>
    <row r="38" spans="1:26" ht="15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53">
    <mergeCell ref="C12:G12"/>
    <mergeCell ref="D13:G13"/>
    <mergeCell ref="C27:D27"/>
    <mergeCell ref="E27:F27"/>
    <mergeCell ref="H27:I27"/>
    <mergeCell ref="H24:J24"/>
    <mergeCell ref="C25:D25"/>
    <mergeCell ref="E25:F25"/>
    <mergeCell ref="C26:D26"/>
    <mergeCell ref="E26:F26"/>
    <mergeCell ref="I26:J26"/>
    <mergeCell ref="C9:D9"/>
    <mergeCell ref="F9:G9"/>
    <mergeCell ref="H9:J9"/>
    <mergeCell ref="P9:Q9"/>
    <mergeCell ref="H11:J11"/>
    <mergeCell ref="K11:M11"/>
    <mergeCell ref="N11:P11"/>
    <mergeCell ref="C3:D5"/>
    <mergeCell ref="E3:R3"/>
    <mergeCell ref="E4:R4"/>
    <mergeCell ref="E5:R5"/>
    <mergeCell ref="I7:M7"/>
    <mergeCell ref="D14:G14"/>
    <mergeCell ref="D15:G15"/>
    <mergeCell ref="D16:G16"/>
    <mergeCell ref="D17:G17"/>
    <mergeCell ref="D18:G18"/>
    <mergeCell ref="D19:G19"/>
    <mergeCell ref="D20:G20"/>
    <mergeCell ref="D21:G21"/>
    <mergeCell ref="C22:G22"/>
    <mergeCell ref="I22:J22"/>
    <mergeCell ref="L22:M22"/>
    <mergeCell ref="O22:P22"/>
    <mergeCell ref="L24:N24"/>
    <mergeCell ref="P24:R24"/>
    <mergeCell ref="I25:J25"/>
    <mergeCell ref="Q25:R25"/>
    <mergeCell ref="M25:N25"/>
    <mergeCell ref="C36:F36"/>
    <mergeCell ref="I36:L36"/>
    <mergeCell ref="O36:R36"/>
    <mergeCell ref="Q26:R26"/>
    <mergeCell ref="C33:F33"/>
    <mergeCell ref="C34:F35"/>
    <mergeCell ref="I34:L35"/>
    <mergeCell ref="O34:R35"/>
    <mergeCell ref="H29:N29"/>
    <mergeCell ref="I33:L33"/>
    <mergeCell ref="L27:M27"/>
    <mergeCell ref="P27:Q27"/>
    <mergeCell ref="M26:N26"/>
  </mergeCells>
  <pageMargins left="0.39370078740157483" right="0.39370078740157483" top="0.19685039370078741" bottom="0.19685039370078741" header="0" footer="0"/>
  <pageSetup paperSize="9" scale="78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'Mark Sheet'!C5:C13</xm:f>
          </x14:formula1>
          <xm:sqref>E9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Information</vt:lpstr>
      <vt:lpstr>Mark Sheet</vt:lpstr>
      <vt:lpstr>Term-wise Report Card</vt:lpstr>
      <vt:lpstr>Cummulative Progres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MSOfficeGeek</dc:creator>
  <cp:lastModifiedBy>Fina Kili</cp:lastModifiedBy>
  <dcterms:created xsi:type="dcterms:W3CDTF">2021-07-15T03:29:51Z</dcterms:created>
  <dcterms:modified xsi:type="dcterms:W3CDTF">2025-09-10T05:10:08Z</dcterms:modified>
</cp:coreProperties>
</file>