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Index" sheetId="1" state="visible" r:id="rId3"/>
    <sheet name="Distance" sheetId="2" state="visible" r:id="rId4"/>
    <sheet name="DistancefromCCtoFirm" sheetId="3" state="visible" r:id="rId5"/>
    <sheet name="Population" sheetId="4" state="visible" r:id="rId6"/>
    <sheet name="WEEEAmount" sheetId="5" state="visible" r:id="rId7"/>
    <sheet name="Location Index" sheetId="6" state="visible" r:id="rId8"/>
    <sheet name="ContainerCapacities" sheetId="7" state="visible" r:id="rId9"/>
    <sheet name="capacity_cc" sheetId="8" state="visible" r:id="rId10"/>
    <sheet name="transportation_costs" sheetId="9" state="visible" r:id="rId11"/>
    <sheet name="Inventory_holding_costs" sheetId="10" state="visible" r:id="rId12"/>
    <sheet name="Inventory_quantity_points" sheetId="11" state="visible" r:id="rId13"/>
    <sheet name="Costs" sheetId="12" state="visible" r:id="rId14"/>
    <sheet name="Unit_transportation_cost" sheetId="13" state="visible" r:id="rId15"/>
    <sheet name="Establishing_cc" sheetId="14" state="visible" r:id="rId16"/>
    <sheet name="y1" sheetId="15" state="visible" r:id="rId17"/>
    <sheet name="Inventory_costs" sheetId="16" state="visible" r:id="rId18"/>
    <sheet name="Stepwise_function" sheetId="17" state="visible" r:id="rId19"/>
    <sheet name="Supply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<sst xmlns="http://schemas.openxmlformats.org/spreadsheetml/2006/main" count="542" uniqueCount="124">
  <si>
    <t xml:space="preserve">Generation points</t>
  </si>
  <si>
    <t xml:space="preserve">Collection centers</t>
  </si>
  <si>
    <t xml:space="preserve">Firms</t>
  </si>
  <si>
    <t xml:space="preserve">Products</t>
  </si>
  <si>
    <t xml:space="preserve">Periods</t>
  </si>
  <si>
    <t xml:space="preserve">Truck types</t>
  </si>
  <si>
    <t xml:space="preserve">An Giang</t>
  </si>
  <si>
    <t xml:space="preserve">Firm A</t>
  </si>
  <si>
    <t xml:space="preserve">TV</t>
  </si>
  <si>
    <t xml:space="preserve">Large</t>
  </si>
  <si>
    <t xml:space="preserve">Bac Lieu</t>
  </si>
  <si>
    <t xml:space="preserve">Firm B</t>
  </si>
  <si>
    <t xml:space="preserve">PC</t>
  </si>
  <si>
    <t xml:space="preserve">Medium</t>
  </si>
  <si>
    <t xml:space="preserve">Ben Tre</t>
  </si>
  <si>
    <t xml:space="preserve">Firm C</t>
  </si>
  <si>
    <t xml:space="preserve">Refrigerator</t>
  </si>
  <si>
    <t xml:space="preserve">Small</t>
  </si>
  <si>
    <t xml:space="preserve">Ca Mau</t>
  </si>
  <si>
    <t xml:space="preserve">Firm D</t>
  </si>
  <si>
    <t xml:space="preserve">Air conditioner</t>
  </si>
  <si>
    <t xml:space="preserve">Can Tho</t>
  </si>
  <si>
    <t xml:space="preserve">Firm E</t>
  </si>
  <si>
    <t xml:space="preserve">Washing machine</t>
  </si>
  <si>
    <t xml:space="preserve">Dong Thap</t>
  </si>
  <si>
    <t xml:space="preserve">Hau Giang</t>
  </si>
  <si>
    <t xml:space="preserve">Kien Giang</t>
  </si>
  <si>
    <t xml:space="preserve">Long An, Viet Nam</t>
  </si>
  <si>
    <t xml:space="preserve">Soc Trang</t>
  </si>
  <si>
    <t xml:space="preserve">Tien Giang</t>
  </si>
  <si>
    <t xml:space="preserve">Tra Vinh</t>
  </si>
  <si>
    <t xml:space="preserve">Vinh Long</t>
  </si>
  <si>
    <t xml:space="preserve">Ba Ria Vung Tau</t>
  </si>
  <si>
    <t xml:space="preserve">Binh Duong</t>
  </si>
  <si>
    <t xml:space="preserve">Binh Phuoc</t>
  </si>
  <si>
    <t xml:space="preserve">Dong Nai, Viet Nam</t>
  </si>
  <si>
    <t xml:space="preserve">Tay Ninh</t>
  </si>
  <si>
    <t xml:space="preserve">Ho Chi Minh</t>
  </si>
  <si>
    <t xml:space="preserve">No</t>
  </si>
  <si>
    <t xml:space="preserve">Number of generation points</t>
  </si>
  <si>
    <t xml:space="preserve">Khu công nghiệp Hải Sơn - Long An
Ấp Bình Tiền 2 – Xã Đức Hòa Hạ - Huyện Đức Hòa – Tỉnh Long An</t>
  </si>
  <si>
    <t xml:space="preserve">Khu Công nghiệp Tân Thới Hiệp
Khu công nghiệp Tân Thới Hiệp</t>
  </si>
  <si>
    <t xml:space="preserve">Khu Công Nghiệp Rạch Bắp An Điền
Đường D1, Khu Công nghiệp Rạch Bắp, Xã An Điền, huyện Bến Cát, tỉnh Bình Dương</t>
  </si>
  <si>
    <t xml:space="preserve">Khu công nghiệp Tân Phú Trung - Tp. Hồ Chí Minh
Quốc lộ 22, Ấp Trạm Bơm, xã Tân Phú Trung, Huyện Củ Chi, Tp.HCM</t>
  </si>
  <si>
    <t xml:space="preserve">Khu Công nghiệp Phước Đông
ĐT782, Phước Đông, Gò Dầu, Tây Ninh, Việt Nam</t>
  </si>
  <si>
    <t xml:space="preserve">Khu công nghiệp sóng thần 2 - Bình Dương
KCN Sóng Thần 2, Đường 20, TT. Dĩ An, H. Dĩ An, Bình Dương</t>
  </si>
  <si>
    <t xml:space="preserve">Populations</t>
  </si>
  <si>
    <t xml:space="preserve">TOTAL Supply 
for 1 year</t>
  </si>
  <si>
    <t xml:space="preserve">TOTAL Supply 
in the first period</t>
  </si>
  <si>
    <t xml:space="preserve">Supply (First period) t=1</t>
  </si>
  <si>
    <t xml:space="preserve">Supply, t=2
2-month growth rate = 0.33% </t>
  </si>
  <si>
    <t xml:space="preserve">Supply, t=3
2-month growth rate = 0.33% </t>
  </si>
  <si>
    <t xml:space="preserve">Supply, t=4
2-month growth rate = 0.33% </t>
  </si>
  <si>
    <t xml:space="preserve">Supply, t=5
2-month growth rate = 0.33% </t>
  </si>
  <si>
    <t xml:space="preserve">Supply, t=6
2-month growth rate = 0.33% </t>
  </si>
  <si>
    <t xml:space="preserve">TVs
(55%)</t>
  </si>
  <si>
    <t xml:space="preserve">PCs
(6%)</t>
  </si>
  <si>
    <t xml:space="preserve">Refrigerators 
(18%)</t>
  </si>
  <si>
    <t xml:space="preserve">Air conditioner 
(9%)</t>
  </si>
  <si>
    <t xml:space="preserve">Washing machines 
(12%)</t>
  </si>
  <si>
    <t xml:space="preserve">Node</t>
  </si>
  <si>
    <t xml:space="preserve">Generation Point</t>
  </si>
  <si>
    <t xml:space="preserve">Municipality/District</t>
  </si>
  <si>
    <t xml:space="preserve">Population</t>
  </si>
  <si>
    <t xml:space="preserve">3,7 kg/head/year
 (12*0.80 =9,6)</t>
  </si>
  <si>
    <t xml:space="preserve">3,7 kg/head - per 2 months
(first period)</t>
  </si>
  <si>
    <t xml:space="preserve">TOTAL SUPPLY</t>
  </si>
  <si>
    <t xml:space="preserve">Market share of Firm A 
15%</t>
  </si>
  <si>
    <t xml:space="preserve">Market share of Firm B 
20%</t>
  </si>
  <si>
    <t xml:space="preserve">Market share of Firm C 
10%</t>
  </si>
  <si>
    <t xml:space="preserve">Market share of Firm D 
25%</t>
  </si>
  <si>
    <t xml:space="preserve">Market share of Firm E 
10%</t>
  </si>
  <si>
    <t xml:space="preserve">Market share of Firm F 
10%</t>
  </si>
  <si>
    <t xml:space="preserve">Market share of Firm A 
20%</t>
  </si>
  <si>
    <t xml:space="preserve">Market share of Firm B 
10%</t>
  </si>
  <si>
    <t xml:space="preserve">Market share of Firm C 
25%</t>
  </si>
  <si>
    <t xml:space="preserve">Market share of Firm D 
15%</t>
  </si>
  <si>
    <t xml:space="preserve">Market share of Firm E 
15%</t>
  </si>
  <si>
    <t xml:space="preserve">Market share of Firm A 
10%</t>
  </si>
  <si>
    <t xml:space="preserve">Market share of Firm C 
20%</t>
  </si>
  <si>
    <t xml:space="preserve">Market share of Firm F 
15%</t>
  </si>
  <si>
    <t xml:space="preserve">Market share of Firm E 
25%</t>
  </si>
  <si>
    <t xml:space="preserve">Market share of Firm B 
15%</t>
  </si>
  <si>
    <t xml:space="preserve">Market share of Firm C 
15%</t>
  </si>
  <si>
    <t xml:space="preserve">Market share of Firm F 
25%</t>
  </si>
  <si>
    <t xml:space="preserve">TVs</t>
  </si>
  <si>
    <t xml:space="preserve">PCs</t>
  </si>
  <si>
    <t xml:space="preserve">Refrigerators </t>
  </si>
  <si>
    <t xml:space="preserve">Air conditioners</t>
  </si>
  <si>
    <t xml:space="preserve">Washing machines </t>
  </si>
  <si>
    <t xml:space="preserve">TOTAL SUPPLY:</t>
  </si>
  <si>
    <t xml:space="preserve">expected weight</t>
  </si>
  <si>
    <t xml:space="preserve">Total weight</t>
  </si>
  <si>
    <t xml:space="preserve">Share</t>
  </si>
  <si>
    <t xml:space="preserve">Total</t>
  </si>
  <si>
    <t xml:space="preserve">Refrigerators</t>
  </si>
  <si>
    <t xml:space="preserve">Washing machines</t>
  </si>
  <si>
    <t xml:space="preserve">Limit</t>
  </si>
  <si>
    <t xml:space="preserve">Cities</t>
  </si>
  <si>
    <t xml:space="preserve">Containertype</t>
  </si>
  <si>
    <t xml:space="preserve">Period</t>
  </si>
  <si>
    <t xml:space="preserve">Step</t>
  </si>
  <si>
    <t xml:space="preserve">a1</t>
  </si>
  <si>
    <t xml:space="preserve">a2</t>
  </si>
  <si>
    <t xml:space="preserve">a3</t>
  </si>
  <si>
    <t xml:space="preserve">From Eurostat: (European Union, 2012)</t>
  </si>
  <si>
    <t xml:space="preserve">Unit Transportation Cost</t>
  </si>
  <si>
    <t xml:space="preserve">GP to CC</t>
  </si>
  <si>
    <t xml:space="preserve">CC to Firms</t>
  </si>
  <si>
    <t xml:space="preserve">Product</t>
  </si>
  <si>
    <t xml:space="preserve">Inflation rate/year : 6%</t>
  </si>
  <si>
    <t xml:space="preserve">t=1, t=2, t=3, t=4, t=5, t=6</t>
  </si>
  <si>
    <t xml:space="preserve">t=1</t>
  </si>
  <si>
    <t xml:space="preserve">Inflation rate/2-months : 1%</t>
  </si>
  <si>
    <t xml:space="preserve">t=2</t>
  </si>
  <si>
    <t xml:space="preserve">t=3</t>
  </si>
  <si>
    <t xml:space="preserve">t=4</t>
  </si>
  <si>
    <t xml:space="preserve">t=5</t>
  </si>
  <si>
    <t xml:space="preserve">t=6</t>
  </si>
  <si>
    <t xml:space="preserve">Cost</t>
  </si>
  <si>
    <t xml:space="preserve">Priod</t>
  </si>
  <si>
    <t xml:space="preserve">H1</t>
  </si>
  <si>
    <t xml:space="preserve">H2</t>
  </si>
  <si>
    <t xml:space="preserve">Points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</si>
</sst>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T_L_-;\-* #,##0.00\ _T_L_-;_-* \-??\ _T_L_-;_-@_-"/>
    <numFmt numFmtId="166" formatCode="#,##0.00"/>
    <numFmt numFmtId="167" formatCode="#,##0"/>
    <numFmt numFmtId="168" formatCode="0.0000"/>
    <numFmt numFmtId="169" formatCode="0"/>
    <numFmt numFmtId="170" formatCode="0.0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62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62"/>
    </font>
    <font>
      <sz val="11"/>
      <color rgb="FFFF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16015625" defaultRowHeight="12.8" zeroHeight="false" outlineLevelRow="0" outlineLevelCol="0"/>
  <cols>
    <col collapsed="false" customWidth="true" hidden="false" outlineLevel="0" max="4" min="4" style="1" width="16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6</v>
      </c>
      <c r="C2" s="1" t="s">
        <v>7</v>
      </c>
      <c r="D2" s="2" t="s">
        <v>8</v>
      </c>
      <c r="E2" s="1" t="n">
        <v>1</v>
      </c>
      <c r="F2" s="1" t="s">
        <v>9</v>
      </c>
    </row>
    <row r="3" customFormat="false" ht="13.8" hidden="false" customHeight="false" outlineLevel="0" collapsed="false">
      <c r="A3" s="2" t="s">
        <v>10</v>
      </c>
      <c r="B3" s="2" t="s">
        <v>10</v>
      </c>
      <c r="C3" s="1" t="s">
        <v>11</v>
      </c>
      <c r="D3" s="2" t="s">
        <v>12</v>
      </c>
      <c r="E3" s="1" t="n">
        <v>2</v>
      </c>
      <c r="F3" s="1" t="s">
        <v>13</v>
      </c>
    </row>
    <row r="4" customFormat="false" ht="13.8" hidden="false" customHeight="false" outlineLevel="0" collapsed="false">
      <c r="A4" s="2" t="s">
        <v>14</v>
      </c>
      <c r="B4" s="2" t="s">
        <v>14</v>
      </c>
      <c r="C4" s="1" t="s">
        <v>15</v>
      </c>
      <c r="D4" s="2" t="s">
        <v>16</v>
      </c>
      <c r="E4" s="1" t="n">
        <v>3</v>
      </c>
      <c r="F4" s="1" t="s">
        <v>17</v>
      </c>
    </row>
    <row r="5" customFormat="false" ht="13.8" hidden="false" customHeight="false" outlineLevel="0" collapsed="false">
      <c r="A5" s="2" t="s">
        <v>18</v>
      </c>
      <c r="B5" s="2" t="s">
        <v>18</v>
      </c>
      <c r="C5" s="1" t="s">
        <v>19</v>
      </c>
      <c r="D5" s="2" t="s">
        <v>20</v>
      </c>
      <c r="E5" s="1" t="n">
        <v>4</v>
      </c>
    </row>
    <row r="6" customFormat="false" ht="13.8" hidden="false" customHeight="false" outlineLevel="0" collapsed="false">
      <c r="A6" s="2" t="s">
        <v>21</v>
      </c>
      <c r="B6" s="2" t="s">
        <v>21</v>
      </c>
      <c r="C6" s="1" t="s">
        <v>22</v>
      </c>
      <c r="D6" s="2" t="s">
        <v>23</v>
      </c>
      <c r="E6" s="1" t="n">
        <v>5</v>
      </c>
    </row>
    <row r="7" customFormat="false" ht="13.8" hidden="false" customHeight="false" outlineLevel="0" collapsed="false">
      <c r="A7" s="2" t="s">
        <v>24</v>
      </c>
      <c r="B7" s="2" t="s">
        <v>24</v>
      </c>
      <c r="E7" s="1" t="n">
        <v>6</v>
      </c>
    </row>
    <row r="8" customFormat="false" ht="13.8" hidden="false" customHeight="false" outlineLevel="0" collapsed="false">
      <c r="A8" s="2" t="s">
        <v>25</v>
      </c>
      <c r="B8" s="2" t="s">
        <v>25</v>
      </c>
    </row>
    <row r="9" customFormat="false" ht="13.8" hidden="false" customHeight="false" outlineLevel="0" collapsed="false">
      <c r="A9" s="2" t="s">
        <v>26</v>
      </c>
      <c r="B9" s="2" t="s">
        <v>26</v>
      </c>
    </row>
    <row r="10" customFormat="false" ht="13.8" hidden="false" customHeight="false" outlineLevel="0" collapsed="false">
      <c r="A10" s="2" t="s">
        <v>27</v>
      </c>
      <c r="B10" s="2" t="s">
        <v>27</v>
      </c>
    </row>
    <row r="11" customFormat="false" ht="13.8" hidden="false" customHeight="false" outlineLevel="0" collapsed="false">
      <c r="A11" s="2" t="s">
        <v>28</v>
      </c>
      <c r="B11" s="2" t="s">
        <v>28</v>
      </c>
    </row>
    <row r="12" customFormat="false" ht="13.8" hidden="false" customHeight="false" outlineLevel="0" collapsed="false">
      <c r="A12" s="2" t="s">
        <v>29</v>
      </c>
      <c r="B12" s="2" t="s">
        <v>29</v>
      </c>
    </row>
    <row r="13" customFormat="false" ht="13.8" hidden="false" customHeight="false" outlineLevel="0" collapsed="false">
      <c r="A13" s="2" t="s">
        <v>30</v>
      </c>
      <c r="B13" s="2" t="s">
        <v>30</v>
      </c>
    </row>
    <row r="14" customFormat="false" ht="13.8" hidden="false" customHeight="false" outlineLevel="0" collapsed="false">
      <c r="A14" s="2" t="s">
        <v>31</v>
      </c>
      <c r="B14" s="2" t="s">
        <v>31</v>
      </c>
    </row>
    <row r="15" customFormat="false" ht="13.8" hidden="false" customHeight="false" outlineLevel="0" collapsed="false">
      <c r="A15" s="2" t="s">
        <v>32</v>
      </c>
      <c r="B15" s="2" t="s">
        <v>32</v>
      </c>
    </row>
    <row r="16" customFormat="false" ht="13.8" hidden="false" customHeight="false" outlineLevel="0" collapsed="false">
      <c r="A16" s="2" t="s">
        <v>33</v>
      </c>
      <c r="B16" s="2" t="s">
        <v>33</v>
      </c>
    </row>
    <row r="17" customFormat="false" ht="13.8" hidden="false" customHeight="false" outlineLevel="0" collapsed="false">
      <c r="A17" s="2" t="s">
        <v>34</v>
      </c>
      <c r="B17" s="2" t="s">
        <v>34</v>
      </c>
    </row>
    <row r="18" customFormat="false" ht="13.8" hidden="false" customHeight="false" outlineLevel="0" collapsed="false">
      <c r="A18" s="2" t="s">
        <v>35</v>
      </c>
      <c r="B18" s="2" t="s">
        <v>35</v>
      </c>
    </row>
    <row r="19" customFormat="false" ht="13.8" hidden="false" customHeight="false" outlineLevel="0" collapsed="false">
      <c r="A19" s="2" t="s">
        <v>36</v>
      </c>
      <c r="B19" s="2" t="s">
        <v>36</v>
      </c>
    </row>
    <row r="20" customFormat="false" ht="13.8" hidden="false" customHeight="false" outlineLevel="0" collapsed="false">
      <c r="A20" s="2" t="s">
        <v>37</v>
      </c>
      <c r="B20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false" showOutlineSymbols="true" defaultGridColor="true" view="normal" topLeftCell="M1" colorId="64" zoomScale="70" zoomScaleNormal="70" zoomScalePageLayoutView="100" workbookViewId="0">
      <selection pane="topLeft" activeCell="G31" activeCellId="0" sqref="G31"/>
    </sheetView>
  </sheetViews>
  <sheetFormatPr defaultColWidth="8.59765625" defaultRowHeight="15" zeroHeight="false" outlineLevelRow="0" outlineLevelCol="0"/>
  <cols>
    <col collapsed="false" customWidth="true" hidden="false" outlineLevel="0" max="2" min="2" style="2" width="19.57"/>
    <col collapsed="false" customWidth="false" hidden="false" outlineLevel="0" max="21" min="3" style="2" width="8.59"/>
  </cols>
  <sheetData>
    <row r="1" customFormat="false" ht="15" hidden="false" customHeight="false" outlineLevel="0" collapsed="false">
      <c r="F1" s="2" t="n">
        <v>4</v>
      </c>
      <c r="H1" s="2" t="n">
        <v>6</v>
      </c>
      <c r="R1" s="2" t="n">
        <v>16</v>
      </c>
      <c r="S1" s="2" t="n">
        <v>17</v>
      </c>
      <c r="U1" s="2" t="n">
        <v>19</v>
      </c>
    </row>
    <row r="2" customFormat="false" ht="15" hidden="false" customHeight="false" outlineLevel="0" collapsed="false">
      <c r="A2" s="2" t="s">
        <v>38</v>
      </c>
      <c r="C2" s="2" t="str">
        <f aca="false" t="array" ref="C2:U2">TRANSPOSE(B3:B21)</f>
        <v>An Giang</v>
      </c>
      <c r="D2" s="2" t="str">
        <v>Bac Lieu</v>
      </c>
      <c r="E2" s="2" t="str">
        <v>Ben Tre</v>
      </c>
      <c r="F2" s="2" t="str">
        <v>Ca Mau</v>
      </c>
      <c r="G2" s="2" t="str">
        <v>Can Tho</v>
      </c>
      <c r="H2" s="2" t="str">
        <v>Dong Thap</v>
      </c>
      <c r="I2" s="2" t="str">
        <v>Hau Giang</v>
      </c>
      <c r="J2" s="2" t="str">
        <v>Kien Giang</v>
      </c>
      <c r="K2" s="2" t="str">
        <v>Long An, Viet Nam</v>
      </c>
      <c r="L2" s="2" t="str">
        <v>Soc Trang</v>
      </c>
      <c r="M2" s="2" t="str">
        <v>Tien Giang</v>
      </c>
      <c r="N2" s="2" t="str">
        <v>Tra Vinh</v>
      </c>
      <c r="O2" s="2" t="str">
        <v>Vinh Long</v>
      </c>
      <c r="P2" s="2" t="str">
        <v>Ba Ria Vung Tau</v>
      </c>
      <c r="Q2" s="2" t="str">
        <v>Binh Duong</v>
      </c>
      <c r="R2" s="2" t="str">
        <v>Binh Phuoc</v>
      </c>
      <c r="S2" s="2" t="str">
        <v>Dong Nai, Viet Nam</v>
      </c>
      <c r="T2" s="2" t="str">
        <v>Tay Ninh</v>
      </c>
      <c r="U2" s="2" t="str">
        <v>Ho Chi Minh</v>
      </c>
    </row>
    <row r="3" customFormat="false" ht="15" hidden="false" customHeight="false" outlineLevel="0" collapsed="false">
      <c r="A3" s="2" t="n">
        <v>1</v>
      </c>
      <c r="B3" s="2" t="s">
        <v>6</v>
      </c>
      <c r="C3" s="2" t="n">
        <v>0</v>
      </c>
      <c r="D3" s="2" t="n">
        <v>169</v>
      </c>
      <c r="E3" s="2" t="n">
        <v>139</v>
      </c>
      <c r="F3" s="2" t="n">
        <v>176</v>
      </c>
      <c r="G3" s="2" t="n">
        <v>54</v>
      </c>
      <c r="H3" s="2" t="n">
        <v>33</v>
      </c>
      <c r="I3" s="2" t="n">
        <v>104</v>
      </c>
      <c r="J3" s="2" t="n">
        <v>73</v>
      </c>
      <c r="K3" s="2" t="n">
        <v>144</v>
      </c>
      <c r="L3" s="2" t="n">
        <v>119</v>
      </c>
      <c r="M3" s="2" t="n">
        <v>126</v>
      </c>
      <c r="N3" s="2" t="n">
        <v>133</v>
      </c>
      <c r="O3" s="2" t="n">
        <v>68</v>
      </c>
      <c r="P3" s="2" t="n">
        <v>257</v>
      </c>
      <c r="Q3" s="2" t="n">
        <v>206</v>
      </c>
      <c r="R3" s="2" t="n">
        <v>292</v>
      </c>
      <c r="S3" s="2" t="n">
        <v>211</v>
      </c>
      <c r="T3" s="2" t="n">
        <v>206</v>
      </c>
      <c r="U3" s="2" t="n">
        <v>188</v>
      </c>
    </row>
    <row r="4" customFormat="false" ht="15" hidden="false" customHeight="false" outlineLevel="0" collapsed="false">
      <c r="A4" s="2" t="n">
        <v>2</v>
      </c>
      <c r="B4" s="2" t="s">
        <v>10</v>
      </c>
      <c r="C4" s="2" t="n">
        <v>169</v>
      </c>
      <c r="D4" s="2" t="n">
        <v>0</v>
      </c>
      <c r="E4" s="2" t="n">
        <v>226</v>
      </c>
      <c r="F4" s="2" t="n">
        <v>71</v>
      </c>
      <c r="G4" s="2" t="n">
        <v>118</v>
      </c>
      <c r="H4" s="2" t="n">
        <v>189</v>
      </c>
      <c r="I4" s="2" t="n">
        <v>74</v>
      </c>
      <c r="J4" s="2" t="n">
        <v>136</v>
      </c>
      <c r="K4" s="2" t="n">
        <v>231</v>
      </c>
      <c r="L4" s="2" t="n">
        <v>50</v>
      </c>
      <c r="M4" s="2" t="n">
        <v>213</v>
      </c>
      <c r="N4" s="2" t="n">
        <v>114</v>
      </c>
      <c r="O4" s="2" t="n">
        <v>146</v>
      </c>
      <c r="P4" s="2" t="n">
        <v>344</v>
      </c>
      <c r="Q4" s="2" t="n">
        <v>292</v>
      </c>
      <c r="R4" s="2" t="n">
        <v>379</v>
      </c>
      <c r="S4" s="2" t="n">
        <v>298</v>
      </c>
      <c r="T4" s="2" t="n">
        <v>323</v>
      </c>
      <c r="U4" s="2" t="n">
        <v>275</v>
      </c>
    </row>
    <row r="5" customFormat="false" ht="15" hidden="false" customHeight="false" outlineLevel="0" collapsed="false">
      <c r="A5" s="2" t="n">
        <v>3</v>
      </c>
      <c r="B5" s="2" t="s">
        <v>14</v>
      </c>
      <c r="C5" s="2" t="n">
        <v>138</v>
      </c>
      <c r="D5" s="2" t="n">
        <v>226</v>
      </c>
      <c r="E5" s="2" t="n">
        <v>0</v>
      </c>
      <c r="F5" s="2" t="n">
        <v>251</v>
      </c>
      <c r="G5" s="2" t="n">
        <v>128</v>
      </c>
      <c r="H5" s="2" t="n">
        <v>107</v>
      </c>
      <c r="I5" s="2" t="n">
        <v>161</v>
      </c>
      <c r="J5" s="2" t="n">
        <v>198</v>
      </c>
      <c r="K5" s="2" t="n">
        <v>40</v>
      </c>
      <c r="L5" s="2" t="n">
        <v>176</v>
      </c>
      <c r="M5" s="2" t="n">
        <v>17</v>
      </c>
      <c r="N5" s="2" t="n">
        <v>60</v>
      </c>
      <c r="O5" s="2" t="n">
        <v>58</v>
      </c>
      <c r="P5" s="2" t="n">
        <v>159</v>
      </c>
      <c r="Q5" s="2" t="n">
        <v>107</v>
      </c>
      <c r="R5" s="2" t="n">
        <v>194</v>
      </c>
      <c r="S5" s="2" t="n">
        <v>113</v>
      </c>
      <c r="T5" s="2" t="n">
        <v>152</v>
      </c>
      <c r="U5" s="2" t="n">
        <v>90</v>
      </c>
    </row>
    <row r="6" customFormat="false" ht="15" hidden="false" customHeight="false" outlineLevel="0" collapsed="false">
      <c r="A6" s="2" t="n">
        <v>4</v>
      </c>
      <c r="B6" s="2" t="s">
        <v>18</v>
      </c>
      <c r="C6" s="2" t="n">
        <v>176</v>
      </c>
      <c r="D6" s="2" t="n">
        <v>70</v>
      </c>
      <c r="E6" s="2" t="n">
        <v>252</v>
      </c>
      <c r="F6" s="2" t="n">
        <v>0</v>
      </c>
      <c r="G6" s="2" t="n">
        <v>144</v>
      </c>
      <c r="H6" s="2" t="n">
        <v>215</v>
      </c>
      <c r="I6" s="2" t="n">
        <v>104</v>
      </c>
      <c r="J6" s="2" t="n">
        <v>118</v>
      </c>
      <c r="K6" s="2" t="n">
        <v>257</v>
      </c>
      <c r="L6" s="2" t="n">
        <v>115</v>
      </c>
      <c r="M6" s="2" t="n">
        <v>239</v>
      </c>
      <c r="N6" s="2" t="n">
        <v>179</v>
      </c>
      <c r="O6" s="2" t="n">
        <v>172</v>
      </c>
      <c r="P6" s="2" t="n">
        <v>369</v>
      </c>
      <c r="Q6" s="2" t="n">
        <v>318</v>
      </c>
      <c r="R6" s="2" t="n">
        <v>405</v>
      </c>
      <c r="S6" s="2" t="n">
        <v>323</v>
      </c>
      <c r="T6" s="2" t="n">
        <v>348</v>
      </c>
      <c r="U6" s="2" t="n">
        <v>300</v>
      </c>
    </row>
    <row r="7" customFormat="false" ht="15" hidden="false" customHeight="false" outlineLevel="0" collapsed="false">
      <c r="A7" s="2" t="n">
        <v>5</v>
      </c>
      <c r="B7" s="2" t="s">
        <v>21</v>
      </c>
      <c r="C7" s="2" t="n">
        <v>54</v>
      </c>
      <c r="D7" s="2" t="n">
        <v>120</v>
      </c>
      <c r="E7" s="2" t="n">
        <v>129</v>
      </c>
      <c r="F7" s="2" t="n">
        <v>145</v>
      </c>
      <c r="G7" s="2" t="n">
        <v>0</v>
      </c>
      <c r="H7" s="2" t="n">
        <v>92</v>
      </c>
      <c r="I7" s="2" t="n">
        <v>55</v>
      </c>
      <c r="J7" s="2" t="n">
        <v>109</v>
      </c>
      <c r="K7" s="2" t="n">
        <v>134</v>
      </c>
      <c r="L7" s="2" t="n">
        <v>70</v>
      </c>
      <c r="M7" s="2" t="n">
        <v>116</v>
      </c>
      <c r="N7" s="2" t="n">
        <v>88</v>
      </c>
      <c r="O7" s="2" t="n">
        <v>49</v>
      </c>
      <c r="P7" s="2" t="n">
        <v>246</v>
      </c>
      <c r="Q7" s="2" t="n">
        <v>195</v>
      </c>
      <c r="R7" s="2" t="n">
        <v>282</v>
      </c>
      <c r="S7" s="2" t="n">
        <v>200</v>
      </c>
      <c r="T7" s="2" t="n">
        <v>225</v>
      </c>
      <c r="U7" s="2" t="n">
        <v>177</v>
      </c>
    </row>
    <row r="8" customFormat="false" ht="15" hidden="false" customHeight="false" outlineLevel="0" collapsed="false">
      <c r="A8" s="2" t="n">
        <v>6</v>
      </c>
      <c r="B8" s="2" t="s">
        <v>24</v>
      </c>
      <c r="C8" s="2" t="n">
        <v>33</v>
      </c>
      <c r="D8" s="2" t="n">
        <v>189</v>
      </c>
      <c r="E8" s="2" t="n">
        <v>108</v>
      </c>
      <c r="F8" s="2" t="n">
        <v>215</v>
      </c>
      <c r="G8" s="2" t="n">
        <v>92</v>
      </c>
      <c r="H8" s="2" t="n">
        <v>0</v>
      </c>
      <c r="I8" s="2" t="n">
        <v>125</v>
      </c>
      <c r="J8" s="2" t="n">
        <v>99</v>
      </c>
      <c r="K8" s="2" t="n">
        <v>104</v>
      </c>
      <c r="L8" s="2" t="n">
        <v>140</v>
      </c>
      <c r="M8" s="2" t="n">
        <v>95</v>
      </c>
      <c r="N8" s="2" t="n">
        <v>115</v>
      </c>
      <c r="O8" s="2" t="n">
        <v>50</v>
      </c>
      <c r="P8" s="2" t="n">
        <v>225</v>
      </c>
      <c r="Q8" s="2" t="n">
        <v>174</v>
      </c>
      <c r="R8" s="2" t="n">
        <v>261</v>
      </c>
      <c r="S8" s="2" t="n">
        <v>179</v>
      </c>
      <c r="T8" s="2" t="n">
        <v>173</v>
      </c>
      <c r="U8" s="2" t="n">
        <v>156</v>
      </c>
    </row>
    <row r="9" customFormat="false" ht="15" hidden="false" customHeight="false" outlineLevel="0" collapsed="false">
      <c r="A9" s="2" t="n">
        <v>7</v>
      </c>
      <c r="B9" s="2" t="s">
        <v>25</v>
      </c>
      <c r="C9" s="2" t="n">
        <f aca="false" t="array" ref="C9:H9">TRANSPOSE(I3:I8)</f>
        <v>104</v>
      </c>
      <c r="D9" s="2" t="n">
        <v>74</v>
      </c>
      <c r="E9" s="2" t="n">
        <v>161</v>
      </c>
      <c r="F9" s="2" t="n">
        <v>104</v>
      </c>
      <c r="G9" s="2" t="n">
        <v>55</v>
      </c>
      <c r="H9" s="2" t="n">
        <v>125</v>
      </c>
      <c r="I9" s="2" t="n">
        <v>0</v>
      </c>
      <c r="J9" s="2" t="n">
        <v>63</v>
      </c>
      <c r="K9" s="2" t="n">
        <v>172</v>
      </c>
      <c r="L9" s="2" t="n">
        <v>74</v>
      </c>
      <c r="M9" s="2" t="n">
        <v>154</v>
      </c>
      <c r="N9" s="2" t="n">
        <v>126</v>
      </c>
      <c r="O9" s="2" t="n">
        <v>87</v>
      </c>
      <c r="P9" s="2" t="n">
        <v>284</v>
      </c>
      <c r="Q9" s="2" t="n">
        <v>233</v>
      </c>
      <c r="R9" s="2" t="n">
        <v>320</v>
      </c>
      <c r="S9" s="2" t="n">
        <v>238</v>
      </c>
      <c r="T9" s="2" t="n">
        <v>263</v>
      </c>
      <c r="U9" s="2" t="n">
        <v>215</v>
      </c>
    </row>
    <row r="10" customFormat="false" ht="15" hidden="false" customHeight="false" outlineLevel="0" collapsed="false">
      <c r="A10" s="2" t="n">
        <v>8</v>
      </c>
      <c r="B10" s="2" t="s">
        <v>26</v>
      </c>
      <c r="C10" s="2" t="n">
        <f aca="false" t="array" ref="C10:I10">TRANSPOSE(J3:J9)</f>
        <v>73</v>
      </c>
      <c r="D10" s="2" t="n">
        <v>136</v>
      </c>
      <c r="E10" s="2" t="n">
        <v>198</v>
      </c>
      <c r="F10" s="2" t="n">
        <v>118</v>
      </c>
      <c r="G10" s="2" t="n">
        <v>109</v>
      </c>
      <c r="H10" s="2" t="n">
        <v>99</v>
      </c>
      <c r="I10" s="2" t="n">
        <v>63</v>
      </c>
      <c r="J10" s="2" t="n">
        <v>0</v>
      </c>
      <c r="K10" s="2" t="n">
        <v>203</v>
      </c>
      <c r="L10" s="2" t="n">
        <v>137</v>
      </c>
      <c r="M10" s="2" t="n">
        <v>185</v>
      </c>
      <c r="N10" s="2" t="n">
        <v>189</v>
      </c>
      <c r="O10" s="2" t="n">
        <v>127</v>
      </c>
      <c r="P10" s="2" t="n">
        <v>315</v>
      </c>
      <c r="Q10" s="2" t="n">
        <v>264</v>
      </c>
      <c r="R10" s="2" t="n">
        <v>351</v>
      </c>
      <c r="S10" s="2" t="n">
        <v>270</v>
      </c>
      <c r="T10" s="2" t="n">
        <v>271</v>
      </c>
      <c r="U10" s="2" t="n">
        <v>246</v>
      </c>
    </row>
    <row r="11" customFormat="false" ht="15" hidden="false" customHeight="false" outlineLevel="0" collapsed="false">
      <c r="A11" s="2" t="n">
        <v>9</v>
      </c>
      <c r="B11" s="2" t="s">
        <v>27</v>
      </c>
      <c r="C11" s="2" t="n">
        <f aca="false" t="array" ref="C11:J11">TRANSPOSE(K3:K10)</f>
        <v>144</v>
      </c>
      <c r="D11" s="2" t="n">
        <v>231</v>
      </c>
      <c r="E11" s="2" t="n">
        <v>40</v>
      </c>
      <c r="F11" s="2" t="n">
        <v>257</v>
      </c>
      <c r="G11" s="2" t="n">
        <v>134</v>
      </c>
      <c r="H11" s="2" t="n">
        <v>104</v>
      </c>
      <c r="I11" s="2" t="n">
        <v>172</v>
      </c>
      <c r="J11" s="2" t="n">
        <v>203</v>
      </c>
      <c r="K11" s="2" t="n">
        <v>0</v>
      </c>
      <c r="L11" s="2" t="n">
        <v>182</v>
      </c>
      <c r="M11" s="2" t="n">
        <v>27</v>
      </c>
      <c r="N11" s="2" t="n">
        <v>95</v>
      </c>
      <c r="O11" s="2" t="n">
        <v>92</v>
      </c>
      <c r="P11" s="2" t="n">
        <v>115</v>
      </c>
      <c r="Q11" s="2" t="n">
        <v>66</v>
      </c>
      <c r="R11" s="2" t="n">
        <v>152</v>
      </c>
      <c r="S11" s="2" t="n">
        <v>69</v>
      </c>
      <c r="T11" s="2" t="n">
        <v>110</v>
      </c>
      <c r="U11" s="2" t="n">
        <v>46</v>
      </c>
    </row>
    <row r="12" customFormat="false" ht="15" hidden="false" customHeight="false" outlineLevel="0" collapsed="false">
      <c r="A12" s="2" t="n">
        <v>10</v>
      </c>
      <c r="B12" s="2" t="s">
        <v>28</v>
      </c>
      <c r="C12" s="2" t="n">
        <f aca="false" t="array" ref="C12:K12">TRANSPOSE(L3:L11)</f>
        <v>119</v>
      </c>
      <c r="D12" s="2" t="n">
        <v>50</v>
      </c>
      <c r="E12" s="2" t="n">
        <v>176</v>
      </c>
      <c r="F12" s="2" t="n">
        <v>115</v>
      </c>
      <c r="G12" s="2" t="n">
        <v>70</v>
      </c>
      <c r="H12" s="2" t="n">
        <v>140</v>
      </c>
      <c r="I12" s="2" t="n">
        <v>74</v>
      </c>
      <c r="J12" s="2" t="n">
        <v>137</v>
      </c>
      <c r="K12" s="2" t="n">
        <v>182</v>
      </c>
      <c r="L12" s="2" t="n">
        <v>0</v>
      </c>
      <c r="M12" s="2" t="n">
        <v>163</v>
      </c>
      <c r="N12" s="2" t="n">
        <v>64</v>
      </c>
      <c r="O12" s="2" t="n">
        <v>96</v>
      </c>
      <c r="P12" s="2" t="n">
        <v>294</v>
      </c>
      <c r="Q12" s="2" t="n">
        <v>243</v>
      </c>
      <c r="R12" s="2" t="n">
        <v>329</v>
      </c>
      <c r="S12" s="2" t="n">
        <v>248</v>
      </c>
      <c r="T12" s="2" t="n">
        <v>273</v>
      </c>
      <c r="U12" s="2" t="n">
        <v>225</v>
      </c>
    </row>
    <row r="13" customFormat="false" ht="15" hidden="false" customHeight="false" outlineLevel="0" collapsed="false">
      <c r="A13" s="2" t="n">
        <v>11</v>
      </c>
      <c r="B13" s="2" t="s">
        <v>29</v>
      </c>
      <c r="C13" s="2" t="n">
        <f aca="false" t="array" ref="C13:L13">TRANSPOSE(M3:M12)</f>
        <v>126</v>
      </c>
      <c r="D13" s="2" t="n">
        <v>213</v>
      </c>
      <c r="E13" s="2" t="n">
        <v>17</v>
      </c>
      <c r="F13" s="2" t="n">
        <v>239</v>
      </c>
      <c r="G13" s="2" t="n">
        <v>116</v>
      </c>
      <c r="H13" s="2" t="n">
        <v>95</v>
      </c>
      <c r="I13" s="2" t="n">
        <v>154</v>
      </c>
      <c r="J13" s="2" t="n">
        <v>185</v>
      </c>
      <c r="K13" s="2" t="n">
        <v>27</v>
      </c>
      <c r="L13" s="2" t="n">
        <v>163</v>
      </c>
      <c r="M13" s="2" t="n">
        <v>0</v>
      </c>
      <c r="N13" s="2" t="n">
        <v>72</v>
      </c>
      <c r="O13" s="2" t="n">
        <v>73</v>
      </c>
      <c r="P13" s="2" t="n">
        <v>146</v>
      </c>
      <c r="Q13" s="2" t="n">
        <v>94</v>
      </c>
      <c r="R13" s="2" t="n">
        <v>181</v>
      </c>
      <c r="S13" s="2" t="n">
        <v>100</v>
      </c>
      <c r="T13" s="2" t="n">
        <v>139</v>
      </c>
      <c r="U13" s="2" t="n">
        <v>76</v>
      </c>
    </row>
    <row r="14" customFormat="false" ht="15" hidden="false" customHeight="false" outlineLevel="0" collapsed="false">
      <c r="A14" s="2" t="n">
        <v>12</v>
      </c>
      <c r="B14" s="2" t="s">
        <v>30</v>
      </c>
      <c r="C14" s="2" t="n">
        <f aca="false" t="array" ref="C14:M14">TRANSPOSE(N3:N13)</f>
        <v>133</v>
      </c>
      <c r="D14" s="2" t="n">
        <v>114</v>
      </c>
      <c r="E14" s="2" t="n">
        <v>60</v>
      </c>
      <c r="F14" s="2" t="n">
        <v>179</v>
      </c>
      <c r="G14" s="2" t="n">
        <v>88</v>
      </c>
      <c r="H14" s="2" t="n">
        <v>115</v>
      </c>
      <c r="I14" s="2" t="n">
        <v>126</v>
      </c>
      <c r="J14" s="2" t="n">
        <v>189</v>
      </c>
      <c r="K14" s="2" t="n">
        <v>95</v>
      </c>
      <c r="L14" s="2" t="n">
        <v>64</v>
      </c>
      <c r="M14" s="2" t="n">
        <v>72</v>
      </c>
      <c r="N14" s="2" t="n">
        <v>0</v>
      </c>
      <c r="O14" s="2" t="n">
        <v>65</v>
      </c>
      <c r="P14" s="2" t="n">
        <v>211</v>
      </c>
      <c r="Q14" s="2" t="n">
        <v>160</v>
      </c>
      <c r="R14" s="2" t="n">
        <v>247</v>
      </c>
      <c r="S14" s="2" t="n">
        <v>165</v>
      </c>
      <c r="T14" s="2" t="n">
        <v>204</v>
      </c>
      <c r="U14" s="2" t="n">
        <v>142</v>
      </c>
    </row>
    <row r="15" customFormat="false" ht="15" hidden="false" customHeight="false" outlineLevel="0" collapsed="false">
      <c r="A15" s="2" t="n">
        <v>13</v>
      </c>
      <c r="B15" s="2" t="s">
        <v>31</v>
      </c>
      <c r="C15" s="2" t="n">
        <f aca="false" t="array" ref="C15:N15">TRANSPOSE(O3:O14)</f>
        <v>68</v>
      </c>
      <c r="D15" s="2" t="n">
        <v>146</v>
      </c>
      <c r="E15" s="2" t="n">
        <v>58</v>
      </c>
      <c r="F15" s="2" t="n">
        <v>172</v>
      </c>
      <c r="G15" s="2" t="n">
        <v>49</v>
      </c>
      <c r="H15" s="2" t="n">
        <v>50</v>
      </c>
      <c r="I15" s="2" t="n">
        <v>87</v>
      </c>
      <c r="J15" s="2" t="n">
        <v>127</v>
      </c>
      <c r="K15" s="2" t="n">
        <v>92</v>
      </c>
      <c r="L15" s="2" t="n">
        <v>96</v>
      </c>
      <c r="M15" s="2" t="n">
        <v>73</v>
      </c>
      <c r="N15" s="2" t="n">
        <v>65</v>
      </c>
      <c r="O15" s="2" t="n">
        <v>0</v>
      </c>
      <c r="P15" s="2" t="n">
        <v>204</v>
      </c>
      <c r="Q15" s="2" t="n">
        <v>153</v>
      </c>
      <c r="R15" s="2" t="n">
        <v>240</v>
      </c>
      <c r="S15" s="2" t="n">
        <v>158</v>
      </c>
      <c r="T15" s="2" t="n">
        <v>183</v>
      </c>
      <c r="U15" s="2" t="n">
        <v>135</v>
      </c>
    </row>
    <row r="16" customFormat="false" ht="15" hidden="false" customHeight="false" outlineLevel="0" collapsed="false">
      <c r="A16" s="2" t="n">
        <v>14</v>
      </c>
      <c r="B16" s="2" t="s">
        <v>32</v>
      </c>
      <c r="C16" s="2" t="n">
        <f aca="false" t="array" ref="C16:O16">TRANSPOSE(P3:P15)</f>
        <v>257</v>
      </c>
      <c r="D16" s="2" t="n">
        <v>344</v>
      </c>
      <c r="E16" s="2" t="n">
        <v>159</v>
      </c>
      <c r="F16" s="2" t="n">
        <v>369</v>
      </c>
      <c r="G16" s="2" t="n">
        <v>246</v>
      </c>
      <c r="H16" s="2" t="n">
        <v>225</v>
      </c>
      <c r="I16" s="2" t="n">
        <v>284</v>
      </c>
      <c r="J16" s="2" t="n">
        <v>315</v>
      </c>
      <c r="K16" s="2" t="n">
        <v>115</v>
      </c>
      <c r="L16" s="2" t="n">
        <v>294</v>
      </c>
      <c r="M16" s="2" t="n">
        <v>146</v>
      </c>
      <c r="N16" s="2" t="n">
        <v>211</v>
      </c>
      <c r="O16" s="2" t="n">
        <v>204</v>
      </c>
      <c r="P16" s="2" t="n">
        <v>0</v>
      </c>
      <c r="Q16" s="2" t="n">
        <v>91</v>
      </c>
      <c r="R16" s="2" t="n">
        <v>179</v>
      </c>
      <c r="S16" s="2" t="n">
        <v>74</v>
      </c>
      <c r="T16" s="2" t="n">
        <v>173</v>
      </c>
      <c r="U16" s="2" t="n">
        <v>76</v>
      </c>
    </row>
    <row r="17" customFormat="false" ht="15" hidden="false" customHeight="false" outlineLevel="0" collapsed="false">
      <c r="A17" s="2" t="n">
        <v>15</v>
      </c>
      <c r="B17" s="2" t="s">
        <v>33</v>
      </c>
      <c r="C17" s="2" t="n">
        <f aca="false" t="array" ref="C17:P17">TRANSPOSE(Q3:Q16)</f>
        <v>206</v>
      </c>
      <c r="D17" s="2" t="n">
        <v>292</v>
      </c>
      <c r="E17" s="2" t="n">
        <v>107</v>
      </c>
      <c r="F17" s="2" t="n">
        <v>318</v>
      </c>
      <c r="G17" s="2" t="n">
        <v>195</v>
      </c>
      <c r="H17" s="2" t="n">
        <v>174</v>
      </c>
      <c r="I17" s="2" t="n">
        <v>233</v>
      </c>
      <c r="J17" s="2" t="n">
        <v>264</v>
      </c>
      <c r="K17" s="2" t="n">
        <v>66</v>
      </c>
      <c r="L17" s="2" t="n">
        <v>243</v>
      </c>
      <c r="M17" s="2" t="n">
        <v>94</v>
      </c>
      <c r="N17" s="2" t="n">
        <v>160</v>
      </c>
      <c r="O17" s="2" t="n">
        <v>153</v>
      </c>
      <c r="P17" s="2" t="n">
        <v>91</v>
      </c>
      <c r="Q17" s="2" t="n">
        <v>0</v>
      </c>
      <c r="R17" s="2" t="n">
        <v>89</v>
      </c>
      <c r="S17" s="2" t="n">
        <v>21</v>
      </c>
      <c r="T17" s="2" t="n">
        <v>86</v>
      </c>
      <c r="U17" s="2" t="n">
        <v>31</v>
      </c>
    </row>
    <row r="18" customFormat="false" ht="15" hidden="false" customHeight="false" outlineLevel="0" collapsed="false">
      <c r="A18" s="2" t="n">
        <v>16</v>
      </c>
      <c r="B18" s="2" t="s">
        <v>34</v>
      </c>
      <c r="C18" s="2" t="n">
        <f aca="false" t="array" ref="C18:Q18">TRANSPOSE(R3:R17)</f>
        <v>292</v>
      </c>
      <c r="D18" s="2" t="n">
        <v>379</v>
      </c>
      <c r="E18" s="2" t="n">
        <v>194</v>
      </c>
      <c r="F18" s="2" t="n">
        <v>405</v>
      </c>
      <c r="G18" s="2" t="n">
        <v>282</v>
      </c>
      <c r="H18" s="2" t="n">
        <v>261</v>
      </c>
      <c r="I18" s="2" t="n">
        <v>320</v>
      </c>
      <c r="J18" s="2" t="n">
        <v>351</v>
      </c>
      <c r="K18" s="2" t="n">
        <v>152</v>
      </c>
      <c r="L18" s="2" t="n">
        <v>329</v>
      </c>
      <c r="M18" s="2" t="n">
        <v>181</v>
      </c>
      <c r="N18" s="2" t="n">
        <v>247</v>
      </c>
      <c r="O18" s="2" t="n">
        <v>240</v>
      </c>
      <c r="P18" s="2" t="n">
        <v>179</v>
      </c>
      <c r="Q18" s="2" t="n">
        <v>89</v>
      </c>
      <c r="R18" s="2" t="n">
        <v>0</v>
      </c>
      <c r="S18" s="2" t="n">
        <v>109</v>
      </c>
      <c r="T18" s="2" t="n">
        <v>113</v>
      </c>
      <c r="U18" s="2" t="n">
        <v>119</v>
      </c>
    </row>
    <row r="19" customFormat="false" ht="15" hidden="false" customHeight="false" outlineLevel="0" collapsed="false">
      <c r="A19" s="2" t="n">
        <v>17</v>
      </c>
      <c r="B19" s="2" t="s">
        <v>35</v>
      </c>
      <c r="C19" s="2" t="n">
        <f aca="false" t="array" ref="C19:R19">TRANSPOSE(S3:S18)</f>
        <v>211</v>
      </c>
      <c r="D19" s="2" t="n">
        <v>298</v>
      </c>
      <c r="E19" s="2" t="n">
        <v>113</v>
      </c>
      <c r="F19" s="2" t="n">
        <v>323</v>
      </c>
      <c r="G19" s="2" t="n">
        <v>200</v>
      </c>
      <c r="H19" s="2" t="n">
        <v>179</v>
      </c>
      <c r="I19" s="2" t="n">
        <v>238</v>
      </c>
      <c r="J19" s="2" t="n">
        <v>270</v>
      </c>
      <c r="K19" s="2" t="n">
        <v>69</v>
      </c>
      <c r="L19" s="2" t="n">
        <v>248</v>
      </c>
      <c r="M19" s="2" t="n">
        <v>100</v>
      </c>
      <c r="N19" s="2" t="n">
        <v>165</v>
      </c>
      <c r="O19" s="2" t="n">
        <v>158</v>
      </c>
      <c r="P19" s="2" t="n">
        <v>74</v>
      </c>
      <c r="Q19" s="2" t="n">
        <v>21</v>
      </c>
      <c r="R19" s="2" t="n">
        <v>109</v>
      </c>
      <c r="S19" s="2" t="n">
        <v>0</v>
      </c>
      <c r="T19" s="2" t="n">
        <v>106</v>
      </c>
      <c r="U19" s="2" t="n">
        <v>26</v>
      </c>
    </row>
    <row r="20" customFormat="false" ht="15" hidden="false" customHeight="false" outlineLevel="0" collapsed="false">
      <c r="A20" s="2" t="n">
        <v>18</v>
      </c>
      <c r="B20" s="2" t="s">
        <v>36</v>
      </c>
      <c r="C20" s="2" t="n">
        <f aca="false" t="array" ref="C20:S20">TRANSPOSE(T3:T19)</f>
        <v>206</v>
      </c>
      <c r="D20" s="2" t="n">
        <v>323</v>
      </c>
      <c r="E20" s="2" t="n">
        <v>152</v>
      </c>
      <c r="F20" s="2" t="n">
        <v>348</v>
      </c>
      <c r="G20" s="2" t="n">
        <v>225</v>
      </c>
      <c r="H20" s="2" t="n">
        <v>173</v>
      </c>
      <c r="I20" s="2" t="n">
        <v>263</v>
      </c>
      <c r="J20" s="2" t="n">
        <v>271</v>
      </c>
      <c r="K20" s="2" t="n">
        <v>110</v>
      </c>
      <c r="L20" s="2" t="n">
        <v>273</v>
      </c>
      <c r="M20" s="2" t="n">
        <v>139</v>
      </c>
      <c r="N20" s="2" t="n">
        <v>204</v>
      </c>
      <c r="O20" s="2" t="n">
        <v>183</v>
      </c>
      <c r="P20" s="2" t="n">
        <v>173</v>
      </c>
      <c r="Q20" s="2" t="n">
        <v>86</v>
      </c>
      <c r="R20" s="2" t="n">
        <v>113</v>
      </c>
      <c r="S20" s="2" t="n">
        <v>106</v>
      </c>
      <c r="T20" s="2" t="n">
        <v>0</v>
      </c>
      <c r="U20" s="2" t="n">
        <v>98</v>
      </c>
    </row>
    <row r="21" customFormat="false" ht="15" hidden="false" customHeight="false" outlineLevel="0" collapsed="false">
      <c r="A21" s="2" t="n">
        <v>19</v>
      </c>
      <c r="B21" s="2" t="s">
        <v>37</v>
      </c>
      <c r="C21" s="2" t="n">
        <f aca="false" t="array" ref="C21:T21">TRANSPOSE(U3:U20)</f>
        <v>188</v>
      </c>
      <c r="D21" s="2" t="n">
        <v>275</v>
      </c>
      <c r="E21" s="2" t="n">
        <v>90</v>
      </c>
      <c r="F21" s="2" t="n">
        <v>300</v>
      </c>
      <c r="G21" s="2" t="n">
        <v>177</v>
      </c>
      <c r="H21" s="2" t="n">
        <v>156</v>
      </c>
      <c r="I21" s="2" t="n">
        <v>215</v>
      </c>
      <c r="J21" s="2" t="n">
        <v>246</v>
      </c>
      <c r="K21" s="2" t="n">
        <v>46</v>
      </c>
      <c r="L21" s="2" t="n">
        <v>225</v>
      </c>
      <c r="M21" s="2" t="n">
        <v>76</v>
      </c>
      <c r="N21" s="2" t="n">
        <v>142</v>
      </c>
      <c r="O21" s="2" t="n">
        <v>135</v>
      </c>
      <c r="P21" s="2" t="n">
        <v>76</v>
      </c>
      <c r="Q21" s="2" t="n">
        <v>31</v>
      </c>
      <c r="R21" s="2" t="n">
        <v>119</v>
      </c>
      <c r="S21" s="2" t="n">
        <v>26</v>
      </c>
      <c r="T21" s="2" t="n">
        <v>98</v>
      </c>
      <c r="U21" s="2" t="n">
        <v>0</v>
      </c>
    </row>
    <row r="23" customFormat="false" ht="30" hidden="false" customHeight="false" outlineLevel="0" collapsed="false">
      <c r="B23" s="3" t="s">
        <v>39</v>
      </c>
      <c r="C23" s="2" t="n">
        <f aca="false">COUNT(A3:A21)</f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8984375" defaultRowHeight="13.8" zeroHeight="false" outlineLevelRow="0" outlineLevelCol="0"/>
  <cols>
    <col collapsed="false" customWidth="false" hidden="false" outlineLevel="0" max="16375" min="2" style="2" width="8.59"/>
    <col collapsed="false" customWidth="true" hidden="false" outlineLevel="0" max="16384" min="16376" style="2" width="10.16"/>
  </cols>
  <sheetData>
    <row r="1" customFormat="false" ht="15" hidden="false" customHeight="false" outlineLevel="0" collapsed="false">
      <c r="C1" s="4" t="s">
        <v>2</v>
      </c>
      <c r="D1" s="4"/>
      <c r="E1" s="4"/>
      <c r="F1" s="4"/>
      <c r="G1" s="4"/>
      <c r="H1" s="4"/>
    </row>
    <row r="2" customFormat="false" ht="240" hidden="false" customHeight="false" outlineLevel="0" collapsed="false"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</row>
    <row r="3" customFormat="false" ht="13.8" hidden="false" customHeight="false" outlineLevel="0" collapsed="false">
      <c r="A3" s="2" t="n">
        <v>1</v>
      </c>
      <c r="B3" s="2" t="s">
        <v>6</v>
      </c>
      <c r="C3" s="2" t="n">
        <v>175</v>
      </c>
      <c r="D3" s="2" t="n">
        <v>190</v>
      </c>
      <c r="E3" s="2" t="n">
        <v>225</v>
      </c>
      <c r="F3" s="2" t="n">
        <v>195</v>
      </c>
      <c r="G3" s="2" t="n">
        <v>211</v>
      </c>
      <c r="H3" s="2" t="n">
        <v>201</v>
      </c>
    </row>
    <row r="4" customFormat="false" ht="13.8" hidden="false" customHeight="false" outlineLevel="0" collapsed="false">
      <c r="A4" s="2" t="n">
        <v>2</v>
      </c>
      <c r="B4" s="2" t="s">
        <v>10</v>
      </c>
      <c r="C4" s="2" t="n">
        <v>263</v>
      </c>
      <c r="D4" s="2" t="n">
        <v>278</v>
      </c>
      <c r="E4" s="2" t="n">
        <v>312</v>
      </c>
      <c r="F4" s="2" t="n">
        <v>283</v>
      </c>
      <c r="G4" s="2" t="n">
        <v>298</v>
      </c>
      <c r="H4" s="2" t="n">
        <v>288</v>
      </c>
    </row>
    <row r="5" customFormat="false" ht="13.8" hidden="false" customHeight="false" outlineLevel="0" collapsed="false">
      <c r="A5" s="2" t="n">
        <v>3</v>
      </c>
      <c r="B5" s="2" t="s">
        <v>14</v>
      </c>
      <c r="C5" s="2" t="n">
        <v>78</v>
      </c>
      <c r="D5" s="2" t="n">
        <v>93</v>
      </c>
      <c r="E5" s="2" t="n">
        <v>128</v>
      </c>
      <c r="F5" s="2" t="n">
        <v>98</v>
      </c>
      <c r="G5" s="2" t="n">
        <v>114</v>
      </c>
      <c r="H5" s="2" t="n">
        <v>103</v>
      </c>
    </row>
    <row r="6" customFormat="false" ht="13.8" hidden="false" customHeight="false" outlineLevel="0" collapsed="false">
      <c r="A6" s="2" t="n">
        <v>4</v>
      </c>
      <c r="B6" s="2" t="s">
        <v>18</v>
      </c>
      <c r="C6" s="2" t="n">
        <v>288</v>
      </c>
      <c r="D6" s="2" t="n">
        <v>303</v>
      </c>
      <c r="E6" s="2" t="n">
        <v>337</v>
      </c>
      <c r="F6" s="2" t="n">
        <v>308</v>
      </c>
      <c r="G6" s="2" t="n">
        <v>323</v>
      </c>
      <c r="H6" s="2" t="n">
        <v>313</v>
      </c>
    </row>
    <row r="7" customFormat="false" ht="13.8" hidden="false" customHeight="false" outlineLevel="0" collapsed="false">
      <c r="A7" s="2" t="n">
        <v>5</v>
      </c>
      <c r="B7" s="2" t="s">
        <v>21</v>
      </c>
      <c r="C7" s="2" t="n">
        <v>165</v>
      </c>
      <c r="D7" s="2" t="n">
        <v>180</v>
      </c>
      <c r="E7" s="2" t="n">
        <v>214</v>
      </c>
      <c r="F7" s="2" t="n">
        <v>185</v>
      </c>
      <c r="G7" s="2" t="n">
        <v>200</v>
      </c>
      <c r="H7" s="2" t="n">
        <v>190</v>
      </c>
    </row>
    <row r="8" customFormat="false" ht="13.8" hidden="false" customHeight="false" outlineLevel="0" collapsed="false">
      <c r="A8" s="2" t="n">
        <v>6</v>
      </c>
      <c r="B8" s="2" t="s">
        <v>24</v>
      </c>
      <c r="C8" s="2" t="n">
        <v>144</v>
      </c>
      <c r="D8" s="2" t="n">
        <v>159</v>
      </c>
      <c r="E8" s="2" t="n">
        <v>194</v>
      </c>
      <c r="F8" s="2" t="n">
        <v>164</v>
      </c>
      <c r="G8" s="2" t="n">
        <v>167</v>
      </c>
      <c r="H8" s="2" t="n">
        <v>170</v>
      </c>
    </row>
    <row r="9" customFormat="false" ht="13.8" hidden="false" customHeight="false" outlineLevel="0" collapsed="false">
      <c r="A9" s="2" t="n">
        <v>7</v>
      </c>
      <c r="B9" s="2" t="s">
        <v>25</v>
      </c>
      <c r="C9" s="2" t="n">
        <v>198</v>
      </c>
      <c r="D9" s="2" t="n">
        <v>213</v>
      </c>
      <c r="E9" s="2" t="n">
        <v>247</v>
      </c>
      <c r="F9" s="2" t="n">
        <v>218</v>
      </c>
      <c r="G9" s="2" t="n">
        <v>233</v>
      </c>
      <c r="H9" s="2" t="n">
        <v>223</v>
      </c>
    </row>
    <row r="10" customFormat="false" ht="13.8" hidden="false" customHeight="false" outlineLevel="0" collapsed="false">
      <c r="A10" s="2" t="n">
        <v>8</v>
      </c>
      <c r="B10" s="2" t="s">
        <v>26</v>
      </c>
      <c r="C10" s="2" t="n">
        <v>235</v>
      </c>
      <c r="D10" s="2" t="n">
        <v>250</v>
      </c>
      <c r="E10" s="2" t="n">
        <v>284</v>
      </c>
      <c r="F10" s="2" t="n">
        <v>255</v>
      </c>
      <c r="G10" s="2" t="n">
        <v>270</v>
      </c>
      <c r="H10" s="2" t="n">
        <v>260</v>
      </c>
    </row>
    <row r="11" customFormat="false" ht="13.8" hidden="false" customHeight="false" outlineLevel="0" collapsed="false">
      <c r="A11" s="2" t="n">
        <v>9</v>
      </c>
      <c r="B11" s="2" t="s">
        <v>27</v>
      </c>
      <c r="C11" s="2" t="n">
        <v>36</v>
      </c>
      <c r="D11" s="2" t="n">
        <v>52</v>
      </c>
      <c r="E11" s="2" t="n">
        <v>86</v>
      </c>
      <c r="F11" s="2" t="n">
        <v>57</v>
      </c>
      <c r="G11" s="2" t="n">
        <v>71</v>
      </c>
      <c r="H11" s="2" t="n">
        <v>62</v>
      </c>
    </row>
    <row r="12" customFormat="false" ht="13.8" hidden="false" customHeight="false" outlineLevel="0" collapsed="false">
      <c r="A12" s="2" t="n">
        <v>10</v>
      </c>
      <c r="B12" s="2" t="s">
        <v>28</v>
      </c>
      <c r="C12" s="2" t="n">
        <v>216</v>
      </c>
      <c r="D12" s="2" t="n">
        <v>228</v>
      </c>
      <c r="E12" s="2" t="n">
        <v>262</v>
      </c>
      <c r="F12" s="2" t="n">
        <v>233</v>
      </c>
      <c r="G12" s="2" t="n">
        <v>248</v>
      </c>
      <c r="H12" s="2" t="n">
        <v>238</v>
      </c>
    </row>
    <row r="13" customFormat="false" ht="13.8" hidden="false" customHeight="false" outlineLevel="0" collapsed="false">
      <c r="A13" s="2" t="n">
        <v>11</v>
      </c>
      <c r="B13" s="2" t="s">
        <v>29</v>
      </c>
      <c r="C13" s="2" t="n">
        <v>65</v>
      </c>
      <c r="D13" s="2" t="n">
        <v>80</v>
      </c>
      <c r="E13" s="2" t="n">
        <v>114</v>
      </c>
      <c r="F13" s="2" t="n">
        <v>85</v>
      </c>
      <c r="G13" s="2" t="n">
        <v>100</v>
      </c>
      <c r="H13" s="2" t="n">
        <v>90</v>
      </c>
    </row>
    <row r="14" customFormat="false" ht="13.8" hidden="false" customHeight="false" outlineLevel="0" collapsed="false">
      <c r="A14" s="2" t="n">
        <v>12</v>
      </c>
      <c r="B14" s="2" t="s">
        <v>30</v>
      </c>
      <c r="C14" s="2" t="n">
        <v>133</v>
      </c>
      <c r="D14" s="2" t="n">
        <v>148</v>
      </c>
      <c r="E14" s="2" t="n">
        <v>182</v>
      </c>
      <c r="F14" s="2" t="n">
        <v>153</v>
      </c>
      <c r="G14" s="2" t="n">
        <v>168</v>
      </c>
      <c r="H14" s="2" t="n">
        <v>158</v>
      </c>
    </row>
    <row r="15" customFormat="false" ht="13.8" hidden="false" customHeight="false" outlineLevel="0" collapsed="false">
      <c r="A15" s="2" t="n">
        <v>13</v>
      </c>
      <c r="B15" s="2" t="s">
        <v>31</v>
      </c>
      <c r="C15" s="2" t="n">
        <v>123</v>
      </c>
      <c r="D15" s="2" t="n">
        <v>138</v>
      </c>
      <c r="E15" s="2" t="n">
        <v>173</v>
      </c>
      <c r="F15" s="2" t="n">
        <v>143</v>
      </c>
      <c r="G15" s="2" t="n">
        <v>159</v>
      </c>
      <c r="H15" s="2" t="n">
        <v>148</v>
      </c>
    </row>
    <row r="16" customFormat="false" ht="13.8" hidden="false" customHeight="false" outlineLevel="0" collapsed="false">
      <c r="A16" s="2" t="n">
        <v>14</v>
      </c>
      <c r="B16" s="2" t="s">
        <v>32</v>
      </c>
      <c r="C16" s="2" t="n">
        <v>106</v>
      </c>
      <c r="D16" s="2" t="n">
        <v>85</v>
      </c>
      <c r="E16" s="2" t="n">
        <v>111</v>
      </c>
      <c r="F16" s="2" t="n">
        <v>97</v>
      </c>
      <c r="G16" s="2" t="n">
        <v>130</v>
      </c>
      <c r="H16" s="2" t="n">
        <v>79</v>
      </c>
    </row>
    <row r="17" customFormat="false" ht="13.8" hidden="false" customHeight="false" outlineLevel="0" collapsed="false">
      <c r="A17" s="2" t="n">
        <v>15</v>
      </c>
      <c r="B17" s="2" t="s">
        <v>33</v>
      </c>
      <c r="C17" s="2" t="n">
        <v>41</v>
      </c>
      <c r="D17" s="2" t="n">
        <v>16</v>
      </c>
      <c r="E17" s="2" t="n">
        <v>23</v>
      </c>
      <c r="F17" s="2" t="n">
        <v>19</v>
      </c>
      <c r="G17" s="2" t="n">
        <v>47</v>
      </c>
      <c r="H17" s="2" t="n">
        <v>20</v>
      </c>
    </row>
    <row r="18" customFormat="false" ht="13.8" hidden="false" customHeight="false" outlineLevel="0" collapsed="false">
      <c r="A18" s="2" t="n">
        <v>16</v>
      </c>
      <c r="B18" s="2" t="s">
        <v>34</v>
      </c>
      <c r="C18" s="2" t="n">
        <v>128</v>
      </c>
      <c r="D18" s="2" t="n">
        <v>102</v>
      </c>
      <c r="E18" s="2" t="n">
        <v>69</v>
      </c>
      <c r="F18" s="2" t="n">
        <v>106</v>
      </c>
      <c r="G18" s="2" t="n">
        <v>103</v>
      </c>
      <c r="H18" s="2" t="n">
        <v>108</v>
      </c>
    </row>
    <row r="19" customFormat="false" ht="13.8" hidden="false" customHeight="false" outlineLevel="0" collapsed="false">
      <c r="A19" s="2" t="n">
        <v>17</v>
      </c>
      <c r="B19" s="2" t="s">
        <v>35</v>
      </c>
      <c r="C19" s="2" t="n">
        <v>54</v>
      </c>
      <c r="D19" s="2" t="n">
        <v>27</v>
      </c>
      <c r="E19" s="2" t="n">
        <v>43</v>
      </c>
      <c r="F19" s="2" t="n">
        <v>41</v>
      </c>
      <c r="G19" s="2" t="n">
        <v>67</v>
      </c>
      <c r="H19" s="2" t="n">
        <v>13</v>
      </c>
    </row>
    <row r="20" customFormat="false" ht="13.8" hidden="false" customHeight="false" outlineLevel="0" collapsed="false">
      <c r="A20" s="2" t="n">
        <v>18</v>
      </c>
      <c r="B20" s="2" t="s">
        <v>36</v>
      </c>
      <c r="C20" s="2" t="n">
        <v>82</v>
      </c>
      <c r="D20" s="2" t="n">
        <v>85</v>
      </c>
      <c r="E20" s="2" t="n">
        <v>71</v>
      </c>
      <c r="F20" s="2" t="n">
        <v>72</v>
      </c>
      <c r="G20" s="2" t="n">
        <v>45</v>
      </c>
      <c r="H20" s="2" t="n">
        <v>101</v>
      </c>
    </row>
    <row r="21" customFormat="false" ht="13.8" hidden="false" customHeight="false" outlineLevel="0" collapsed="false">
      <c r="A21" s="2" t="n">
        <v>19</v>
      </c>
      <c r="B21" s="2" t="s">
        <v>37</v>
      </c>
      <c r="C21" s="2" t="n">
        <v>35</v>
      </c>
      <c r="D21" s="2" t="n">
        <v>17</v>
      </c>
      <c r="E21" s="2" t="n">
        <v>53</v>
      </c>
      <c r="F21" s="2" t="n">
        <v>26</v>
      </c>
      <c r="G21" s="2" t="n">
        <v>59</v>
      </c>
      <c r="H21" s="2" t="n">
        <v>16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8984375" defaultRowHeight="13.8" zeroHeight="false" outlineLevelRow="0" outlineLevelCol="0"/>
  <cols>
    <col collapsed="false" customWidth="true" hidden="false" outlineLevel="0" max="1" min="1" style="2" width="22.29"/>
    <col collapsed="false" customWidth="true" hidden="false" outlineLevel="0" max="2" min="2" style="2" width="15.15"/>
    <col collapsed="false" customWidth="false" hidden="false" outlineLevel="0" max="16381" min="3" style="2" width="8.59"/>
    <col collapsed="false" customWidth="true" hidden="false" outlineLevel="0" max="16384" min="16382" style="2" width="10.16"/>
  </cols>
  <sheetData>
    <row r="1" customFormat="false" ht="13.8" hidden="false" customHeight="false" outlineLevel="0" collapsed="false">
      <c r="B1" s="2" t="s">
        <v>46</v>
      </c>
    </row>
    <row r="2" customFormat="false" ht="13.8" hidden="false" customHeight="false" outlineLevel="0" collapsed="false">
      <c r="A2" s="2" t="s">
        <v>6</v>
      </c>
      <c r="B2" s="2" t="n">
        <v>2164.2</v>
      </c>
    </row>
    <row r="3" customFormat="false" ht="13.8" hidden="false" customHeight="false" outlineLevel="0" collapsed="false">
      <c r="A3" s="2" t="s">
        <v>10</v>
      </c>
      <c r="B3" s="2" t="n">
        <v>897</v>
      </c>
    </row>
    <row r="4" customFormat="false" ht="13.8" hidden="false" customHeight="false" outlineLevel="0" collapsed="false">
      <c r="A4" s="2" t="s">
        <v>14</v>
      </c>
      <c r="B4" s="2" t="n">
        <v>1268.2</v>
      </c>
    </row>
    <row r="5" customFormat="false" ht="13.8" hidden="false" customHeight="false" outlineLevel="0" collapsed="false">
      <c r="A5" s="2" t="s">
        <v>18</v>
      </c>
      <c r="B5" s="2" t="n">
        <v>1229.6</v>
      </c>
    </row>
    <row r="6" customFormat="false" ht="13.8" hidden="false" customHeight="false" outlineLevel="0" collapsed="false">
      <c r="A6" s="2" t="s">
        <v>21</v>
      </c>
      <c r="B6" s="2" t="n">
        <v>1282.3</v>
      </c>
    </row>
    <row r="7" customFormat="false" ht="13.8" hidden="false" customHeight="false" outlineLevel="0" collapsed="false">
      <c r="A7" s="2" t="s">
        <v>24</v>
      </c>
      <c r="B7" s="2" t="n">
        <v>1693.3</v>
      </c>
    </row>
    <row r="8" customFormat="false" ht="13.8" hidden="false" customHeight="false" outlineLevel="0" collapsed="false">
      <c r="A8" s="2" t="s">
        <v>25</v>
      </c>
      <c r="B8" s="2" t="n">
        <v>776.7</v>
      </c>
    </row>
    <row r="9" customFormat="false" ht="13.8" hidden="false" customHeight="false" outlineLevel="0" collapsed="false">
      <c r="A9" s="2" t="s">
        <v>26</v>
      </c>
      <c r="B9" s="2" t="n">
        <v>1810.5</v>
      </c>
    </row>
    <row r="10" customFormat="false" ht="13.8" hidden="false" customHeight="false" outlineLevel="0" collapsed="false">
      <c r="A10" s="2" t="s">
        <v>27</v>
      </c>
      <c r="B10" s="2" t="n">
        <v>1503.1</v>
      </c>
    </row>
    <row r="11" customFormat="false" ht="13.8" hidden="false" customHeight="false" outlineLevel="0" collapsed="false">
      <c r="A11" s="2" t="s">
        <v>28</v>
      </c>
      <c r="B11" s="2" t="n">
        <v>1315.9</v>
      </c>
    </row>
    <row r="12" customFormat="false" ht="13.8" hidden="false" customHeight="false" outlineLevel="0" collapsed="false">
      <c r="A12" s="2" t="s">
        <v>29</v>
      </c>
      <c r="B12" s="2" t="n">
        <v>1762.3</v>
      </c>
    </row>
    <row r="13" customFormat="false" ht="13.8" hidden="false" customHeight="false" outlineLevel="0" collapsed="false">
      <c r="A13" s="2" t="s">
        <v>30</v>
      </c>
      <c r="B13" s="2" t="n">
        <v>1049.8</v>
      </c>
    </row>
    <row r="14" customFormat="false" ht="13.8" hidden="false" customHeight="false" outlineLevel="0" collapsed="false">
      <c r="A14" s="2" t="s">
        <v>31</v>
      </c>
      <c r="B14" s="2" t="n">
        <v>1051.8</v>
      </c>
    </row>
    <row r="15" customFormat="false" ht="13.8" hidden="false" customHeight="false" outlineLevel="0" collapsed="false">
      <c r="A15" s="2" t="s">
        <v>32</v>
      </c>
      <c r="B15" s="2" t="n">
        <v>1112.9</v>
      </c>
    </row>
    <row r="16" customFormat="false" ht="13.8" hidden="false" customHeight="false" outlineLevel="0" collapsed="false">
      <c r="A16" s="2" t="s">
        <v>33</v>
      </c>
      <c r="B16" s="2" t="n">
        <v>2163.6</v>
      </c>
    </row>
    <row r="17" customFormat="false" ht="13.8" hidden="false" customHeight="false" outlineLevel="0" collapsed="false">
      <c r="A17" s="2" t="s">
        <v>34</v>
      </c>
      <c r="B17" s="2" t="n">
        <v>979.6</v>
      </c>
    </row>
    <row r="18" customFormat="false" ht="13.8" hidden="false" customHeight="false" outlineLevel="0" collapsed="false">
      <c r="A18" s="2" t="s">
        <v>35</v>
      </c>
      <c r="B18" s="2" t="n">
        <v>3086.1</v>
      </c>
    </row>
    <row r="19" customFormat="false" ht="13.8" hidden="false" customHeight="false" outlineLevel="0" collapsed="false">
      <c r="A19" s="2" t="s">
        <v>36</v>
      </c>
      <c r="B19" s="2" t="n">
        <v>1133.4</v>
      </c>
    </row>
    <row r="20" customFormat="false" ht="13.8" hidden="false" customHeight="false" outlineLevel="0" collapsed="false">
      <c r="A20" s="2" t="s">
        <v>37</v>
      </c>
      <c r="B20" s="2" t="n">
        <v>8598.7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W58"/>
  <sheetViews>
    <sheetView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AM2" activeCellId="0" sqref="AM2"/>
    </sheetView>
  </sheetViews>
  <sheetFormatPr defaultColWidth="9.14453125" defaultRowHeight="15" zeroHeight="false" outlineLevelRow="0" outlineLevelCol="0"/>
  <cols>
    <col collapsed="false" customWidth="true" hidden="false" outlineLevel="0" max="1" min="1" style="5" width="7"/>
    <col collapsed="false" customWidth="true" hidden="false" outlineLevel="0" max="2" min="2" style="5" width="15.28"/>
    <col collapsed="false" customWidth="true" hidden="false" outlineLevel="0" max="3" min="3" style="5" width="18.29"/>
    <col collapsed="false" customWidth="true" hidden="false" outlineLevel="0" max="4" min="4" style="5" width="14"/>
    <col collapsed="false" customWidth="true" hidden="false" outlineLevel="0" max="5" min="5" style="5" width="15.72"/>
    <col collapsed="false" customWidth="true" hidden="false" outlineLevel="0" max="6" min="6" style="5" width="24.14"/>
    <col collapsed="false" customWidth="true" hidden="false" outlineLevel="0" max="36" min="7" style="5" width="17"/>
    <col collapsed="false" customWidth="true" hidden="false" outlineLevel="0" max="37" min="37" style="5" width="13.14"/>
    <col collapsed="false" customWidth="true" hidden="false" outlineLevel="0" max="41" min="38" style="5" width="13.43"/>
    <col collapsed="false" customWidth="true" hidden="false" outlineLevel="0" max="43" min="42" style="5" width="16.57"/>
    <col collapsed="false" customWidth="true" hidden="false" outlineLevel="0" max="47" min="44" style="5" width="15.57"/>
    <col collapsed="false" customWidth="true" hidden="false" outlineLevel="0" max="48" min="48" style="5" width="16.57"/>
    <col collapsed="false" customWidth="true" hidden="false" outlineLevel="0" max="49" min="49" style="5" width="15.57"/>
    <col collapsed="false" customWidth="true" hidden="false" outlineLevel="0" max="53" min="50" style="5" width="17.57"/>
    <col collapsed="false" customWidth="true" hidden="false" outlineLevel="0" max="55" min="54" style="5" width="15.57"/>
    <col collapsed="false" customWidth="true" hidden="false" outlineLevel="0" max="59" min="56" style="5" width="19"/>
    <col collapsed="false" customWidth="true" hidden="false" outlineLevel="0" max="60" min="60" style="5" width="16.29"/>
    <col collapsed="false" customWidth="true" hidden="false" outlineLevel="0" max="61" min="61" style="5" width="21"/>
    <col collapsed="false" customWidth="true" hidden="false" outlineLevel="0" max="65" min="62" style="5" width="22"/>
    <col collapsed="false" customWidth="true" hidden="false" outlineLevel="0" max="68" min="66" style="5" width="15.57"/>
    <col collapsed="false" customWidth="true" hidden="false" outlineLevel="0" max="69" min="69" style="5" width="7.57"/>
    <col collapsed="false" customWidth="true" hidden="false" outlineLevel="0" max="70" min="70" style="5" width="13.43"/>
    <col collapsed="false" customWidth="true" hidden="false" outlineLevel="0" max="71" min="71" style="5" width="2"/>
    <col collapsed="false" customWidth="true" hidden="false" outlineLevel="0" max="72" min="72" style="5" width="6.43"/>
    <col collapsed="false" customWidth="true" hidden="false" outlineLevel="0" max="73" min="73" style="5" width="2"/>
    <col collapsed="false" customWidth="true" hidden="false" outlineLevel="0" max="74" min="74" style="5" width="6.43"/>
    <col collapsed="false" customWidth="true" hidden="false" outlineLevel="0" max="75" min="75" style="5" width="2"/>
    <col collapsed="false" customWidth="true" hidden="false" outlineLevel="0" max="76" min="76" style="5" width="5.43"/>
    <col collapsed="false" customWidth="true" hidden="false" outlineLevel="0" max="77" min="77" style="5" width="5.71"/>
    <col collapsed="false" customWidth="true" hidden="false" outlineLevel="0" max="78" min="78" style="5" width="6.43"/>
    <col collapsed="false" customWidth="true" hidden="false" outlineLevel="0" max="79" min="79" style="5" width="2"/>
    <col collapsed="false" customWidth="true" hidden="false" outlineLevel="0" max="80" min="80" style="5" width="5.43"/>
    <col collapsed="false" customWidth="true" hidden="false" outlineLevel="0" max="81" min="81" style="5" width="2"/>
    <col collapsed="false" customWidth="true" hidden="false" outlineLevel="0" max="82" min="82" style="5" width="5.43"/>
    <col collapsed="false" customWidth="true" hidden="false" outlineLevel="0" max="83" min="83" style="5" width="2"/>
    <col collapsed="false" customWidth="true" hidden="false" outlineLevel="0" max="84" min="84" style="5" width="5.43"/>
    <col collapsed="false" customWidth="true" hidden="false" outlineLevel="0" max="85" min="85" style="5" width="5.71"/>
    <col collapsed="false" customWidth="true" hidden="false" outlineLevel="0" max="86" min="86" style="5" width="5.43"/>
    <col collapsed="false" customWidth="true" hidden="false" outlineLevel="0" max="87" min="87" style="5" width="2"/>
    <col collapsed="false" customWidth="true" hidden="false" outlineLevel="0" max="88" min="88" style="5" width="5.43"/>
    <col collapsed="false" customWidth="true" hidden="false" outlineLevel="0" max="89" min="89" style="5" width="2"/>
    <col collapsed="false" customWidth="true" hidden="false" outlineLevel="0" max="90" min="90" style="5" width="4.43"/>
    <col collapsed="false" customWidth="true" hidden="false" outlineLevel="0" max="91" min="91" style="5" width="2"/>
    <col collapsed="false" customWidth="true" hidden="false" outlineLevel="0" max="92" min="92" style="5" width="4.43"/>
    <col collapsed="false" customWidth="true" hidden="false" outlineLevel="0" max="93" min="93" style="5" width="5.71"/>
    <col collapsed="false" customWidth="true" hidden="false" outlineLevel="0" max="94" min="94" style="5" width="7.43"/>
    <col collapsed="false" customWidth="true" hidden="false" outlineLevel="0" max="95" min="95" style="5" width="2"/>
    <col collapsed="false" customWidth="true" hidden="false" outlineLevel="0" max="96" min="96" style="5" width="7.43"/>
    <col collapsed="false" customWidth="true" hidden="false" outlineLevel="0" max="97" min="97" style="5" width="2"/>
    <col collapsed="false" customWidth="true" hidden="false" outlineLevel="0" max="98" min="98" style="5" width="6.43"/>
    <col collapsed="false" customWidth="true" hidden="false" outlineLevel="0" max="99" min="99" style="5" width="2"/>
    <col collapsed="false" customWidth="true" hidden="false" outlineLevel="0" max="100" min="100" style="5" width="6.43"/>
    <col collapsed="false" customWidth="true" hidden="false" outlineLevel="0" max="101" min="101" style="5" width="5.71"/>
    <col collapsed="false" customWidth="true" hidden="false" outlineLevel="0" max="102" min="102" style="5" width="8.43"/>
    <col collapsed="false" customWidth="true" hidden="false" outlineLevel="0" max="103" min="103" style="5" width="2"/>
    <col collapsed="false" customWidth="true" hidden="false" outlineLevel="0" max="104" min="104" style="5" width="8.43"/>
    <col collapsed="false" customWidth="true" hidden="false" outlineLevel="0" max="105" min="105" style="5" width="2"/>
    <col collapsed="false" customWidth="true" hidden="false" outlineLevel="0" max="106" min="106" style="5" width="8.43"/>
    <col collapsed="false" customWidth="true" hidden="false" outlineLevel="0" max="107" min="107" style="5" width="2"/>
    <col collapsed="false" customWidth="true" hidden="false" outlineLevel="0" max="108" min="108" style="5" width="7.43"/>
    <col collapsed="false" customWidth="true" hidden="false" outlineLevel="0" max="109" min="109" style="5" width="5.71"/>
    <col collapsed="false" customWidth="true" hidden="false" outlineLevel="0" max="110" min="110" style="5" width="6.43"/>
    <col collapsed="false" customWidth="true" hidden="false" outlineLevel="0" max="111" min="111" style="5" width="2"/>
    <col collapsed="false" customWidth="true" hidden="false" outlineLevel="0" max="112" min="112" style="5" width="6.43"/>
    <col collapsed="false" customWidth="true" hidden="false" outlineLevel="0" max="113" min="113" style="5" width="2"/>
    <col collapsed="false" customWidth="true" hidden="false" outlineLevel="0" max="114" min="114" style="5" width="6.43"/>
    <col collapsed="false" customWidth="true" hidden="false" outlineLevel="0" max="115" min="115" style="5" width="2"/>
    <col collapsed="false" customWidth="true" hidden="false" outlineLevel="0" max="116" min="116" style="5" width="6.43"/>
    <col collapsed="false" customWidth="true" hidden="false" outlineLevel="0" max="117" min="117" style="5" width="5.71"/>
    <col collapsed="false" customWidth="true" hidden="false" outlineLevel="0" max="118" min="118" style="5" width="6.43"/>
    <col collapsed="false" customWidth="true" hidden="false" outlineLevel="0" max="119" min="119" style="5" width="2"/>
    <col collapsed="false" customWidth="true" hidden="false" outlineLevel="0" max="120" min="120" style="5" width="5.43"/>
    <col collapsed="false" customWidth="true" hidden="false" outlineLevel="0" max="121" min="121" style="5" width="2"/>
    <col collapsed="false" customWidth="true" hidden="false" outlineLevel="0" max="122" min="122" style="5" width="5.43"/>
    <col collapsed="false" customWidth="true" hidden="false" outlineLevel="0" max="123" min="123" style="5" width="2"/>
    <col collapsed="false" customWidth="true" hidden="false" outlineLevel="0" max="124" min="124" style="5" width="5.43"/>
    <col collapsed="false" customWidth="true" hidden="false" outlineLevel="0" max="125" min="125" style="5" width="5.71"/>
    <col collapsed="false" customWidth="true" hidden="false" outlineLevel="0" max="126" min="126" style="5" width="6.43"/>
    <col collapsed="false" customWidth="true" hidden="false" outlineLevel="0" max="127" min="127" style="5" width="2"/>
    <col collapsed="false" customWidth="true" hidden="false" outlineLevel="0" max="128" min="128" style="5" width="5.43"/>
    <col collapsed="false" customWidth="true" hidden="false" outlineLevel="0" max="129" min="129" style="5" width="2"/>
    <col collapsed="false" customWidth="true" hidden="false" outlineLevel="0" max="130" min="130" style="5" width="5.43"/>
    <col collapsed="false" customWidth="true" hidden="false" outlineLevel="0" max="131" min="131" style="5" width="2"/>
    <col collapsed="false" customWidth="true" hidden="false" outlineLevel="0" max="132" min="132" style="5" width="5.43"/>
    <col collapsed="false" customWidth="true" hidden="false" outlineLevel="0" max="133" min="133" style="5" width="5.71"/>
    <col collapsed="false" customWidth="true" hidden="false" outlineLevel="0" max="134" min="134" style="5" width="5.43"/>
    <col collapsed="false" customWidth="true" hidden="false" outlineLevel="0" max="135" min="135" style="5" width="2"/>
    <col collapsed="false" customWidth="true" hidden="false" outlineLevel="0" max="136" min="136" style="5" width="5.43"/>
    <col collapsed="false" customWidth="true" hidden="false" outlineLevel="0" max="137" min="137" style="5" width="2"/>
    <col collapsed="false" customWidth="true" hidden="false" outlineLevel="0" max="138" min="138" style="5" width="5.43"/>
    <col collapsed="false" customWidth="true" hidden="false" outlineLevel="0" max="139" min="139" style="5" width="2"/>
    <col collapsed="false" customWidth="true" hidden="false" outlineLevel="0" max="140" min="140" style="5" width="4.43"/>
    <col collapsed="false" customWidth="true" hidden="false" outlineLevel="0" max="141" min="141" style="5" width="5.71"/>
    <col collapsed="false" customWidth="true" hidden="false" outlineLevel="0" max="142" min="142" style="5" width="8.43"/>
    <col collapsed="false" customWidth="true" hidden="false" outlineLevel="0" max="143" min="143" style="5" width="2"/>
    <col collapsed="false" customWidth="true" hidden="false" outlineLevel="0" max="144" min="144" style="5" width="8.43"/>
    <col collapsed="false" customWidth="true" hidden="false" outlineLevel="0" max="145" min="145" style="5" width="2"/>
    <col collapsed="false" customWidth="true" hidden="false" outlineLevel="0" max="146" min="146" style="5" width="7.43"/>
    <col collapsed="false" customWidth="true" hidden="false" outlineLevel="0" max="147" min="147" style="5" width="2"/>
    <col collapsed="false" customWidth="true" hidden="false" outlineLevel="0" max="148" min="148" style="5" width="7.43"/>
    <col collapsed="false" customWidth="true" hidden="false" outlineLevel="0" max="149" min="149" style="5" width="5.71"/>
    <col collapsed="false" customWidth="true" hidden="false" outlineLevel="0" max="150" min="150" style="5" width="6.43"/>
    <col collapsed="false" customWidth="true" hidden="false" outlineLevel="0" max="151" min="151" style="5" width="2"/>
    <col collapsed="false" customWidth="true" hidden="false" outlineLevel="0" max="152" min="152" style="5" width="6.43"/>
    <col collapsed="false" customWidth="true" hidden="false" outlineLevel="0" max="153" min="153" style="5" width="2"/>
    <col collapsed="false" customWidth="true" hidden="false" outlineLevel="0" max="154" min="154" style="5" width="6.43"/>
    <col collapsed="false" customWidth="true" hidden="false" outlineLevel="0" max="155" min="155" style="5" width="2"/>
    <col collapsed="false" customWidth="true" hidden="false" outlineLevel="0" max="156" min="156" style="5" width="6.43"/>
    <col collapsed="false" customWidth="true" hidden="false" outlineLevel="0" max="157" min="157" style="5" width="5.71"/>
    <col collapsed="false" customWidth="true" hidden="false" outlineLevel="0" max="158" min="158" style="5" width="6.43"/>
    <col collapsed="false" customWidth="true" hidden="false" outlineLevel="0" max="159" min="159" style="5" width="2"/>
    <col collapsed="false" customWidth="true" hidden="false" outlineLevel="0" max="160" min="160" style="5" width="5.43"/>
    <col collapsed="false" customWidth="true" hidden="false" outlineLevel="0" max="161" min="161" style="5" width="2"/>
    <col collapsed="false" customWidth="true" hidden="false" outlineLevel="0" max="162" min="162" style="5" width="5.43"/>
    <col collapsed="false" customWidth="true" hidden="false" outlineLevel="0" max="163" min="163" style="5" width="2"/>
    <col collapsed="false" customWidth="true" hidden="false" outlineLevel="0" max="164" min="164" style="5" width="5.43"/>
    <col collapsed="false" customWidth="true" hidden="false" outlineLevel="0" max="165" min="165" style="5" width="5.71"/>
    <col collapsed="false" customWidth="true" hidden="false" outlineLevel="0" max="166" min="166" style="5" width="6.43"/>
    <col collapsed="false" customWidth="true" hidden="false" outlineLevel="0" max="167" min="167" style="5" width="2"/>
    <col collapsed="false" customWidth="true" hidden="false" outlineLevel="0" max="168" min="168" style="5" width="6.43"/>
    <col collapsed="false" customWidth="true" hidden="false" outlineLevel="0" max="169" min="169" style="5" width="2"/>
    <col collapsed="false" customWidth="true" hidden="false" outlineLevel="0" max="170" min="170" style="5" width="6.43"/>
    <col collapsed="false" customWidth="true" hidden="false" outlineLevel="0" max="171" min="171" style="5" width="2"/>
    <col collapsed="false" customWidth="true" hidden="false" outlineLevel="0" max="172" min="172" style="5" width="5.43"/>
    <col collapsed="false" customWidth="true" hidden="false" outlineLevel="0" max="173" min="173" style="5" width="5.71"/>
    <col collapsed="false" customWidth="true" hidden="false" outlineLevel="0" max="174" min="174" style="5" width="7.43"/>
    <col collapsed="false" customWidth="true" hidden="false" outlineLevel="0" max="175" min="175" style="5" width="2"/>
    <col collapsed="false" customWidth="true" hidden="false" outlineLevel="0" max="176" min="176" style="5" width="7.43"/>
    <col collapsed="false" customWidth="true" hidden="false" outlineLevel="0" max="177" min="177" style="5" width="2"/>
    <col collapsed="false" customWidth="true" hidden="false" outlineLevel="0" max="178" min="178" style="5" width="7.43"/>
    <col collapsed="false" customWidth="true" hidden="false" outlineLevel="0" max="179" min="179" style="5" width="2"/>
    <col collapsed="false" customWidth="true" hidden="false" outlineLevel="0" max="180" min="180" style="5" width="6.43"/>
    <col collapsed="false" customWidth="true" hidden="false" outlineLevel="0" max="181" min="181" style="5" width="5.71"/>
    <col collapsed="false" customWidth="true" hidden="false" outlineLevel="0" max="182" min="182" style="5" width="6.43"/>
    <col collapsed="false" customWidth="true" hidden="false" outlineLevel="0" max="183" min="183" style="5" width="2"/>
    <col collapsed="false" customWidth="true" hidden="false" outlineLevel="0" max="184" min="184" style="5" width="6.43"/>
    <col collapsed="false" customWidth="true" hidden="false" outlineLevel="0" max="185" min="185" style="5" width="2"/>
    <col collapsed="false" customWidth="true" hidden="false" outlineLevel="0" max="186" min="186" style="5" width="6.43"/>
    <col collapsed="false" customWidth="true" hidden="false" outlineLevel="0" max="187" min="187" style="5" width="2"/>
    <col collapsed="false" customWidth="true" hidden="false" outlineLevel="0" max="188" min="188" style="5" width="5.43"/>
    <col collapsed="false" customWidth="true" hidden="false" outlineLevel="0" max="189" min="189" style="5" width="5.71"/>
    <col collapsed="false" customWidth="true" hidden="false" outlineLevel="0" max="190" min="190" style="5" width="5.43"/>
    <col collapsed="false" customWidth="true" hidden="false" outlineLevel="0" max="191" min="191" style="5" width="2"/>
    <col collapsed="false" customWidth="true" hidden="false" outlineLevel="0" max="192" min="192" style="5" width="5.43"/>
    <col collapsed="false" customWidth="true" hidden="false" outlineLevel="0" max="193" min="193" style="5" width="2"/>
    <col collapsed="false" customWidth="true" hidden="false" outlineLevel="0" max="194" min="194" style="5" width="5.43"/>
    <col collapsed="false" customWidth="true" hidden="false" outlineLevel="0" max="195" min="195" style="5" width="2"/>
    <col collapsed="false" customWidth="true" hidden="false" outlineLevel="0" max="196" min="196" style="5" width="4.43"/>
    <col collapsed="false" customWidth="true" hidden="false" outlineLevel="0" max="197" min="197" style="5" width="5.71"/>
    <col collapsed="false" customWidth="true" hidden="false" outlineLevel="0" max="198" min="198" style="5" width="7.43"/>
    <col collapsed="false" customWidth="true" hidden="false" outlineLevel="0" max="199" min="199" style="5" width="2"/>
    <col collapsed="false" customWidth="true" hidden="false" outlineLevel="0" max="200" min="200" style="5" width="7.43"/>
    <col collapsed="false" customWidth="true" hidden="false" outlineLevel="0" max="201" min="201" style="5" width="2"/>
    <col collapsed="false" customWidth="true" hidden="false" outlineLevel="0" max="202" min="202" style="5" width="7.43"/>
    <col collapsed="false" customWidth="true" hidden="false" outlineLevel="0" max="203" min="203" style="5" width="2"/>
    <col collapsed="false" customWidth="true" hidden="false" outlineLevel="0" max="204" min="204" style="5" width="6.43"/>
    <col collapsed="false" customWidth="true" hidden="false" outlineLevel="0" max="205" min="205" style="5" width="5.71"/>
    <col collapsed="false" customWidth="true" hidden="false" outlineLevel="0" max="206" min="206" style="5" width="8.43"/>
    <col collapsed="false" customWidth="true" hidden="false" outlineLevel="0" max="207" min="207" style="5" width="2"/>
    <col collapsed="false" customWidth="true" hidden="false" outlineLevel="0" max="208" min="208" style="5" width="8.43"/>
    <col collapsed="false" customWidth="true" hidden="false" outlineLevel="0" max="209" min="209" style="5" width="2"/>
    <col collapsed="false" customWidth="true" hidden="false" outlineLevel="0" max="210" min="210" style="5" width="7.43"/>
    <col collapsed="false" customWidth="true" hidden="false" outlineLevel="0" max="211" min="211" style="5" width="2"/>
    <col collapsed="false" customWidth="true" hidden="false" outlineLevel="0" max="212" min="212" style="5" width="7.43"/>
    <col collapsed="false" customWidth="true" hidden="false" outlineLevel="0" max="213" min="213" style="5" width="5.71"/>
    <col collapsed="false" customWidth="true" hidden="false" outlineLevel="0" max="214" min="214" style="5" width="7.43"/>
    <col collapsed="false" customWidth="true" hidden="false" outlineLevel="0" max="215" min="215" style="5" width="2"/>
    <col collapsed="false" customWidth="true" hidden="false" outlineLevel="0" max="216" min="216" style="5" width="6.43"/>
    <col collapsed="false" customWidth="true" hidden="false" outlineLevel="0" max="217" min="217" style="5" width="2"/>
    <col collapsed="false" customWidth="true" hidden="false" outlineLevel="0" max="218" min="218" style="5" width="6.43"/>
    <col collapsed="false" customWidth="true" hidden="false" outlineLevel="0" max="219" min="219" style="5" width="2"/>
    <col collapsed="false" customWidth="true" hidden="false" outlineLevel="0" max="220" min="220" style="5" width="6.43"/>
    <col collapsed="false" customWidth="true" hidden="false" outlineLevel="0" max="221" min="221" style="5" width="5.71"/>
    <col collapsed="false" customWidth="true" hidden="false" outlineLevel="0" max="222" min="222" style="5" width="8.43"/>
    <col collapsed="false" customWidth="true" hidden="false" outlineLevel="0" max="223" min="223" style="5" width="2"/>
    <col collapsed="false" customWidth="true" hidden="false" outlineLevel="0" max="224" min="224" style="5" width="8.43"/>
    <col collapsed="false" customWidth="true" hidden="false" outlineLevel="0" max="225" min="225" style="5" width="2"/>
    <col collapsed="false" customWidth="true" hidden="false" outlineLevel="0" max="226" min="226" style="5" width="8.43"/>
    <col collapsed="false" customWidth="true" hidden="false" outlineLevel="0" max="227" min="227" style="5" width="2"/>
    <col collapsed="false" customWidth="true" hidden="false" outlineLevel="0" max="228" min="228" style="5" width="7.43"/>
    <col collapsed="false" customWidth="false" hidden="false" outlineLevel="0" max="16384" min="229" style="5" width="9.14"/>
  </cols>
  <sheetData>
    <row r="1" customFormat="false" ht="41.25" hidden="false" customHeight="true" outlineLevel="0" collapsed="false">
      <c r="E1" s="6" t="s">
        <v>47</v>
      </c>
      <c r="F1" s="6" t="s">
        <v>48</v>
      </c>
      <c r="G1" s="7" t="s">
        <v>49</v>
      </c>
      <c r="H1" s="7"/>
      <c r="I1" s="7"/>
      <c r="J1" s="7"/>
      <c r="K1" s="7"/>
      <c r="L1" s="8" t="s">
        <v>50</v>
      </c>
      <c r="M1" s="8"/>
      <c r="N1" s="8"/>
      <c r="O1" s="8"/>
      <c r="P1" s="8"/>
      <c r="Q1" s="8" t="s">
        <v>51</v>
      </c>
      <c r="R1" s="8"/>
      <c r="S1" s="8"/>
      <c r="T1" s="8"/>
      <c r="U1" s="8"/>
      <c r="V1" s="8" t="s">
        <v>52</v>
      </c>
      <c r="W1" s="8"/>
      <c r="X1" s="8"/>
      <c r="Y1" s="8"/>
      <c r="Z1" s="8"/>
      <c r="AA1" s="8" t="s">
        <v>53</v>
      </c>
      <c r="AB1" s="8"/>
      <c r="AC1" s="8"/>
      <c r="AD1" s="8"/>
      <c r="AE1" s="8"/>
      <c r="AF1" s="8" t="s">
        <v>54</v>
      </c>
      <c r="AG1" s="8"/>
      <c r="AH1" s="8"/>
      <c r="AI1" s="8"/>
      <c r="AJ1" s="8"/>
      <c r="AK1" s="9"/>
      <c r="AL1" s="10"/>
      <c r="AM1" s="11" t="s">
        <v>55</v>
      </c>
      <c r="AN1" s="11"/>
      <c r="AO1" s="11"/>
      <c r="AP1" s="11"/>
      <c r="AQ1" s="11"/>
      <c r="AR1" s="11"/>
      <c r="AS1" s="12" t="s">
        <v>56</v>
      </c>
      <c r="AT1" s="12"/>
      <c r="AU1" s="12"/>
      <c r="AV1" s="12"/>
      <c r="AW1" s="12"/>
      <c r="AX1" s="12"/>
      <c r="AY1" s="13" t="s">
        <v>57</v>
      </c>
      <c r="AZ1" s="13"/>
      <c r="BA1" s="13"/>
      <c r="BB1" s="13"/>
      <c r="BC1" s="13"/>
      <c r="BD1" s="13"/>
      <c r="BE1" s="8" t="s">
        <v>58</v>
      </c>
      <c r="BF1" s="8"/>
      <c r="BG1" s="8"/>
      <c r="BH1" s="8"/>
      <c r="BI1" s="8"/>
      <c r="BJ1" s="8"/>
      <c r="BK1" s="8" t="s">
        <v>59</v>
      </c>
      <c r="BL1" s="8"/>
      <c r="BM1" s="8"/>
      <c r="BN1" s="8"/>
      <c r="BO1" s="8"/>
      <c r="BP1" s="8"/>
    </row>
    <row r="2" customFormat="false" ht="42.75" hidden="false" customHeight="true" outlineLevel="0" collapsed="false">
      <c r="A2" s="9" t="s">
        <v>60</v>
      </c>
      <c r="B2" s="9" t="s">
        <v>61</v>
      </c>
      <c r="C2" s="9" t="s">
        <v>62</v>
      </c>
      <c r="D2" s="9" t="s">
        <v>63</v>
      </c>
      <c r="E2" s="14" t="s">
        <v>64</v>
      </c>
      <c r="F2" s="14" t="s">
        <v>65</v>
      </c>
      <c r="G2" s="8" t="s">
        <v>55</v>
      </c>
      <c r="H2" s="8" t="s">
        <v>56</v>
      </c>
      <c r="I2" s="8" t="s">
        <v>57</v>
      </c>
      <c r="J2" s="8" t="s">
        <v>58</v>
      </c>
      <c r="K2" s="8" t="s">
        <v>59</v>
      </c>
      <c r="L2" s="8" t="s">
        <v>55</v>
      </c>
      <c r="M2" s="8" t="s">
        <v>56</v>
      </c>
      <c r="N2" s="8" t="s">
        <v>57</v>
      </c>
      <c r="O2" s="8" t="s">
        <v>58</v>
      </c>
      <c r="P2" s="8" t="s">
        <v>59</v>
      </c>
      <c r="Q2" s="8" t="s">
        <v>55</v>
      </c>
      <c r="R2" s="8" t="s">
        <v>56</v>
      </c>
      <c r="S2" s="8" t="s">
        <v>57</v>
      </c>
      <c r="T2" s="8" t="s">
        <v>58</v>
      </c>
      <c r="U2" s="8" t="s">
        <v>59</v>
      </c>
      <c r="V2" s="8" t="s">
        <v>55</v>
      </c>
      <c r="W2" s="8" t="s">
        <v>56</v>
      </c>
      <c r="X2" s="8" t="s">
        <v>57</v>
      </c>
      <c r="Y2" s="8" t="s">
        <v>58</v>
      </c>
      <c r="Z2" s="8" t="s">
        <v>59</v>
      </c>
      <c r="AA2" s="8" t="s">
        <v>55</v>
      </c>
      <c r="AB2" s="8" t="s">
        <v>56</v>
      </c>
      <c r="AC2" s="8" t="s">
        <v>57</v>
      </c>
      <c r="AD2" s="8" t="s">
        <v>58</v>
      </c>
      <c r="AE2" s="8" t="s">
        <v>59</v>
      </c>
      <c r="AF2" s="8" t="s">
        <v>55</v>
      </c>
      <c r="AG2" s="8" t="s">
        <v>56</v>
      </c>
      <c r="AH2" s="8" t="s">
        <v>57</v>
      </c>
      <c r="AI2" s="8" t="s">
        <v>58</v>
      </c>
      <c r="AJ2" s="8" t="s">
        <v>59</v>
      </c>
      <c r="AK2" s="14"/>
      <c r="AL2" s="14" t="s">
        <v>66</v>
      </c>
      <c r="AM2" s="8" t="s">
        <v>67</v>
      </c>
      <c r="AN2" s="15" t="s">
        <v>68</v>
      </c>
      <c r="AO2" s="15" t="s">
        <v>69</v>
      </c>
      <c r="AP2" s="8" t="s">
        <v>70</v>
      </c>
      <c r="AQ2" s="15" t="s">
        <v>71</v>
      </c>
      <c r="AR2" s="15" t="s">
        <v>72</v>
      </c>
      <c r="AS2" s="8" t="s">
        <v>73</v>
      </c>
      <c r="AT2" s="15" t="s">
        <v>74</v>
      </c>
      <c r="AU2" s="15" t="s">
        <v>75</v>
      </c>
      <c r="AV2" s="8" t="s">
        <v>76</v>
      </c>
      <c r="AW2" s="15" t="s">
        <v>77</v>
      </c>
      <c r="AX2" s="15" t="s">
        <v>72</v>
      </c>
      <c r="AY2" s="8" t="s">
        <v>78</v>
      </c>
      <c r="AZ2" s="15" t="s">
        <v>74</v>
      </c>
      <c r="BA2" s="15" t="s">
        <v>79</v>
      </c>
      <c r="BB2" s="8" t="s">
        <v>70</v>
      </c>
      <c r="BC2" s="15" t="s">
        <v>77</v>
      </c>
      <c r="BD2" s="15" t="s">
        <v>80</v>
      </c>
      <c r="BE2" s="8" t="s">
        <v>78</v>
      </c>
      <c r="BF2" s="15" t="s">
        <v>74</v>
      </c>
      <c r="BG2" s="15" t="s">
        <v>69</v>
      </c>
      <c r="BH2" s="8" t="s">
        <v>70</v>
      </c>
      <c r="BI2" s="15" t="s">
        <v>81</v>
      </c>
      <c r="BJ2" s="15" t="s">
        <v>80</v>
      </c>
      <c r="BK2" s="8" t="s">
        <v>78</v>
      </c>
      <c r="BL2" s="15" t="s">
        <v>82</v>
      </c>
      <c r="BM2" s="15" t="s">
        <v>83</v>
      </c>
      <c r="BN2" s="8" t="s">
        <v>76</v>
      </c>
      <c r="BO2" s="15" t="s">
        <v>71</v>
      </c>
      <c r="BP2" s="15" t="s">
        <v>84</v>
      </c>
    </row>
    <row r="3" customFormat="false" ht="15" hidden="false" customHeight="false" outlineLevel="0" collapsed="false">
      <c r="A3" s="16" t="n">
        <v>1</v>
      </c>
      <c r="B3" s="5" t="s">
        <v>6</v>
      </c>
      <c r="C3" s="16"/>
      <c r="D3" s="17" t="n">
        <v>2164200</v>
      </c>
      <c r="E3" s="18" t="n">
        <f aca="false">3.7*D3</f>
        <v>8007540</v>
      </c>
      <c r="F3" s="19" t="n">
        <f aca="false">E3/$C$25</f>
        <v>1269401.78330663</v>
      </c>
      <c r="G3" s="19" t="n">
        <f aca="false">F3*0.55</f>
        <v>698170.980818645</v>
      </c>
      <c r="H3" s="19" t="n">
        <f aca="false">F3*0.06</f>
        <v>76164.1069983976</v>
      </c>
      <c r="I3" s="19" t="n">
        <f aca="false">F3*0.18</f>
        <v>228492.320995193</v>
      </c>
      <c r="J3" s="19" t="n">
        <f aca="false">F3*0.09</f>
        <v>114246.160497596</v>
      </c>
      <c r="K3" s="19" t="n">
        <f aca="false">F3*0.12</f>
        <v>152328.213996795</v>
      </c>
      <c r="L3" s="19" t="n">
        <f aca="false">G3*$C$24</f>
        <v>712134.400435018</v>
      </c>
      <c r="M3" s="19" t="n">
        <f aca="false">H3*$C$24</f>
        <v>77687.3891383656</v>
      </c>
      <c r="N3" s="19" t="n">
        <f aca="false">I3*$C$24</f>
        <v>233062.167415097</v>
      </c>
      <c r="O3" s="19" t="n">
        <f aca="false">J3*$C$24</f>
        <v>116531.083707548</v>
      </c>
      <c r="P3" s="19" t="n">
        <f aca="false">K3*$C$24</f>
        <v>155374.778276731</v>
      </c>
      <c r="Q3" s="19" t="n">
        <f aca="false">L3*$C$24</f>
        <v>726377.088443718</v>
      </c>
      <c r="R3" s="19" t="n">
        <f aca="false">M3*$C$24</f>
        <v>79241.1369211329</v>
      </c>
      <c r="S3" s="19" t="n">
        <f aca="false">N3*$C$24</f>
        <v>237723.410763399</v>
      </c>
      <c r="T3" s="19" t="n">
        <f aca="false">O3*$C$24</f>
        <v>118861.705381699</v>
      </c>
      <c r="U3" s="19" t="n">
        <f aca="false">P3*$C$24</f>
        <v>158482.273842266</v>
      </c>
      <c r="V3" s="19" t="n">
        <f aca="false">Q3*$C$24</f>
        <v>740904.630212593</v>
      </c>
      <c r="W3" s="19" t="n">
        <f aca="false">R3*$C$24</f>
        <v>80825.9596595556</v>
      </c>
      <c r="X3" s="19" t="n">
        <f aca="false">S3*$C$24</f>
        <v>242477.878978667</v>
      </c>
      <c r="Y3" s="19" t="n">
        <f aca="false">T3*$C$24</f>
        <v>121238.939489333</v>
      </c>
      <c r="Z3" s="19" t="n">
        <f aca="false">U3*$C$24</f>
        <v>161651.919319111</v>
      </c>
      <c r="AA3" s="19" t="n">
        <f aca="false">V3*$C$24</f>
        <v>755722.722816845</v>
      </c>
      <c r="AB3" s="19" t="n">
        <f aca="false">W3*$C$24</f>
        <v>82442.4788527467</v>
      </c>
      <c r="AC3" s="19" t="n">
        <f aca="false">X3*$C$24</f>
        <v>247327.43655824</v>
      </c>
      <c r="AD3" s="19" t="n">
        <f aca="false">Y3*$C$24</f>
        <v>123663.71827912</v>
      </c>
      <c r="AE3" s="19" t="n">
        <f aca="false">Z3*$C$24</f>
        <v>164884.957705493</v>
      </c>
      <c r="AF3" s="19" t="n">
        <f aca="false">AA3*$C$24</f>
        <v>770837.177273182</v>
      </c>
      <c r="AG3" s="19" t="n">
        <f aca="false">AB3*$C$24</f>
        <v>84091.3284298016</v>
      </c>
      <c r="AH3" s="19" t="n">
        <f aca="false">AC3*$C$24</f>
        <v>252273.985289405</v>
      </c>
      <c r="AI3" s="19" t="n">
        <f aca="false">AD3*$C$24</f>
        <v>126136.992644702</v>
      </c>
      <c r="AJ3" s="19" t="n">
        <f aca="false">AE3*$C$24</f>
        <v>168182.656859603</v>
      </c>
      <c r="AK3" s="19"/>
      <c r="AL3" s="20" t="n">
        <f aca="false">AL26</f>
        <v>129052300</v>
      </c>
      <c r="AM3" s="20" t="n">
        <f aca="false">$AL$3*0.55*0.15</f>
        <v>10646814.75</v>
      </c>
      <c r="AN3" s="20" t="n">
        <f aca="false">$AL$3*0.55*0.2</f>
        <v>14195753</v>
      </c>
      <c r="AO3" s="20" t="n">
        <f aca="false">$AL$3*0.55*0.1</f>
        <v>7097876.5</v>
      </c>
      <c r="AP3" s="20" t="n">
        <f aca="false">$AL$3*0.55*0.25</f>
        <v>17744691.25</v>
      </c>
      <c r="AQ3" s="20" t="n">
        <f aca="false">$AL$3*0.55*0.1</f>
        <v>7097876.5</v>
      </c>
      <c r="AR3" s="20" t="n">
        <f aca="false">$AL$3*0.55*0.1</f>
        <v>7097876.5</v>
      </c>
      <c r="AS3" s="20" t="n">
        <f aca="false">$AL$3*0.06*0.2</f>
        <v>1548627.6</v>
      </c>
      <c r="AT3" s="20" t="n">
        <f aca="false">$AL$3*0.06*0.1</f>
        <v>774313.8</v>
      </c>
      <c r="AU3" s="20" t="n">
        <f aca="false">$AL$3*0.06*0.25</f>
        <v>1935784.5</v>
      </c>
      <c r="AV3" s="20" t="n">
        <f aca="false">$AL$3*0.06*0.15</f>
        <v>1161470.7</v>
      </c>
      <c r="AW3" s="20" t="n">
        <f aca="false">$AL$3*0.06*0.15</f>
        <v>1161470.7</v>
      </c>
      <c r="AX3" s="20" t="n">
        <f aca="false">$AL$3*0.06*0.1</f>
        <v>774313.8</v>
      </c>
      <c r="AY3" s="20" t="n">
        <f aca="false">$AL$3*0.18*0.1</f>
        <v>2322941.4</v>
      </c>
      <c r="AZ3" s="20" t="n">
        <f aca="false">$AL$3*0.18*0.1</f>
        <v>2322941.4</v>
      </c>
      <c r="BA3" s="20" t="n">
        <f aca="false">$AL$3*0.18*0.2</f>
        <v>4645882.8</v>
      </c>
      <c r="BB3" s="20" t="n">
        <f aca="false">$AL$3*0.18*0.25</f>
        <v>5807353.5</v>
      </c>
      <c r="BC3" s="20" t="n">
        <f aca="false">$AL$3*0.18*0.15</f>
        <v>3484412.1</v>
      </c>
      <c r="BD3" s="20" t="n">
        <f aca="false">$AL$3*0.18*0.15</f>
        <v>3484412.1</v>
      </c>
      <c r="BE3" s="20" t="n">
        <f aca="false">$AL$3*0.09*0.1</f>
        <v>1161470.7</v>
      </c>
      <c r="BF3" s="20" t="n">
        <f aca="false">$AL$3*0.09*0.1</f>
        <v>1161470.7</v>
      </c>
      <c r="BG3" s="20" t="n">
        <f aca="false">$AL$3*0.09*0.1</f>
        <v>1161470.7</v>
      </c>
      <c r="BH3" s="20" t="n">
        <f aca="false">$AL$3*0.09*0.25</f>
        <v>2903676.75</v>
      </c>
      <c r="BI3" s="20" t="n">
        <f aca="false">$AL$3*0.09*0.25</f>
        <v>2903676.75</v>
      </c>
      <c r="BJ3" s="20" t="n">
        <f aca="false">$AL$3*0.09*0.15</f>
        <v>1742206.05</v>
      </c>
      <c r="BK3" s="20" t="n">
        <f aca="false">$AL$3*0.12*0.1</f>
        <v>1548627.6</v>
      </c>
      <c r="BL3" s="20" t="n">
        <f aca="false">$AL$3*0.12*0.15</f>
        <v>2322941.4</v>
      </c>
      <c r="BM3" s="20" t="n">
        <f aca="false">$AL$3*0.12*0.15</f>
        <v>2322941.4</v>
      </c>
      <c r="BN3" s="20" t="n">
        <f aca="false">$AL$3*0.12*0.15</f>
        <v>2322941.4</v>
      </c>
      <c r="BO3" s="20" t="n">
        <f aca="false">$AL$3*0.12*0.1</f>
        <v>1548627.6</v>
      </c>
      <c r="BP3" s="20" t="n">
        <f aca="false">$AL$3*0.12*0.25</f>
        <v>3871569</v>
      </c>
      <c r="BR3" s="21" t="n">
        <f aca="false">SUM(AM3:BP3)-AL3</f>
        <v>-10775867.05</v>
      </c>
    </row>
    <row r="4" customFormat="false" ht="15" hidden="false" customHeight="false" outlineLevel="0" collapsed="false">
      <c r="A4" s="16" t="n">
        <v>2</v>
      </c>
      <c r="B4" s="5" t="s">
        <v>10</v>
      </c>
      <c r="C4" s="16"/>
      <c r="D4" s="17" t="n">
        <v>897000</v>
      </c>
      <c r="E4" s="18" t="n">
        <f aca="false">3.7*D4</f>
        <v>3318900</v>
      </c>
      <c r="F4" s="19" t="n">
        <f aca="false">E4/$C$25</f>
        <v>526131.318559304</v>
      </c>
      <c r="G4" s="19" t="n">
        <f aca="false">F4*0.55</f>
        <v>289372.225207617</v>
      </c>
      <c r="H4" s="19" t="n">
        <f aca="false">F4*0.06</f>
        <v>31567.8791135582</v>
      </c>
      <c r="I4" s="19" t="n">
        <f aca="false">F4*0.18</f>
        <v>94703.6373406746</v>
      </c>
      <c r="J4" s="19" t="n">
        <f aca="false">F4*0.09</f>
        <v>47351.8186703373</v>
      </c>
      <c r="K4" s="19" t="n">
        <f aca="false">F4*0.12</f>
        <v>63135.7582271164</v>
      </c>
      <c r="L4" s="19" t="n">
        <f aca="false">G4*$C$24</f>
        <v>295159.669711769</v>
      </c>
      <c r="M4" s="19" t="n">
        <f aca="false">H4*$C$24</f>
        <v>32199.2366958294</v>
      </c>
      <c r="N4" s="19" t="n">
        <f aca="false">I4*$C$24</f>
        <v>96597.7100874881</v>
      </c>
      <c r="O4" s="19" t="n">
        <f aca="false">J4*$C$24</f>
        <v>48298.8550437441</v>
      </c>
      <c r="P4" s="19" t="n">
        <f aca="false">K4*$C$24</f>
        <v>64398.4733916588</v>
      </c>
      <c r="Q4" s="19" t="n">
        <f aca="false">L4*$C$24</f>
        <v>301062.863106005</v>
      </c>
      <c r="R4" s="19" t="n">
        <f aca="false">M4*$C$24</f>
        <v>32843.221429746</v>
      </c>
      <c r="S4" s="19" t="n">
        <f aca="false">N4*$C$24</f>
        <v>98529.6642892379</v>
      </c>
      <c r="T4" s="19" t="n">
        <f aca="false">O4*$C$24</f>
        <v>49264.8321446189</v>
      </c>
      <c r="U4" s="19" t="n">
        <f aca="false">P4*$C$24</f>
        <v>65686.4428594919</v>
      </c>
      <c r="V4" s="19" t="n">
        <f aca="false">Q4*$C$24</f>
        <v>307084.120368125</v>
      </c>
      <c r="W4" s="19" t="n">
        <f aca="false">R4*$C$24</f>
        <v>33500.0858583409</v>
      </c>
      <c r="X4" s="19" t="n">
        <f aca="false">S4*$C$24</f>
        <v>100500.257575023</v>
      </c>
      <c r="Y4" s="19" t="n">
        <f aca="false">T4*$C$24</f>
        <v>50250.1287875113</v>
      </c>
      <c r="Z4" s="19" t="n">
        <f aca="false">U4*$C$24</f>
        <v>67000.1717166818</v>
      </c>
      <c r="AA4" s="19" t="n">
        <f aca="false">V4*$C$24</f>
        <v>313225.802775487</v>
      </c>
      <c r="AB4" s="19" t="n">
        <f aca="false">W4*$C$24</f>
        <v>34170.0875755077</v>
      </c>
      <c r="AC4" s="19" t="n">
        <f aca="false">X4*$C$24</f>
        <v>102510.262726523</v>
      </c>
      <c r="AD4" s="19" t="n">
        <f aca="false">Y4*$C$24</f>
        <v>51255.1313632616</v>
      </c>
      <c r="AE4" s="19" t="n">
        <f aca="false">Z4*$C$24</f>
        <v>68340.1751510154</v>
      </c>
      <c r="AF4" s="19" t="n">
        <f aca="false">AA4*$C$24</f>
        <v>319490.318830997</v>
      </c>
      <c r="AG4" s="19" t="n">
        <f aca="false">AB4*$C$24</f>
        <v>34853.4893270179</v>
      </c>
      <c r="AH4" s="19" t="n">
        <f aca="false">AC4*$C$24</f>
        <v>104560.467981054</v>
      </c>
      <c r="AI4" s="19" t="n">
        <f aca="false">AD4*$C$24</f>
        <v>52280.2339905268</v>
      </c>
      <c r="AJ4" s="19" t="n">
        <f aca="false">AE4*$C$24</f>
        <v>69706.9786540357</v>
      </c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</row>
    <row r="5" customFormat="false" ht="15" hidden="false" customHeight="false" outlineLevel="0" collapsed="false">
      <c r="A5" s="16" t="n">
        <v>3</v>
      </c>
      <c r="B5" s="5" t="s">
        <v>14</v>
      </c>
      <c r="C5" s="22"/>
      <c r="D5" s="17" t="n">
        <v>1268200</v>
      </c>
      <c r="E5" s="18" t="n">
        <f aca="false">3.7*D5</f>
        <v>4692340</v>
      </c>
      <c r="F5" s="19" t="n">
        <f aca="false">E5/$C$25</f>
        <v>743857.010252964</v>
      </c>
      <c r="G5" s="19" t="n">
        <f aca="false">F5*0.55</f>
        <v>409121.35563913</v>
      </c>
      <c r="H5" s="19" t="n">
        <f aca="false">F5*0.06</f>
        <v>44631.4206151778</v>
      </c>
      <c r="I5" s="19" t="n">
        <f aca="false">F5*0.18</f>
        <v>133894.261845534</v>
      </c>
      <c r="J5" s="19" t="n">
        <f aca="false">F5*0.09</f>
        <v>66947.1309227668</v>
      </c>
      <c r="K5" s="19" t="n">
        <f aca="false">F5*0.12</f>
        <v>89262.8412303557</v>
      </c>
      <c r="L5" s="19" t="n">
        <f aca="false">G5*$C$24</f>
        <v>417303.782751913</v>
      </c>
      <c r="M5" s="19" t="n">
        <f aca="false">H5*$C$24</f>
        <v>45524.0490274814</v>
      </c>
      <c r="N5" s="19" t="n">
        <f aca="false">I5*$C$24</f>
        <v>136572.147082444</v>
      </c>
      <c r="O5" s="19" t="n">
        <f aca="false">J5*$C$24</f>
        <v>68286.0735412221</v>
      </c>
      <c r="P5" s="19" t="n">
        <f aca="false">K5*$C$24</f>
        <v>91048.0980549628</v>
      </c>
      <c r="Q5" s="19" t="n">
        <f aca="false">L5*$C$24</f>
        <v>425649.858406951</v>
      </c>
      <c r="R5" s="19" t="n">
        <f aca="false">M5*$C$24</f>
        <v>46434.530008031</v>
      </c>
      <c r="S5" s="19" t="n">
        <f aca="false">N5*$C$24</f>
        <v>139303.590024093</v>
      </c>
      <c r="T5" s="19" t="n">
        <f aca="false">O5*$C$24</f>
        <v>69651.7950120465</v>
      </c>
      <c r="U5" s="19" t="n">
        <f aca="false">P5*$C$24</f>
        <v>92869.060016062</v>
      </c>
      <c r="V5" s="19" t="n">
        <f aca="false">Q5*$C$24</f>
        <v>434162.85557509</v>
      </c>
      <c r="W5" s="19" t="n">
        <f aca="false">R5*$C$24</f>
        <v>47363.2206081916</v>
      </c>
      <c r="X5" s="19" t="n">
        <f aca="false">S5*$C$24</f>
        <v>142089.661824575</v>
      </c>
      <c r="Y5" s="19" t="n">
        <f aca="false">T5*$C$24</f>
        <v>71044.8309122875</v>
      </c>
      <c r="Z5" s="19" t="n">
        <f aca="false">U5*$C$24</f>
        <v>94726.4412163833</v>
      </c>
      <c r="AA5" s="19" t="n">
        <f aca="false">V5*$C$24</f>
        <v>442846.112686592</v>
      </c>
      <c r="AB5" s="19" t="n">
        <f aca="false">W5*$C$24</f>
        <v>48310.4850203555</v>
      </c>
      <c r="AC5" s="19" t="n">
        <f aca="false">X5*$C$24</f>
        <v>144931.455061066</v>
      </c>
      <c r="AD5" s="19" t="n">
        <f aca="false">Y5*$C$24</f>
        <v>72465.7275305332</v>
      </c>
      <c r="AE5" s="19" t="n">
        <f aca="false">Z5*$C$24</f>
        <v>96620.970040711</v>
      </c>
      <c r="AF5" s="19" t="n">
        <f aca="false">AA5*$C$24</f>
        <v>451703.034940324</v>
      </c>
      <c r="AG5" s="19" t="n">
        <f aca="false">AB5*$C$24</f>
        <v>49276.6947207626</v>
      </c>
      <c r="AH5" s="19" t="n">
        <f aca="false">AC5*$C$24</f>
        <v>147830.084162288</v>
      </c>
      <c r="AI5" s="19" t="n">
        <f aca="false">AD5*$C$24</f>
        <v>73915.0420811439</v>
      </c>
      <c r="AJ5" s="19" t="n">
        <f aca="false">AE5*$C$24</f>
        <v>98553.3894415252</v>
      </c>
      <c r="AM5" s="21" t="n">
        <f aca="false">15+20+10+25+10+10</f>
        <v>90</v>
      </c>
      <c r="AS5" s="5" t="n">
        <f aca="false">20+10+25+15+15+10</f>
        <v>95</v>
      </c>
      <c r="AX5" s="19"/>
      <c r="AY5" s="19" t="n">
        <f aca="false">10+10+20+25+15+15</f>
        <v>95</v>
      </c>
      <c r="AZ5" s="19"/>
      <c r="BA5" s="19"/>
      <c r="BE5" s="5" t="n">
        <f aca="false">10+10+10+25+25+15</f>
        <v>95</v>
      </c>
      <c r="BK5" s="5" t="n">
        <f aca="false">10+15+15+15+10+25</f>
        <v>90</v>
      </c>
    </row>
    <row r="6" customFormat="false" ht="15" hidden="false" customHeight="false" outlineLevel="0" collapsed="false">
      <c r="A6" s="16" t="n">
        <v>4</v>
      </c>
      <c r="B6" s="5" t="s">
        <v>18</v>
      </c>
      <c r="D6" s="5" t="n">
        <v>1229600</v>
      </c>
      <c r="E6" s="18" t="n">
        <f aca="false">3.7*D6</f>
        <v>4549520</v>
      </c>
      <c r="F6" s="19" t="n">
        <f aca="false">E6/$C$25</f>
        <v>721216.35373525</v>
      </c>
      <c r="G6" s="19" t="n">
        <f aca="false">F6*0.55</f>
        <v>396668.994554388</v>
      </c>
      <c r="H6" s="19" t="n">
        <f aca="false">F6*0.06</f>
        <v>43272.981224115</v>
      </c>
      <c r="I6" s="19" t="n">
        <f aca="false">F6*0.18</f>
        <v>129818.943672345</v>
      </c>
      <c r="J6" s="19" t="n">
        <f aca="false">F6*0.09</f>
        <v>64909.4718361725</v>
      </c>
      <c r="K6" s="19" t="n">
        <f aca="false">F6*0.12</f>
        <v>86545.96244823</v>
      </c>
      <c r="L6" s="19" t="n">
        <f aca="false">G6*$C$24</f>
        <v>404602.374445476</v>
      </c>
      <c r="M6" s="19" t="n">
        <f aca="false">H6*$C$24</f>
        <v>44138.4408485973</v>
      </c>
      <c r="N6" s="19" t="n">
        <f aca="false">I6*$C$24</f>
        <v>132415.322545792</v>
      </c>
      <c r="O6" s="19" t="n">
        <f aca="false">J6*$C$24</f>
        <v>66207.661272896</v>
      </c>
      <c r="P6" s="19" t="n">
        <f aca="false">K6*$C$24</f>
        <v>88276.8816971947</v>
      </c>
      <c r="Q6" s="19" t="n">
        <f aca="false">L6*$C$24</f>
        <v>412694.421934385</v>
      </c>
      <c r="R6" s="19" t="n">
        <f aca="false">M6*$C$24</f>
        <v>45021.2096655693</v>
      </c>
      <c r="S6" s="19" t="n">
        <f aca="false">N6*$C$24</f>
        <v>135063.628996708</v>
      </c>
      <c r="T6" s="19" t="n">
        <f aca="false">O6*$C$24</f>
        <v>67531.8144983539</v>
      </c>
      <c r="U6" s="19" t="n">
        <f aca="false">P6*$C$24</f>
        <v>90042.4193311386</v>
      </c>
      <c r="V6" s="19" t="n">
        <f aca="false">Q6*$C$24</f>
        <v>420948.310373073</v>
      </c>
      <c r="W6" s="19" t="n">
        <f aca="false">R6*$C$24</f>
        <v>45921.6338588807</v>
      </c>
      <c r="X6" s="19" t="n">
        <f aca="false">S6*$C$24</f>
        <v>137764.901576642</v>
      </c>
      <c r="Y6" s="19" t="n">
        <f aca="false">T6*$C$24</f>
        <v>68882.450788321</v>
      </c>
      <c r="Z6" s="19" t="n">
        <f aca="false">U6*$C$24</f>
        <v>91843.2677177613</v>
      </c>
      <c r="AA6" s="19" t="n">
        <f aca="false">V6*$C$24</f>
        <v>429367.276580534</v>
      </c>
      <c r="AB6" s="19" t="n">
        <f aca="false">W6*$C$24</f>
        <v>46840.0665360583</v>
      </c>
      <c r="AC6" s="19" t="n">
        <f aca="false">X6*$C$24</f>
        <v>140520.199608175</v>
      </c>
      <c r="AD6" s="19" t="n">
        <f aca="false">Y6*$C$24</f>
        <v>70260.0998040874</v>
      </c>
      <c r="AE6" s="19" t="n">
        <f aca="false">Z6*$C$24</f>
        <v>93680.1330721165</v>
      </c>
      <c r="AF6" s="19" t="n">
        <f aca="false">AA6*$C$24</f>
        <v>437954.622112145</v>
      </c>
      <c r="AG6" s="19" t="n">
        <f aca="false">AB6*$C$24</f>
        <v>47776.8678667794</v>
      </c>
      <c r="AH6" s="19" t="n">
        <f aca="false">AC6*$C$24</f>
        <v>143330.603600338</v>
      </c>
      <c r="AI6" s="19" t="n">
        <f aca="false">AD6*$C$24</f>
        <v>71665.3018001692</v>
      </c>
      <c r="AJ6" s="19" t="n">
        <f aca="false">AE6*$C$24</f>
        <v>95553.7357335589</v>
      </c>
      <c r="AN6" s="5" t="n">
        <f aca="false">$AL$3*AM5/100*0.55-SUM(AM3:AR3)</f>
        <v>0</v>
      </c>
      <c r="AT6" s="5" t="n">
        <f aca="false">$AL$3*AS5/100*0.06-SUM(AS3:AX3)</f>
        <v>0</v>
      </c>
      <c r="AX6" s="19"/>
      <c r="AY6" s="19"/>
      <c r="AZ6" s="5" t="n">
        <f aca="false">$AL$3*AY5/100*0.18-SUM(AY3:BD3)</f>
        <v>0</v>
      </c>
      <c r="BA6" s="19"/>
      <c r="BF6" s="5" t="n">
        <f aca="false">$AL$3*BE5/100*0.09-SUM(BE3:BJ3)</f>
        <v>0</v>
      </c>
      <c r="BL6" s="5" t="n">
        <f aca="false">$AL$3*BK5/100*0.12-SUM(BK3:BP3)</f>
        <v>0</v>
      </c>
    </row>
    <row r="7" customFormat="false" ht="15" hidden="false" customHeight="false" outlineLevel="0" collapsed="false">
      <c r="A7" s="16" t="n">
        <v>5</v>
      </c>
      <c r="B7" s="5" t="s">
        <v>21</v>
      </c>
      <c r="C7" s="9"/>
      <c r="D7" s="20" t="n">
        <v>1282300</v>
      </c>
      <c r="E7" s="18" t="n">
        <f aca="false">3.7*D7</f>
        <v>4744510</v>
      </c>
      <c r="F7" s="19" t="n">
        <f aca="false">E7/$C$25</f>
        <v>752127.301882492</v>
      </c>
      <c r="G7" s="19" t="n">
        <f aca="false">F7*0.55</f>
        <v>413670.01603537</v>
      </c>
      <c r="H7" s="19" t="n">
        <f aca="false">F7*0.06</f>
        <v>45127.6381129495</v>
      </c>
      <c r="I7" s="19" t="n">
        <f aca="false">F7*0.18</f>
        <v>135382.914338848</v>
      </c>
      <c r="J7" s="19" t="n">
        <f aca="false">F7*0.09</f>
        <v>67691.4571694242</v>
      </c>
      <c r="K7" s="19" t="n">
        <f aca="false">F7*0.12</f>
        <v>90255.276225899</v>
      </c>
      <c r="L7" s="19" t="n">
        <f aca="false">G7*$C$24</f>
        <v>421943.416356078</v>
      </c>
      <c r="M7" s="19" t="n">
        <f aca="false">H7*$C$24</f>
        <v>46030.1908752085</v>
      </c>
      <c r="N7" s="19" t="n">
        <f aca="false">I7*$C$24</f>
        <v>138090.572625625</v>
      </c>
      <c r="O7" s="19" t="n">
        <f aca="false">J7*$C$24</f>
        <v>69045.2863128127</v>
      </c>
      <c r="P7" s="19" t="n">
        <f aca="false">K7*$C$24</f>
        <v>92060.381750417</v>
      </c>
      <c r="Q7" s="19" t="n">
        <f aca="false">L7*$C$24</f>
        <v>430382.284683199</v>
      </c>
      <c r="R7" s="19" t="n">
        <f aca="false">M7*$C$24</f>
        <v>46950.7946927127</v>
      </c>
      <c r="S7" s="19" t="n">
        <f aca="false">N7*$C$24</f>
        <v>140852.384078138</v>
      </c>
      <c r="T7" s="19" t="n">
        <f aca="false">O7*$C$24</f>
        <v>70426.192039069</v>
      </c>
      <c r="U7" s="19" t="n">
        <f aca="false">P7*$C$24</f>
        <v>93901.5893854253</v>
      </c>
      <c r="V7" s="19" t="n">
        <f aca="false">Q7*$C$24</f>
        <v>438989.930376863</v>
      </c>
      <c r="W7" s="19" t="n">
        <f aca="false">R7*$C$24</f>
        <v>47889.8105865669</v>
      </c>
      <c r="X7" s="19" t="n">
        <f aca="false">S7*$C$24</f>
        <v>143669.431759701</v>
      </c>
      <c r="Y7" s="19" t="n">
        <f aca="false">T7*$C$24</f>
        <v>71834.7158798504</v>
      </c>
      <c r="Z7" s="19" t="n">
        <f aca="false">U7*$C$24</f>
        <v>95779.6211731338</v>
      </c>
      <c r="AA7" s="19" t="n">
        <f aca="false">V7*$C$24</f>
        <v>447769.728984401</v>
      </c>
      <c r="AB7" s="19" t="n">
        <f aca="false">W7*$C$24</f>
        <v>48847.6067982982</v>
      </c>
      <c r="AC7" s="19" t="n">
        <f aca="false">X7*$C$24</f>
        <v>146542.820394895</v>
      </c>
      <c r="AD7" s="19" t="n">
        <f aca="false">Y7*$C$24</f>
        <v>73271.4101974474</v>
      </c>
      <c r="AE7" s="19" t="n">
        <f aca="false">Z7*$C$24</f>
        <v>97695.2135965965</v>
      </c>
      <c r="AF7" s="19" t="n">
        <f aca="false">AA7*$C$24</f>
        <v>456725.123564089</v>
      </c>
      <c r="AG7" s="19" t="n">
        <f aca="false">AB7*$C$24</f>
        <v>49824.5589342642</v>
      </c>
      <c r="AH7" s="19" t="n">
        <f aca="false">AC7*$C$24</f>
        <v>149473.676802793</v>
      </c>
      <c r="AI7" s="19" t="n">
        <f aca="false">AD7*$C$24</f>
        <v>74736.8384013963</v>
      </c>
      <c r="AJ7" s="19" t="n">
        <f aca="false">AE7*$C$24</f>
        <v>99649.1178685284</v>
      </c>
      <c r="AX7" s="16"/>
      <c r="AY7" s="16"/>
      <c r="AZ7" s="16"/>
      <c r="BA7" s="16"/>
    </row>
    <row r="8" customFormat="false" ht="15" hidden="false" customHeight="false" outlineLevel="0" collapsed="false">
      <c r="A8" s="16" t="n">
        <v>6</v>
      </c>
      <c r="B8" s="5" t="s">
        <v>24</v>
      </c>
      <c r="D8" s="10" t="n">
        <v>1693300</v>
      </c>
      <c r="E8" s="18" t="n">
        <f aca="false">3.7*D8</f>
        <v>6265210</v>
      </c>
      <c r="F8" s="19" t="n">
        <f aca="false">E8/$C$25</f>
        <v>993197.504700634</v>
      </c>
      <c r="G8" s="19" t="n">
        <f aca="false">F8*0.55</f>
        <v>546258.627585349</v>
      </c>
      <c r="H8" s="19" t="n">
        <f aca="false">F8*0.06</f>
        <v>59591.850282038</v>
      </c>
      <c r="I8" s="19" t="n">
        <f aca="false">F8*0.18</f>
        <v>178775.550846114</v>
      </c>
      <c r="J8" s="19" t="n">
        <f aca="false">F8*0.09</f>
        <v>89387.7754230571</v>
      </c>
      <c r="K8" s="19" t="n">
        <f aca="false">F8*0.12</f>
        <v>119183.700564076</v>
      </c>
      <c r="L8" s="19" t="n">
        <f aca="false">G8*$C$24</f>
        <v>557183.800137056</v>
      </c>
      <c r="M8" s="19" t="n">
        <f aca="false">H8*$C$24</f>
        <v>60783.6872876788</v>
      </c>
      <c r="N8" s="19" t="n">
        <f aca="false">I8*$C$24</f>
        <v>182351.061863036</v>
      </c>
      <c r="O8" s="19" t="n">
        <f aca="false">J8*$C$24</f>
        <v>91175.5309315182</v>
      </c>
      <c r="P8" s="19" t="n">
        <f aca="false">K8*$C$24</f>
        <v>121567.374575358</v>
      </c>
      <c r="Q8" s="19" t="n">
        <f aca="false">L8*$C$24</f>
        <v>568327.476139797</v>
      </c>
      <c r="R8" s="19" t="n">
        <f aca="false">M8*$C$24</f>
        <v>61999.3610334324</v>
      </c>
      <c r="S8" s="19" t="n">
        <f aca="false">N8*$C$24</f>
        <v>185998.083100297</v>
      </c>
      <c r="T8" s="19" t="n">
        <f aca="false">O8*$C$24</f>
        <v>92999.0415501486</v>
      </c>
      <c r="U8" s="19" t="n">
        <f aca="false">P8*$C$24</f>
        <v>123998.722066865</v>
      </c>
      <c r="V8" s="19" t="n">
        <f aca="false">Q8*$C$24</f>
        <v>579694.025662593</v>
      </c>
      <c r="W8" s="19" t="n">
        <f aca="false">R8*$C$24</f>
        <v>63239.348254101</v>
      </c>
      <c r="X8" s="19" t="n">
        <f aca="false">S8*$C$24</f>
        <v>189718.044762303</v>
      </c>
      <c r="Y8" s="19" t="n">
        <f aca="false">T8*$C$24</f>
        <v>94859.0223811515</v>
      </c>
      <c r="Z8" s="19" t="n">
        <f aca="false">U8*$C$24</f>
        <v>126478.696508202</v>
      </c>
      <c r="AA8" s="19" t="n">
        <f aca="false">V8*$C$24</f>
        <v>591287.906175845</v>
      </c>
      <c r="AB8" s="19" t="n">
        <f aca="false">W8*$C$24</f>
        <v>64504.135219183</v>
      </c>
      <c r="AC8" s="19" t="n">
        <f aca="false">X8*$C$24</f>
        <v>193512.405657549</v>
      </c>
      <c r="AD8" s="19" t="n">
        <f aca="false">Y8*$C$24</f>
        <v>96756.2028287746</v>
      </c>
      <c r="AE8" s="19" t="n">
        <f aca="false">Z8*$C$24</f>
        <v>129008.270438366</v>
      </c>
      <c r="AF8" s="19" t="n">
        <f aca="false">AA8*$C$24</f>
        <v>603113.664299362</v>
      </c>
      <c r="AG8" s="19" t="n">
        <f aca="false">AB8*$C$24</f>
        <v>65794.2179235667</v>
      </c>
      <c r="AH8" s="19" t="n">
        <f aca="false">AC8*$C$24</f>
        <v>197382.6537707</v>
      </c>
      <c r="AI8" s="19" t="n">
        <f aca="false">AD8*$C$24</f>
        <v>98691.3268853501</v>
      </c>
      <c r="AJ8" s="19" t="n">
        <f aca="false">AE8*$C$24</f>
        <v>131588.435847133</v>
      </c>
    </row>
    <row r="9" customFormat="false" ht="15" hidden="false" customHeight="false" outlineLevel="0" collapsed="false">
      <c r="A9" s="16" t="n">
        <v>7</v>
      </c>
      <c r="B9" s="5" t="s">
        <v>25</v>
      </c>
      <c r="D9" s="5" t="n">
        <v>776700</v>
      </c>
      <c r="E9" s="18" t="n">
        <f aca="false">3.7*D9</f>
        <v>2873790</v>
      </c>
      <c r="F9" s="19" t="n">
        <f aca="false">E9/$C$25</f>
        <v>455569.894230782</v>
      </c>
      <c r="G9" s="19" t="n">
        <f aca="false">F9*0.55</f>
        <v>250563.44182693</v>
      </c>
      <c r="H9" s="19" t="n">
        <f aca="false">F9*0.06</f>
        <v>27334.1936538469</v>
      </c>
      <c r="I9" s="19" t="n">
        <f aca="false">F9*0.18</f>
        <v>82002.5809615407</v>
      </c>
      <c r="J9" s="19" t="n">
        <f aca="false">F9*0.09</f>
        <v>41001.2904807703</v>
      </c>
      <c r="K9" s="19" t="n">
        <f aca="false">F9*0.12</f>
        <v>54668.3873076938</v>
      </c>
      <c r="L9" s="19" t="n">
        <f aca="false">G9*$C$24</f>
        <v>255574.710663468</v>
      </c>
      <c r="M9" s="19" t="n">
        <f aca="false">H9*$C$24</f>
        <v>27880.8775269238</v>
      </c>
      <c r="N9" s="19" t="n">
        <f aca="false">I9*$C$24</f>
        <v>83642.6325807715</v>
      </c>
      <c r="O9" s="19" t="n">
        <f aca="false">J9*$C$24</f>
        <v>41821.3162903857</v>
      </c>
      <c r="P9" s="19" t="n">
        <f aca="false">K9*$C$24</f>
        <v>55761.7550538477</v>
      </c>
      <c r="Q9" s="19" t="n">
        <f aca="false">L9*$C$24</f>
        <v>260686.204876738</v>
      </c>
      <c r="R9" s="19" t="n">
        <f aca="false">M9*$C$24</f>
        <v>28438.4950774623</v>
      </c>
      <c r="S9" s="19" t="n">
        <f aca="false">N9*$C$24</f>
        <v>85315.4852323869</v>
      </c>
      <c r="T9" s="19" t="n">
        <f aca="false">O9*$C$24</f>
        <v>42657.7426161935</v>
      </c>
      <c r="U9" s="19" t="n">
        <f aca="false">P9*$C$24</f>
        <v>56876.9901549246</v>
      </c>
      <c r="V9" s="19" t="n">
        <f aca="false">Q9*$C$24</f>
        <v>265899.928974273</v>
      </c>
      <c r="W9" s="19" t="n">
        <f aca="false">R9*$C$24</f>
        <v>29007.2649790116</v>
      </c>
      <c r="X9" s="19" t="n">
        <f aca="false">S9*$C$24</f>
        <v>87021.7949370347</v>
      </c>
      <c r="Y9" s="19" t="n">
        <f aca="false">T9*$C$24</f>
        <v>43510.8974685173</v>
      </c>
      <c r="Z9" s="19" t="n">
        <f aca="false">U9*$C$24</f>
        <v>58014.5299580231</v>
      </c>
      <c r="AA9" s="19" t="n">
        <f aca="false">V9*$C$24</f>
        <v>271217.927553758</v>
      </c>
      <c r="AB9" s="19" t="n">
        <f aca="false">W9*$C$24</f>
        <v>29587.4102785918</v>
      </c>
      <c r="AC9" s="19" t="n">
        <f aca="false">X9*$C$24</f>
        <v>88762.2308357754</v>
      </c>
      <c r="AD9" s="19" t="n">
        <f aca="false">Y9*$C$24</f>
        <v>44381.1154178877</v>
      </c>
      <c r="AE9" s="19" t="n">
        <f aca="false">Z9*$C$24</f>
        <v>59174.8205571836</v>
      </c>
      <c r="AF9" s="19" t="n">
        <f aca="false">AA9*$C$24</f>
        <v>276642.286104833</v>
      </c>
      <c r="AG9" s="19" t="n">
        <f aca="false">AB9*$C$24</f>
        <v>30179.1584841636</v>
      </c>
      <c r="AH9" s="19" t="n">
        <f aca="false">AC9*$C$24</f>
        <v>90537.4754524909</v>
      </c>
      <c r="AI9" s="19" t="n">
        <f aca="false">AD9*$C$24</f>
        <v>45268.7377262454</v>
      </c>
      <c r="AJ9" s="19" t="n">
        <f aca="false">AE9*$C$24</f>
        <v>60358.3169683272</v>
      </c>
      <c r="AV9" s="23"/>
    </row>
    <row r="10" customFormat="false" ht="15" hidden="false" customHeight="false" outlineLevel="0" collapsed="false">
      <c r="A10" s="16" t="n">
        <v>8</v>
      </c>
      <c r="B10" s="5" t="s">
        <v>26</v>
      </c>
      <c r="D10" s="5" t="n">
        <v>1810500</v>
      </c>
      <c r="E10" s="18" t="n">
        <f aca="false">3.7*D10</f>
        <v>6698850</v>
      </c>
      <c r="F10" s="19" t="n">
        <f aca="false">E10/$C$25</f>
        <v>1061940.63796167</v>
      </c>
      <c r="G10" s="19" t="n">
        <f aca="false">F10*0.55</f>
        <v>584067.350878919</v>
      </c>
      <c r="H10" s="19" t="n">
        <f aca="false">F10*0.06</f>
        <v>63716.4382777003</v>
      </c>
      <c r="I10" s="19" t="n">
        <f aca="false">F10*0.18</f>
        <v>191149.314833101</v>
      </c>
      <c r="J10" s="19" t="n">
        <f aca="false">F10*0.09</f>
        <v>95574.6574165504</v>
      </c>
      <c r="K10" s="19" t="n">
        <f aca="false">F10*0.12</f>
        <v>127432.876555401</v>
      </c>
      <c r="L10" s="19" t="n">
        <f aca="false">G10*$C$24</f>
        <v>595748.697896498</v>
      </c>
      <c r="M10" s="19" t="n">
        <f aca="false">H10*$C$24</f>
        <v>64990.7670432543</v>
      </c>
      <c r="N10" s="19" t="n">
        <f aca="false">I10*$C$24</f>
        <v>194972.301129763</v>
      </c>
      <c r="O10" s="19" t="n">
        <f aca="false">J10*$C$24</f>
        <v>97486.1505648814</v>
      </c>
      <c r="P10" s="19" t="n">
        <f aca="false">K10*$C$24</f>
        <v>129981.534086509</v>
      </c>
      <c r="Q10" s="19" t="n">
        <f aca="false">L10*$C$24</f>
        <v>607663.671854428</v>
      </c>
      <c r="R10" s="19" t="n">
        <f aca="false">M10*$C$24</f>
        <v>66290.5823841194</v>
      </c>
      <c r="S10" s="19" t="n">
        <f aca="false">N10*$C$24</f>
        <v>198871.747152358</v>
      </c>
      <c r="T10" s="19" t="n">
        <f aca="false">O10*$C$24</f>
        <v>99435.873576179</v>
      </c>
      <c r="U10" s="19" t="n">
        <f aca="false">P10*$C$24</f>
        <v>132581.164768239</v>
      </c>
      <c r="V10" s="19" t="n">
        <f aca="false">Q10*$C$24</f>
        <v>619816.945291516</v>
      </c>
      <c r="W10" s="19" t="n">
        <f aca="false">R10*$C$24</f>
        <v>67616.3940318018</v>
      </c>
      <c r="X10" s="19" t="n">
        <f aca="false">S10*$C$24</f>
        <v>202849.182095405</v>
      </c>
      <c r="Y10" s="19" t="n">
        <f aca="false">T10*$C$24</f>
        <v>101424.591047703</v>
      </c>
      <c r="Z10" s="19" t="n">
        <f aca="false">U10*$C$24</f>
        <v>135232.788063604</v>
      </c>
      <c r="AA10" s="19" t="n">
        <f aca="false">V10*$C$24</f>
        <v>632213.284197347</v>
      </c>
      <c r="AB10" s="19" t="n">
        <f aca="false">W10*$C$24</f>
        <v>68968.7219124378</v>
      </c>
      <c r="AC10" s="19" t="n">
        <f aca="false">X10*$C$24</f>
        <v>206906.165737313</v>
      </c>
      <c r="AD10" s="19" t="n">
        <f aca="false">Y10*$C$24</f>
        <v>103453.082868657</v>
      </c>
      <c r="AE10" s="19" t="n">
        <f aca="false">Z10*$C$24</f>
        <v>137937.443824876</v>
      </c>
      <c r="AF10" s="19" t="n">
        <f aca="false">AA10*$C$24</f>
        <v>644857.549881293</v>
      </c>
      <c r="AG10" s="19" t="n">
        <f aca="false">AB10*$C$24</f>
        <v>70348.0963506866</v>
      </c>
      <c r="AH10" s="19" t="n">
        <f aca="false">AC10*$C$24</f>
        <v>211044.28905206</v>
      </c>
      <c r="AI10" s="19" t="n">
        <f aca="false">AD10*$C$24</f>
        <v>105522.14452603</v>
      </c>
      <c r="AJ10" s="19" t="n">
        <f aca="false">AE10*$C$24</f>
        <v>140696.192701373</v>
      </c>
    </row>
    <row r="11" customFormat="false" ht="15" hidden="false" customHeight="false" outlineLevel="0" collapsed="false">
      <c r="A11" s="16" t="n">
        <v>9</v>
      </c>
      <c r="B11" s="5" t="s">
        <v>27</v>
      </c>
      <c r="D11" s="5" t="n">
        <v>1503100</v>
      </c>
      <c r="E11" s="18" t="n">
        <f aca="false">3.7*D11</f>
        <v>5561470</v>
      </c>
      <c r="F11" s="19" t="n">
        <f aca="false">E11/$C$25</f>
        <v>881636.549527859</v>
      </c>
      <c r="G11" s="19" t="n">
        <f aca="false">F11*0.55</f>
        <v>484900.102240322</v>
      </c>
      <c r="H11" s="19" t="n">
        <f aca="false">F11*0.06</f>
        <v>52898.1929716715</v>
      </c>
      <c r="I11" s="19" t="n">
        <f aca="false">F11*0.18</f>
        <v>158694.578915015</v>
      </c>
      <c r="J11" s="19" t="n">
        <f aca="false">F11*0.09</f>
        <v>79347.2894575073</v>
      </c>
      <c r="K11" s="19" t="n">
        <f aca="false">F11*0.12</f>
        <v>105796.385943343</v>
      </c>
      <c r="L11" s="19" t="n">
        <f aca="false">G11*$C$24</f>
        <v>494598.104285129</v>
      </c>
      <c r="M11" s="19" t="n">
        <f aca="false">H11*$C$24</f>
        <v>53956.156831105</v>
      </c>
      <c r="N11" s="19" t="n">
        <f aca="false">I11*$C$24</f>
        <v>161868.470493315</v>
      </c>
      <c r="O11" s="19" t="n">
        <f aca="false">J11*$C$24</f>
        <v>80934.2352466574</v>
      </c>
      <c r="P11" s="19" t="n">
        <f aca="false">K11*$C$24</f>
        <v>107912.31366221</v>
      </c>
      <c r="Q11" s="19" t="n">
        <f aca="false">L11*$C$24</f>
        <v>504490.066370831</v>
      </c>
      <c r="R11" s="19" t="n">
        <f aca="false">M11*$C$24</f>
        <v>55035.279967727</v>
      </c>
      <c r="S11" s="19" t="n">
        <f aca="false">N11*$C$24</f>
        <v>165105.839903181</v>
      </c>
      <c r="T11" s="19" t="n">
        <f aca="false">O11*$C$24</f>
        <v>82552.9199515906</v>
      </c>
      <c r="U11" s="19" t="n">
        <f aca="false">P11*$C$24</f>
        <v>110070.559935454</v>
      </c>
      <c r="V11" s="19" t="n">
        <f aca="false">Q11*$C$24</f>
        <v>514579.867698248</v>
      </c>
      <c r="W11" s="19" t="n">
        <f aca="false">R11*$C$24</f>
        <v>56135.9855670816</v>
      </c>
      <c r="X11" s="19" t="n">
        <f aca="false">S11*$C$24</f>
        <v>168407.956701245</v>
      </c>
      <c r="Y11" s="19" t="n">
        <f aca="false">T11*$C$24</f>
        <v>84203.9783506224</v>
      </c>
      <c r="Z11" s="19" t="n">
        <f aca="false">U11*$C$24</f>
        <v>112271.971134163</v>
      </c>
      <c r="AA11" s="19" t="n">
        <f aca="false">V11*$C$24</f>
        <v>524871.465052213</v>
      </c>
      <c r="AB11" s="19" t="n">
        <f aca="false">W11*$C$24</f>
        <v>57258.7052784232</v>
      </c>
      <c r="AC11" s="19" t="n">
        <f aca="false">X11*$C$24</f>
        <v>171776.11583527</v>
      </c>
      <c r="AD11" s="19" t="n">
        <f aca="false">Y11*$C$24</f>
        <v>85888.0579176348</v>
      </c>
      <c r="AE11" s="19" t="n">
        <f aca="false">Z11*$C$24</f>
        <v>114517.410556846</v>
      </c>
      <c r="AF11" s="19" t="n">
        <f aca="false">AA11*$C$24</f>
        <v>535368.894353257</v>
      </c>
      <c r="AG11" s="19" t="n">
        <f aca="false">AB11*$C$24</f>
        <v>58403.8793839917</v>
      </c>
      <c r="AH11" s="19" t="n">
        <f aca="false">AC11*$C$24</f>
        <v>175211.638151975</v>
      </c>
      <c r="AI11" s="19" t="n">
        <f aca="false">AD11*$C$24</f>
        <v>87605.8190759875</v>
      </c>
      <c r="AJ11" s="19" t="n">
        <f aca="false">AE11*$C$24</f>
        <v>116807.758767983</v>
      </c>
    </row>
    <row r="12" customFormat="false" ht="15" hidden="false" customHeight="false" outlineLevel="0" collapsed="false">
      <c r="A12" s="16" t="n">
        <v>10</v>
      </c>
      <c r="B12" s="5" t="s">
        <v>28</v>
      </c>
      <c r="D12" s="5" t="n">
        <v>1315900</v>
      </c>
      <c r="E12" s="18" t="n">
        <f aca="false">3.7*D12</f>
        <v>4868830</v>
      </c>
      <c r="F12" s="19" t="n">
        <f aca="false">E12/$C$25</f>
        <v>771835.230872004</v>
      </c>
      <c r="G12" s="19" t="n">
        <f aca="false">F12*0.55</f>
        <v>424509.376979602</v>
      </c>
      <c r="H12" s="19" t="n">
        <f aca="false">F12*0.06</f>
        <v>46310.1138523202</v>
      </c>
      <c r="I12" s="19" t="n">
        <f aca="false">F12*0.18</f>
        <v>138930.341556961</v>
      </c>
      <c r="J12" s="19" t="n">
        <f aca="false">F12*0.09</f>
        <v>69465.1707784804</v>
      </c>
      <c r="K12" s="19" t="n">
        <f aca="false">F12*0.12</f>
        <v>92620.2277046405</v>
      </c>
      <c r="L12" s="19" t="n">
        <f aca="false">G12*$C$24</f>
        <v>432999.564519194</v>
      </c>
      <c r="M12" s="19" t="n">
        <f aca="false">H12*$C$24</f>
        <v>47236.3161293666</v>
      </c>
      <c r="N12" s="19" t="n">
        <f aca="false">I12*$C$24</f>
        <v>141708.9483881</v>
      </c>
      <c r="O12" s="19" t="n">
        <f aca="false">J12*$C$24</f>
        <v>70854.47419405</v>
      </c>
      <c r="P12" s="19" t="n">
        <f aca="false">K12*$C$24</f>
        <v>94472.6322587333</v>
      </c>
      <c r="Q12" s="19" t="n">
        <f aca="false">L12*$C$24</f>
        <v>441659.555809578</v>
      </c>
      <c r="R12" s="19" t="n">
        <f aca="false">M12*$C$24</f>
        <v>48181.042451954</v>
      </c>
      <c r="S12" s="19" t="n">
        <f aca="false">N12*$C$24</f>
        <v>144543.127355862</v>
      </c>
      <c r="T12" s="19" t="n">
        <f aca="false">O12*$C$24</f>
        <v>72271.563677931</v>
      </c>
      <c r="U12" s="19" t="n">
        <f aca="false">P12*$C$24</f>
        <v>96362.0849039079</v>
      </c>
      <c r="V12" s="19" t="n">
        <f aca="false">Q12*$C$24</f>
        <v>450492.74692577</v>
      </c>
      <c r="W12" s="19" t="n">
        <f aca="false">R12*$C$24</f>
        <v>49144.663300993</v>
      </c>
      <c r="X12" s="19" t="n">
        <f aca="false">S12*$C$24</f>
        <v>147433.989902979</v>
      </c>
      <c r="Y12" s="19" t="n">
        <f aca="false">T12*$C$24</f>
        <v>73716.9949514896</v>
      </c>
      <c r="Z12" s="19" t="n">
        <f aca="false">U12*$C$24</f>
        <v>98289.3266019861</v>
      </c>
      <c r="AA12" s="19" t="n">
        <f aca="false">V12*$C$24</f>
        <v>459502.601864285</v>
      </c>
      <c r="AB12" s="19" t="n">
        <f aca="false">W12*$C$24</f>
        <v>50127.5565670129</v>
      </c>
      <c r="AC12" s="19" t="n">
        <f aca="false">X12*$C$24</f>
        <v>150382.669701039</v>
      </c>
      <c r="AD12" s="19" t="n">
        <f aca="false">Y12*$C$24</f>
        <v>75191.3348505194</v>
      </c>
      <c r="AE12" s="19" t="n">
        <f aca="false">Z12*$C$24</f>
        <v>100255.113134026</v>
      </c>
      <c r="AF12" s="19" t="n">
        <f aca="false">AA12*$C$24</f>
        <v>468692.653901571</v>
      </c>
      <c r="AG12" s="19" t="n">
        <f aca="false">AB12*$C$24</f>
        <v>51130.1076983532</v>
      </c>
      <c r="AH12" s="19" t="n">
        <f aca="false">AC12*$C$24</f>
        <v>153390.32309506</v>
      </c>
      <c r="AI12" s="19" t="n">
        <f aca="false">AD12*$C$24</f>
        <v>76695.1615475298</v>
      </c>
      <c r="AJ12" s="19" t="n">
        <f aca="false">AE12*$C$24</f>
        <v>102260.215396706</v>
      </c>
    </row>
    <row r="13" customFormat="false" ht="15" hidden="false" customHeight="false" outlineLevel="0" collapsed="false">
      <c r="A13" s="16" t="n">
        <v>11</v>
      </c>
      <c r="B13" s="5" t="s">
        <v>29</v>
      </c>
      <c r="D13" s="5" t="n">
        <v>1762300</v>
      </c>
      <c r="E13" s="18" t="n">
        <f aca="false">3.7*D13</f>
        <v>6520510</v>
      </c>
      <c r="F13" s="19" t="n">
        <f aca="false">E13/$C$25</f>
        <v>1033669.14458981</v>
      </c>
      <c r="G13" s="19" t="n">
        <f aca="false">F13*0.55</f>
        <v>568518.029524396</v>
      </c>
      <c r="H13" s="19" t="n">
        <f aca="false">F13*0.06</f>
        <v>62020.1486753887</v>
      </c>
      <c r="I13" s="19" t="n">
        <f aca="false">F13*0.18</f>
        <v>186060.446026166</v>
      </c>
      <c r="J13" s="19" t="n">
        <f aca="false">F13*0.09</f>
        <v>93030.223013083</v>
      </c>
      <c r="K13" s="19" t="n">
        <f aca="false">F13*0.12</f>
        <v>124040.297350777</v>
      </c>
      <c r="L13" s="19" t="n">
        <f aca="false">G13*$C$24</f>
        <v>579888.390114884</v>
      </c>
      <c r="M13" s="19" t="n">
        <f aca="false">H13*$C$24</f>
        <v>63260.5516488964</v>
      </c>
      <c r="N13" s="19" t="n">
        <f aca="false">I13*$C$24</f>
        <v>189781.654946689</v>
      </c>
      <c r="O13" s="19" t="n">
        <f aca="false">J13*$C$24</f>
        <v>94890.8274733447</v>
      </c>
      <c r="P13" s="19" t="n">
        <f aca="false">K13*$C$24</f>
        <v>126521.103297793</v>
      </c>
      <c r="Q13" s="19" t="n">
        <f aca="false">L13*$C$24</f>
        <v>591486.157917182</v>
      </c>
      <c r="R13" s="19" t="n">
        <f aca="false">M13*$C$24</f>
        <v>64525.7626818744</v>
      </c>
      <c r="S13" s="19" t="n">
        <f aca="false">N13*$C$24</f>
        <v>193577.288045623</v>
      </c>
      <c r="T13" s="19" t="n">
        <f aca="false">O13*$C$24</f>
        <v>96788.6440228116</v>
      </c>
      <c r="U13" s="19" t="n">
        <f aca="false">P13*$C$24</f>
        <v>129051.525363749</v>
      </c>
      <c r="V13" s="19" t="n">
        <f aca="false">Q13*$C$24</f>
        <v>603315.881075526</v>
      </c>
      <c r="W13" s="19" t="n">
        <f aca="false">R13*$C$24</f>
        <v>65816.2779355119</v>
      </c>
      <c r="X13" s="19" t="n">
        <f aca="false">S13*$C$24</f>
        <v>197448.833806536</v>
      </c>
      <c r="Y13" s="19" t="n">
        <f aca="false">T13*$C$24</f>
        <v>98724.4169032678</v>
      </c>
      <c r="Z13" s="19" t="n">
        <f aca="false">U13*$C$24</f>
        <v>131632.555871024</v>
      </c>
      <c r="AA13" s="19" t="n">
        <f aca="false">V13*$C$24</f>
        <v>615382.198697036</v>
      </c>
      <c r="AB13" s="19" t="n">
        <f aca="false">W13*$C$24</f>
        <v>67132.6034942221</v>
      </c>
      <c r="AC13" s="19" t="n">
        <f aca="false">X13*$C$24</f>
        <v>201397.810482666</v>
      </c>
      <c r="AD13" s="19" t="n">
        <f aca="false">Y13*$C$24</f>
        <v>100698.905241333</v>
      </c>
      <c r="AE13" s="19" t="n">
        <f aca="false">Z13*$C$24</f>
        <v>134265.206988444</v>
      </c>
      <c r="AF13" s="19" t="n">
        <f aca="false">AA13*$C$24</f>
        <v>627689.842670977</v>
      </c>
      <c r="AG13" s="19" t="n">
        <f aca="false">AB13*$C$24</f>
        <v>68475.2555641065</v>
      </c>
      <c r="AH13" s="19" t="n">
        <f aca="false">AC13*$C$24</f>
        <v>205425.76669232</v>
      </c>
      <c r="AI13" s="19" t="n">
        <f aca="false">AD13*$C$24</f>
        <v>102712.88334616</v>
      </c>
      <c r="AJ13" s="19" t="n">
        <f aca="false">AE13*$C$24</f>
        <v>136950.511128213</v>
      </c>
    </row>
    <row r="14" customFormat="false" ht="15" hidden="false" customHeight="false" outlineLevel="0" collapsed="false">
      <c r="A14" s="16" t="n">
        <v>12</v>
      </c>
      <c r="B14" s="5" t="s">
        <v>30</v>
      </c>
      <c r="D14" s="5" t="n">
        <v>1049800</v>
      </c>
      <c r="E14" s="18" t="n">
        <f aca="false">3.7*D14</f>
        <v>3884260</v>
      </c>
      <c r="F14" s="19" t="n">
        <f aca="false">E14/$C$25</f>
        <v>615755.471821134</v>
      </c>
      <c r="G14" s="19" t="n">
        <f aca="false">F14*0.55</f>
        <v>338665.509501624</v>
      </c>
      <c r="H14" s="19" t="n">
        <f aca="false">F14*0.06</f>
        <v>36945.328309268</v>
      </c>
      <c r="I14" s="19" t="n">
        <f aca="false">F14*0.18</f>
        <v>110835.984927804</v>
      </c>
      <c r="J14" s="19" t="n">
        <f aca="false">F14*0.09</f>
        <v>55417.992463902</v>
      </c>
      <c r="K14" s="19" t="n">
        <f aca="false">F14*0.12</f>
        <v>73890.656618536</v>
      </c>
      <c r="L14" s="19" t="n">
        <f aca="false">G14*$C$24</f>
        <v>345438.819691656</v>
      </c>
      <c r="M14" s="19" t="n">
        <f aca="false">H14*$C$24</f>
        <v>37684.2348754534</v>
      </c>
      <c r="N14" s="19" t="n">
        <f aca="false">I14*$C$24</f>
        <v>113052.70462636</v>
      </c>
      <c r="O14" s="19" t="n">
        <f aca="false">J14*$C$24</f>
        <v>56526.3523131801</v>
      </c>
      <c r="P14" s="19" t="n">
        <f aca="false">K14*$C$24</f>
        <v>75368.4697509068</v>
      </c>
      <c r="Q14" s="19" t="n">
        <f aca="false">L14*$C$24</f>
        <v>352347.596085489</v>
      </c>
      <c r="R14" s="19" t="n">
        <f aca="false">M14*$C$24</f>
        <v>38437.9195729624</v>
      </c>
      <c r="S14" s="19" t="n">
        <f aca="false">N14*$C$24</f>
        <v>115313.758718887</v>
      </c>
      <c r="T14" s="19" t="n">
        <f aca="false">O14*$C$24</f>
        <v>57656.8793594437</v>
      </c>
      <c r="U14" s="19" t="n">
        <f aca="false">P14*$C$24</f>
        <v>76875.8391459249</v>
      </c>
      <c r="V14" s="19" t="n">
        <f aca="false">Q14*$C$24</f>
        <v>359394.548007199</v>
      </c>
      <c r="W14" s="19" t="n">
        <f aca="false">R14*$C$24</f>
        <v>39206.6779644217</v>
      </c>
      <c r="X14" s="19" t="n">
        <f aca="false">S14*$C$24</f>
        <v>117620.033893265</v>
      </c>
      <c r="Y14" s="19" t="n">
        <f aca="false">T14*$C$24</f>
        <v>58810.0169466325</v>
      </c>
      <c r="Z14" s="19" t="n">
        <f aca="false">U14*$C$24</f>
        <v>78413.3559288434</v>
      </c>
      <c r="AA14" s="19" t="n">
        <f aca="false">V14*$C$24</f>
        <v>366582.438967343</v>
      </c>
      <c r="AB14" s="19" t="n">
        <f aca="false">W14*$C$24</f>
        <v>39990.8115237101</v>
      </c>
      <c r="AC14" s="19" t="n">
        <f aca="false">X14*$C$24</f>
        <v>119972.43457113</v>
      </c>
      <c r="AD14" s="19" t="n">
        <f aca="false">Y14*$C$24</f>
        <v>59986.2172855652</v>
      </c>
      <c r="AE14" s="19" t="n">
        <f aca="false">Z14*$C$24</f>
        <v>79981.6230474203</v>
      </c>
      <c r="AF14" s="19" t="n">
        <f aca="false">AA14*$C$24</f>
        <v>373914.08774669</v>
      </c>
      <c r="AG14" s="19" t="n">
        <f aca="false">AB14*$C$24</f>
        <v>40790.6277541843</v>
      </c>
      <c r="AH14" s="19" t="n">
        <f aca="false">AC14*$C$24</f>
        <v>122371.883262553</v>
      </c>
      <c r="AI14" s="19" t="n">
        <f aca="false">AD14*$C$24</f>
        <v>61185.9416312765</v>
      </c>
      <c r="AJ14" s="19" t="n">
        <f aca="false">AE14*$C$24</f>
        <v>81581.2555083687</v>
      </c>
    </row>
    <row r="15" customFormat="false" ht="15" hidden="false" customHeight="false" outlineLevel="0" collapsed="false">
      <c r="A15" s="16" t="n">
        <v>13</v>
      </c>
      <c r="B15" s="5" t="s">
        <v>31</v>
      </c>
      <c r="D15" s="5" t="n">
        <v>1051800</v>
      </c>
      <c r="E15" s="18" t="n">
        <f aca="false">3.7*D15</f>
        <v>3891660</v>
      </c>
      <c r="F15" s="19" t="n">
        <f aca="false">E15/$C$25</f>
        <v>616928.562832414</v>
      </c>
      <c r="G15" s="19" t="n">
        <f aca="false">F15*0.55</f>
        <v>339310.709557828</v>
      </c>
      <c r="H15" s="19" t="n">
        <f aca="false">F15*0.06</f>
        <v>37015.7137699448</v>
      </c>
      <c r="I15" s="19" t="n">
        <f aca="false">F15*0.18</f>
        <v>111047.141309835</v>
      </c>
      <c r="J15" s="19" t="n">
        <f aca="false">F15*0.09</f>
        <v>55523.5706549173</v>
      </c>
      <c r="K15" s="19" t="n">
        <f aca="false">F15*0.12</f>
        <v>74031.4275398897</v>
      </c>
      <c r="L15" s="19" t="n">
        <f aca="false">G15*$C$24</f>
        <v>346096.923748984</v>
      </c>
      <c r="M15" s="19" t="n">
        <f aca="false">H15*$C$24</f>
        <v>37756.0280453437</v>
      </c>
      <c r="N15" s="19" t="n">
        <f aca="false">I15*$C$24</f>
        <v>113268.084136031</v>
      </c>
      <c r="O15" s="19" t="n">
        <f aca="false">J15*$C$24</f>
        <v>56634.0420680156</v>
      </c>
      <c r="P15" s="19" t="n">
        <f aca="false">K15*$C$24</f>
        <v>75512.0560906875</v>
      </c>
      <c r="Q15" s="19" t="n">
        <f aca="false">L15*$C$24</f>
        <v>353018.862223964</v>
      </c>
      <c r="R15" s="19" t="n">
        <f aca="false">M15*$C$24</f>
        <v>38511.1486062506</v>
      </c>
      <c r="S15" s="19" t="n">
        <f aca="false">N15*$C$24</f>
        <v>115533.445818752</v>
      </c>
      <c r="T15" s="19" t="n">
        <f aca="false">O15*$C$24</f>
        <v>57766.7229093759</v>
      </c>
      <c r="U15" s="19" t="n">
        <f aca="false">P15*$C$24</f>
        <v>77022.2972125012</v>
      </c>
      <c r="V15" s="19" t="n">
        <f aca="false">Q15*$C$24</f>
        <v>360079.239468443</v>
      </c>
      <c r="W15" s="19" t="n">
        <f aca="false">R15*$C$24</f>
        <v>39281.3715783756</v>
      </c>
      <c r="X15" s="19" t="n">
        <f aca="false">S15*$C$24</f>
        <v>117844.114735127</v>
      </c>
      <c r="Y15" s="19" t="n">
        <f aca="false">T15*$C$24</f>
        <v>58922.0573675634</v>
      </c>
      <c r="Z15" s="19" t="n">
        <f aca="false">U15*$C$24</f>
        <v>78562.7431567513</v>
      </c>
      <c r="AA15" s="19" t="n">
        <f aca="false">V15*$C$24</f>
        <v>367280.824257812</v>
      </c>
      <c r="AB15" s="19" t="n">
        <f aca="false">W15*$C$24</f>
        <v>40066.9990099431</v>
      </c>
      <c r="AC15" s="19" t="n">
        <f aca="false">X15*$C$24</f>
        <v>120200.997029829</v>
      </c>
      <c r="AD15" s="19" t="n">
        <f aca="false">Y15*$C$24</f>
        <v>60100.4985149147</v>
      </c>
      <c r="AE15" s="19" t="n">
        <f aca="false">Z15*$C$24</f>
        <v>80133.9980198863</v>
      </c>
      <c r="AF15" s="19" t="n">
        <f aca="false">AA15*$C$24</f>
        <v>374626.440742968</v>
      </c>
      <c r="AG15" s="19" t="n">
        <f aca="false">AB15*$C$24</f>
        <v>40868.338990142</v>
      </c>
      <c r="AH15" s="19" t="n">
        <f aca="false">AC15*$C$24</f>
        <v>122605.016970426</v>
      </c>
      <c r="AI15" s="19" t="n">
        <f aca="false">AD15*$C$24</f>
        <v>61302.508485213</v>
      </c>
      <c r="AJ15" s="19" t="n">
        <f aca="false">AE15*$C$24</f>
        <v>81736.677980284</v>
      </c>
    </row>
    <row r="16" customFormat="false" ht="15" hidden="false" customHeight="false" outlineLevel="0" collapsed="false">
      <c r="A16" s="16" t="n">
        <v>14</v>
      </c>
      <c r="B16" s="5" t="s">
        <v>32</v>
      </c>
      <c r="D16" s="5" t="n">
        <v>1112900</v>
      </c>
      <c r="E16" s="18" t="n">
        <f aca="false">3.7*D16</f>
        <v>4117730</v>
      </c>
      <c r="F16" s="19" t="n">
        <f aca="false">E16/$C$25</f>
        <v>652766.493227033</v>
      </c>
      <c r="G16" s="19" t="n">
        <f aca="false">F16*0.55</f>
        <v>359021.571274868</v>
      </c>
      <c r="H16" s="19" t="n">
        <f aca="false">F16*0.06</f>
        <v>39165.989593622</v>
      </c>
      <c r="I16" s="19" t="n">
        <f aca="false">F16*0.18</f>
        <v>117497.968780866</v>
      </c>
      <c r="J16" s="19" t="n">
        <f aca="false">F16*0.09</f>
        <v>58748.984390433</v>
      </c>
      <c r="K16" s="19" t="n">
        <f aca="false">F16*0.12</f>
        <v>78331.979187244</v>
      </c>
      <c r="L16" s="19" t="n">
        <f aca="false">G16*$C$24</f>
        <v>366202.002700366</v>
      </c>
      <c r="M16" s="19" t="n">
        <f aca="false">H16*$C$24</f>
        <v>39949.3093854944</v>
      </c>
      <c r="N16" s="19" t="n">
        <f aca="false">I16*$C$24</f>
        <v>119847.928156483</v>
      </c>
      <c r="O16" s="19" t="n">
        <f aca="false">J16*$C$24</f>
        <v>59923.9640782417</v>
      </c>
      <c r="P16" s="19" t="n">
        <f aca="false">K16*$C$24</f>
        <v>79898.6187709889</v>
      </c>
      <c r="Q16" s="19" t="n">
        <f aca="false">L16*$C$24</f>
        <v>373526.042754373</v>
      </c>
      <c r="R16" s="19" t="n">
        <f aca="false">M16*$C$24</f>
        <v>40748.2955732043</v>
      </c>
      <c r="S16" s="19" t="n">
        <f aca="false">N16*$C$24</f>
        <v>122244.886719613</v>
      </c>
      <c r="T16" s="19" t="n">
        <f aca="false">O16*$C$24</f>
        <v>61122.4433598065</v>
      </c>
      <c r="U16" s="19" t="n">
        <f aca="false">P16*$C$24</f>
        <v>81496.5911464087</v>
      </c>
      <c r="V16" s="19" t="n">
        <f aca="false">Q16*$C$24</f>
        <v>380996.563609461</v>
      </c>
      <c r="W16" s="19" t="n">
        <f aca="false">R16*$C$24</f>
        <v>41563.2614846684</v>
      </c>
      <c r="X16" s="19" t="n">
        <f aca="false">S16*$C$24</f>
        <v>124689.784454005</v>
      </c>
      <c r="Y16" s="19" t="n">
        <f aca="false">T16*$C$24</f>
        <v>62344.8922270026</v>
      </c>
      <c r="Z16" s="19" t="n">
        <f aca="false">U16*$C$24</f>
        <v>83126.5229693368</v>
      </c>
      <c r="AA16" s="19" t="n">
        <f aca="false">V16*$C$24</f>
        <v>388616.49488165</v>
      </c>
      <c r="AB16" s="19" t="n">
        <f aca="false">W16*$C$24</f>
        <v>42394.5267143618</v>
      </c>
      <c r="AC16" s="19" t="n">
        <f aca="false">X16*$C$24</f>
        <v>127183.580143085</v>
      </c>
      <c r="AD16" s="19" t="n">
        <f aca="false">Y16*$C$24</f>
        <v>63591.7900715427</v>
      </c>
      <c r="AE16" s="19" t="n">
        <f aca="false">Z16*$C$24</f>
        <v>84789.0534287236</v>
      </c>
      <c r="AF16" s="19" t="n">
        <f aca="false">AA16*$C$24</f>
        <v>396388.824779283</v>
      </c>
      <c r="AG16" s="19" t="n">
        <f aca="false">AB16*$C$24</f>
        <v>43242.417248649</v>
      </c>
      <c r="AH16" s="19" t="n">
        <f aca="false">AC16*$C$24</f>
        <v>129727.251745947</v>
      </c>
      <c r="AI16" s="19" t="n">
        <f aca="false">AD16*$C$24</f>
        <v>64863.6258729735</v>
      </c>
      <c r="AJ16" s="19" t="n">
        <f aca="false">AE16*$C$24</f>
        <v>86484.834497298</v>
      </c>
    </row>
    <row r="17" customFormat="false" ht="15" hidden="false" customHeight="false" outlineLevel="0" collapsed="false">
      <c r="A17" s="16" t="n">
        <v>15</v>
      </c>
      <c r="B17" s="5" t="s">
        <v>33</v>
      </c>
      <c r="D17" s="5" t="n">
        <v>2163600</v>
      </c>
      <c r="E17" s="18" t="n">
        <f aca="false">3.7*D17</f>
        <v>8005320</v>
      </c>
      <c r="F17" s="19" t="n">
        <f aca="false">E17/$C$25</f>
        <v>1269049.85600324</v>
      </c>
      <c r="G17" s="19" t="n">
        <f aca="false">F17*0.55</f>
        <v>697977.420801784</v>
      </c>
      <c r="H17" s="19" t="n">
        <f aca="false">F17*0.06</f>
        <v>76142.9913601946</v>
      </c>
      <c r="I17" s="19" t="n">
        <f aca="false">F17*0.18</f>
        <v>228428.974080584</v>
      </c>
      <c r="J17" s="19" t="n">
        <f aca="false">F17*0.09</f>
        <v>114214.487040292</v>
      </c>
      <c r="K17" s="19" t="n">
        <f aca="false">F17*0.12</f>
        <v>152285.982720389</v>
      </c>
      <c r="L17" s="19" t="n">
        <f aca="false">G17*$C$24</f>
        <v>711936.96921782</v>
      </c>
      <c r="M17" s="19" t="n">
        <f aca="false">H17*$C$24</f>
        <v>77665.8511873985</v>
      </c>
      <c r="N17" s="19" t="n">
        <f aca="false">I17*$C$24</f>
        <v>232997.553562195</v>
      </c>
      <c r="O17" s="19" t="n">
        <f aca="false">J17*$C$24</f>
        <v>116498.776781098</v>
      </c>
      <c r="P17" s="19" t="n">
        <f aca="false">K17*$C$24</f>
        <v>155331.702374797</v>
      </c>
      <c r="Q17" s="19" t="n">
        <f aca="false">L17*$C$24</f>
        <v>726175.708602176</v>
      </c>
      <c r="R17" s="19" t="n">
        <f aca="false">M17*$C$24</f>
        <v>79219.1682111465</v>
      </c>
      <c r="S17" s="19" t="n">
        <f aca="false">N17*$C$24</f>
        <v>237657.504633439</v>
      </c>
      <c r="T17" s="19" t="n">
        <f aca="false">O17*$C$24</f>
        <v>118828.75231672</v>
      </c>
      <c r="U17" s="19" t="n">
        <f aca="false">P17*$C$24</f>
        <v>158438.336422293</v>
      </c>
      <c r="V17" s="19" t="n">
        <f aca="false">Q17*$C$24</f>
        <v>740699.22277422</v>
      </c>
      <c r="W17" s="19" t="n">
        <f aca="false">R17*$C$24</f>
        <v>80803.5515753694</v>
      </c>
      <c r="X17" s="19" t="n">
        <f aca="false">S17*$C$24</f>
        <v>242410.654726108</v>
      </c>
      <c r="Y17" s="19" t="n">
        <f aca="false">T17*$C$24</f>
        <v>121205.327363054</v>
      </c>
      <c r="Z17" s="19" t="n">
        <f aca="false">U17*$C$24</f>
        <v>161607.103150739</v>
      </c>
      <c r="AA17" s="19" t="n">
        <f aca="false">V17*$C$24</f>
        <v>755513.207229704</v>
      </c>
      <c r="AB17" s="19" t="n">
        <f aca="false">W17*$C$24</f>
        <v>82419.6226068768</v>
      </c>
      <c r="AC17" s="19" t="n">
        <f aca="false">X17*$C$24</f>
        <v>247258.86782063</v>
      </c>
      <c r="AD17" s="19" t="n">
        <f aca="false">Y17*$C$24</f>
        <v>123629.433910315</v>
      </c>
      <c r="AE17" s="19" t="n">
        <f aca="false">Z17*$C$24</f>
        <v>164839.245213754</v>
      </c>
      <c r="AF17" s="19" t="n">
        <f aca="false">AA17*$C$24</f>
        <v>770623.471374298</v>
      </c>
      <c r="AG17" s="19" t="n">
        <f aca="false">AB17*$C$24</f>
        <v>84068.0150590143</v>
      </c>
      <c r="AH17" s="19" t="n">
        <f aca="false">AC17*$C$24</f>
        <v>252204.045177043</v>
      </c>
      <c r="AI17" s="19" t="n">
        <f aca="false">AD17*$C$24</f>
        <v>126102.022588521</v>
      </c>
      <c r="AJ17" s="19" t="n">
        <f aca="false">AE17*$C$24</f>
        <v>168136.030118029</v>
      </c>
    </row>
    <row r="18" customFormat="false" ht="15" hidden="false" customHeight="false" outlineLevel="0" collapsed="false">
      <c r="A18" s="16" t="n">
        <v>16</v>
      </c>
      <c r="B18" s="5" t="s">
        <v>34</v>
      </c>
      <c r="D18" s="5" t="n">
        <v>979600</v>
      </c>
      <c r="E18" s="18" t="n">
        <f aca="false">3.7*D18</f>
        <v>3624520</v>
      </c>
      <c r="F18" s="19" t="n">
        <f aca="false">E18/$C$25</f>
        <v>574579.977325188</v>
      </c>
      <c r="G18" s="19" t="n">
        <f aca="false">F18*0.55</f>
        <v>316018.987528853</v>
      </c>
      <c r="H18" s="19" t="n">
        <f aca="false">F18*0.06</f>
        <v>34474.7986395113</v>
      </c>
      <c r="I18" s="19" t="n">
        <f aca="false">F18*0.18</f>
        <v>103424.395918534</v>
      </c>
      <c r="J18" s="19" t="n">
        <f aca="false">F18*0.09</f>
        <v>51712.1979592669</v>
      </c>
      <c r="K18" s="19" t="n">
        <f aca="false">F18*0.12</f>
        <v>68949.5972790226</v>
      </c>
      <c r="L18" s="19" t="n">
        <f aca="false">G18*$C$24</f>
        <v>322339.367279431</v>
      </c>
      <c r="M18" s="19" t="n">
        <f aca="false">H18*$C$24</f>
        <v>35164.2946123015</v>
      </c>
      <c r="N18" s="19" t="n">
        <f aca="false">I18*$C$24</f>
        <v>105492.883836905</v>
      </c>
      <c r="O18" s="19" t="n">
        <f aca="false">J18*$C$24</f>
        <v>52746.4419184523</v>
      </c>
      <c r="P18" s="19" t="n">
        <f aca="false">K18*$C$24</f>
        <v>70328.589224603</v>
      </c>
      <c r="Q18" s="19" t="n">
        <f aca="false">L18*$C$24</f>
        <v>328786.154625019</v>
      </c>
      <c r="R18" s="19" t="n">
        <f aca="false">M18*$C$24</f>
        <v>35867.5805045475</v>
      </c>
      <c r="S18" s="19" t="n">
        <f aca="false">N18*$C$24</f>
        <v>107602.741513643</v>
      </c>
      <c r="T18" s="19" t="n">
        <f aca="false">O18*$C$24</f>
        <v>53801.3707568213</v>
      </c>
      <c r="U18" s="19" t="n">
        <f aca="false">P18*$C$24</f>
        <v>71735.1610090951</v>
      </c>
      <c r="V18" s="19" t="n">
        <f aca="false">Q18*$C$24</f>
        <v>335361.87771752</v>
      </c>
      <c r="W18" s="19" t="n">
        <f aca="false">R18*$C$24</f>
        <v>36584.9321146385</v>
      </c>
      <c r="X18" s="19" t="n">
        <f aca="false">S18*$C$24</f>
        <v>109754.796343915</v>
      </c>
      <c r="Y18" s="19" t="n">
        <f aca="false">T18*$C$24</f>
        <v>54877.3981719577</v>
      </c>
      <c r="Z18" s="19" t="n">
        <f aca="false">U18*$C$24</f>
        <v>73169.864229277</v>
      </c>
      <c r="AA18" s="19" t="n">
        <f aca="false">V18*$C$24</f>
        <v>342069.11527187</v>
      </c>
      <c r="AB18" s="19" t="n">
        <f aca="false">W18*$C$24</f>
        <v>37316.6307569313</v>
      </c>
      <c r="AC18" s="19" t="n">
        <f aca="false">X18*$C$24</f>
        <v>111949.892270794</v>
      </c>
      <c r="AD18" s="19" t="n">
        <f aca="false">Y18*$C$24</f>
        <v>55974.9461353969</v>
      </c>
      <c r="AE18" s="19" t="n">
        <f aca="false">Z18*$C$24</f>
        <v>74633.2615138625</v>
      </c>
      <c r="AF18" s="19" t="n">
        <f aca="false">AA18*$C$24</f>
        <v>348910.497577307</v>
      </c>
      <c r="AG18" s="19" t="n">
        <f aca="false">AB18*$C$24</f>
        <v>38062.9633720699</v>
      </c>
      <c r="AH18" s="19" t="n">
        <f aca="false">AC18*$C$24</f>
        <v>114188.89011621</v>
      </c>
      <c r="AI18" s="19" t="n">
        <f aca="false">AD18*$C$24</f>
        <v>57094.4450581048</v>
      </c>
      <c r="AJ18" s="19" t="n">
        <f aca="false">AE18*$C$24</f>
        <v>76125.9267441398</v>
      </c>
    </row>
    <row r="19" customFormat="false" ht="15" hidden="false" customHeight="false" outlineLevel="0" collapsed="false">
      <c r="A19" s="16" t="n">
        <v>17</v>
      </c>
      <c r="B19" s="5" t="s">
        <v>35</v>
      </c>
      <c r="D19" s="5" t="n">
        <v>3086100</v>
      </c>
      <c r="E19" s="18" t="n">
        <f aca="false">3.7*D19</f>
        <v>11418570</v>
      </c>
      <c r="F19" s="19" t="n">
        <f aca="false">E19/$C$25</f>
        <v>1810138.08495637</v>
      </c>
      <c r="G19" s="19" t="n">
        <f aca="false">F19*0.55</f>
        <v>995575.946726005</v>
      </c>
      <c r="H19" s="19" t="n">
        <f aca="false">F19*0.06</f>
        <v>108608.285097382</v>
      </c>
      <c r="I19" s="19" t="n">
        <f aca="false">F19*0.18</f>
        <v>325824.855292147</v>
      </c>
      <c r="J19" s="19" t="n">
        <f aca="false">F19*0.09</f>
        <v>162912.427646074</v>
      </c>
      <c r="K19" s="19" t="n">
        <f aca="false">F19*0.12</f>
        <v>217216.570194765</v>
      </c>
      <c r="L19" s="19" t="n">
        <f aca="false">G19*$C$24</f>
        <v>1015487.46566053</v>
      </c>
      <c r="M19" s="19" t="n">
        <f aca="false">H19*$C$24</f>
        <v>110780.45079933</v>
      </c>
      <c r="N19" s="19" t="n">
        <f aca="false">I19*$C$24</f>
        <v>332341.35239799</v>
      </c>
      <c r="O19" s="19" t="n">
        <f aca="false">J19*$C$24</f>
        <v>166170.676198995</v>
      </c>
      <c r="P19" s="19" t="n">
        <f aca="false">K19*$C$24</f>
        <v>221560.90159866</v>
      </c>
      <c r="Q19" s="19" t="n">
        <f aca="false">L19*$C$24</f>
        <v>1035797.21497374</v>
      </c>
      <c r="R19" s="19" t="n">
        <f aca="false">M19*$C$24</f>
        <v>112996.059815317</v>
      </c>
      <c r="S19" s="19" t="n">
        <f aca="false">N19*$C$24</f>
        <v>338988.17944595</v>
      </c>
      <c r="T19" s="19" t="n">
        <f aca="false">O19*$C$24</f>
        <v>169494.089722975</v>
      </c>
      <c r="U19" s="19" t="n">
        <f aca="false">P19*$C$24</f>
        <v>225992.119630633</v>
      </c>
      <c r="V19" s="19" t="n">
        <f aca="false">Q19*$C$24</f>
        <v>1056513.15927321</v>
      </c>
      <c r="W19" s="19" t="n">
        <f aca="false">R19*$C$24</f>
        <v>115255.981011623</v>
      </c>
      <c r="X19" s="19" t="n">
        <f aca="false">S19*$C$24</f>
        <v>345767.943034869</v>
      </c>
      <c r="Y19" s="19" t="n">
        <f aca="false">T19*$C$24</f>
        <v>172883.971517434</v>
      </c>
      <c r="Z19" s="19" t="n">
        <f aca="false">U19*$C$24</f>
        <v>230511.962023246</v>
      </c>
      <c r="AA19" s="19" t="n">
        <f aca="false">V19*$C$24</f>
        <v>1077643.42245868</v>
      </c>
      <c r="AB19" s="19" t="n">
        <f aca="false">W19*$C$24</f>
        <v>117561.100631855</v>
      </c>
      <c r="AC19" s="19" t="n">
        <f aca="false">X19*$C$24</f>
        <v>352683.301895566</v>
      </c>
      <c r="AD19" s="19" t="n">
        <f aca="false">Y19*$C$24</f>
        <v>176341.650947783</v>
      </c>
      <c r="AE19" s="19" t="n">
        <f aca="false">Z19*$C$24</f>
        <v>235122.201263711</v>
      </c>
      <c r="AF19" s="19" t="n">
        <f aca="false">AA19*$C$24</f>
        <v>1099196.29090785</v>
      </c>
      <c r="AG19" s="19" t="n">
        <f aca="false">AB19*$C$24</f>
        <v>119912.322644493</v>
      </c>
      <c r="AH19" s="19" t="n">
        <f aca="false">AC19*$C$24</f>
        <v>359736.967933478</v>
      </c>
      <c r="AI19" s="19" t="n">
        <f aca="false">AD19*$C$24</f>
        <v>179868.483966739</v>
      </c>
      <c r="AJ19" s="19" t="n">
        <f aca="false">AE19*$C$24</f>
        <v>239824.645288985</v>
      </c>
    </row>
    <row r="20" customFormat="false" ht="15" hidden="false" customHeight="false" outlineLevel="0" collapsed="false">
      <c r="A20" s="16" t="n">
        <v>18</v>
      </c>
      <c r="B20" s="5" t="s">
        <v>36</v>
      </c>
      <c r="D20" s="5" t="n">
        <v>1133400</v>
      </c>
      <c r="E20" s="18" t="n">
        <f aca="false">3.7*D20</f>
        <v>4193580</v>
      </c>
      <c r="F20" s="19" t="n">
        <f aca="false">E20/$C$25</f>
        <v>664790.676092658</v>
      </c>
      <c r="G20" s="19" t="n">
        <f aca="false">F20*0.55</f>
        <v>365634.871850962</v>
      </c>
      <c r="H20" s="19" t="n">
        <f aca="false">F20*0.06</f>
        <v>39887.4405655595</v>
      </c>
      <c r="I20" s="19" t="n">
        <f aca="false">F20*0.18</f>
        <v>119662.321696679</v>
      </c>
      <c r="J20" s="19" t="n">
        <f aca="false">F20*0.09</f>
        <v>59831.1608483393</v>
      </c>
      <c r="K20" s="19" t="n">
        <f aca="false">F20*0.12</f>
        <v>79774.881131119</v>
      </c>
      <c r="L20" s="19" t="n">
        <f aca="false">G20*$C$24</f>
        <v>372947.569287981</v>
      </c>
      <c r="M20" s="19" t="n">
        <f aca="false">H20*$C$24</f>
        <v>40685.1893768707</v>
      </c>
      <c r="N20" s="19" t="n">
        <f aca="false">I20*$C$24</f>
        <v>122055.568130612</v>
      </c>
      <c r="O20" s="19" t="n">
        <f aca="false">J20*$C$24</f>
        <v>61027.784065306</v>
      </c>
      <c r="P20" s="19" t="n">
        <f aca="false">K20*$C$24</f>
        <v>81370.3787537414</v>
      </c>
      <c r="Q20" s="19" t="n">
        <f aca="false">L20*$C$24</f>
        <v>380406.520673741</v>
      </c>
      <c r="R20" s="19" t="n">
        <f aca="false">M20*$C$24</f>
        <v>41498.8931644081</v>
      </c>
      <c r="S20" s="19" t="n">
        <f aca="false">N20*$C$24</f>
        <v>124496.679493224</v>
      </c>
      <c r="T20" s="19" t="n">
        <f aca="false">O20*$C$24</f>
        <v>62248.3397466122</v>
      </c>
      <c r="U20" s="19" t="n">
        <f aca="false">P20*$C$24</f>
        <v>82997.7863288162</v>
      </c>
      <c r="V20" s="19" t="n">
        <f aca="false">Q20*$C$24</f>
        <v>388014.651087216</v>
      </c>
      <c r="W20" s="19" t="n">
        <f aca="false">R20*$C$24</f>
        <v>42328.8710276963</v>
      </c>
      <c r="X20" s="19" t="n">
        <f aca="false">S20*$C$24</f>
        <v>126986.613083089</v>
      </c>
      <c r="Y20" s="19" t="n">
        <f aca="false">T20*$C$24</f>
        <v>63493.3065415444</v>
      </c>
      <c r="Z20" s="19" t="n">
        <f aca="false">U20*$C$24</f>
        <v>84657.7420553926</v>
      </c>
      <c r="AA20" s="19" t="n">
        <f aca="false">V20*$C$24</f>
        <v>395774.94410896</v>
      </c>
      <c r="AB20" s="19" t="n">
        <f aca="false">W20*$C$24</f>
        <v>43175.4484482502</v>
      </c>
      <c r="AC20" s="19" t="n">
        <f aca="false">X20*$C$24</f>
        <v>129526.345344751</v>
      </c>
      <c r="AD20" s="19" t="n">
        <f aca="false">Y20*$C$24</f>
        <v>64763.1726723753</v>
      </c>
      <c r="AE20" s="19" t="n">
        <f aca="false">Z20*$C$24</f>
        <v>86350.8968965004</v>
      </c>
      <c r="AF20" s="19" t="n">
        <f aca="false">AA20*$C$24</f>
        <v>403690.442991139</v>
      </c>
      <c r="AG20" s="19" t="n">
        <f aca="false">AB20*$C$24</f>
        <v>44038.9574172152</v>
      </c>
      <c r="AH20" s="19" t="n">
        <f aca="false">AC20*$C$24</f>
        <v>132116.872251646</v>
      </c>
      <c r="AI20" s="19" t="n">
        <f aca="false">AD20*$C$24</f>
        <v>66058.4361258228</v>
      </c>
      <c r="AJ20" s="19" t="n">
        <f aca="false">AE20*$C$24</f>
        <v>88077.9148344304</v>
      </c>
    </row>
    <row r="21" customFormat="false" ht="15" hidden="false" customHeight="false" outlineLevel="0" collapsed="false">
      <c r="A21" s="16" t="n">
        <v>19</v>
      </c>
      <c r="B21" s="5" t="s">
        <v>37</v>
      </c>
      <c r="C21" s="10"/>
      <c r="D21" s="10" t="n">
        <v>8598700</v>
      </c>
      <c r="E21" s="18" t="n">
        <f aca="false">3.7*D21</f>
        <v>31815190</v>
      </c>
      <c r="F21" s="19" t="n">
        <f aca="false">E21/$C$25</f>
        <v>5043528.83934881</v>
      </c>
      <c r="G21" s="19" t="n">
        <f aca="false">F21*0.55</f>
        <v>2773940.86164185</v>
      </c>
      <c r="H21" s="19" t="n">
        <f aca="false">F21*0.06</f>
        <v>302611.730360929</v>
      </c>
      <c r="I21" s="19" t="n">
        <f aca="false">F21*0.18</f>
        <v>907835.191082786</v>
      </c>
      <c r="J21" s="19" t="n">
        <f aca="false">F21*0.09</f>
        <v>453917.595541393</v>
      </c>
      <c r="K21" s="19" t="n">
        <f aca="false">F21*0.12</f>
        <v>605223.460721857</v>
      </c>
      <c r="L21" s="19" t="n">
        <f aca="false">G21*$C$24</f>
        <v>2829419.67887468</v>
      </c>
      <c r="M21" s="19" t="n">
        <f aca="false">H21*$C$24</f>
        <v>308663.964968147</v>
      </c>
      <c r="N21" s="19" t="n">
        <f aca="false">I21*$C$24</f>
        <v>925991.894904442</v>
      </c>
      <c r="O21" s="19" t="n">
        <f aca="false">J21*$C$24</f>
        <v>462995.947452221</v>
      </c>
      <c r="P21" s="19" t="n">
        <f aca="false">K21*$C$24</f>
        <v>617327.929936294</v>
      </c>
      <c r="Q21" s="19" t="n">
        <f aca="false">L21*$C$24</f>
        <v>2886008.07245218</v>
      </c>
      <c r="R21" s="19" t="n">
        <f aca="false">M21*$C$24</f>
        <v>314837.24426751</v>
      </c>
      <c r="S21" s="19" t="n">
        <f aca="false">N21*$C$24</f>
        <v>944511.732802531</v>
      </c>
      <c r="T21" s="19" t="n">
        <f aca="false">O21*$C$24</f>
        <v>472255.866401265</v>
      </c>
      <c r="U21" s="19" t="n">
        <f aca="false">P21*$C$24</f>
        <v>629674.48853502</v>
      </c>
      <c r="V21" s="19" t="n">
        <f aca="false">Q21*$C$24</f>
        <v>2943728.23390122</v>
      </c>
      <c r="W21" s="19" t="n">
        <f aca="false">R21*$C$24</f>
        <v>321133.98915286</v>
      </c>
      <c r="X21" s="19" t="n">
        <f aca="false">S21*$C$24</f>
        <v>963401.967458581</v>
      </c>
      <c r="Y21" s="19" t="n">
        <f aca="false">T21*$C$24</f>
        <v>481700.983729291</v>
      </c>
      <c r="Z21" s="19" t="n">
        <f aca="false">U21*$C$24</f>
        <v>642267.978305721</v>
      </c>
      <c r="AA21" s="19" t="n">
        <f aca="false">V21*$C$24</f>
        <v>3002602.79857925</v>
      </c>
      <c r="AB21" s="19" t="n">
        <f aca="false">W21*$C$24</f>
        <v>327556.668935918</v>
      </c>
      <c r="AC21" s="19" t="n">
        <f aca="false">X21*$C$24</f>
        <v>982670.006807753</v>
      </c>
      <c r="AD21" s="19" t="n">
        <f aca="false">Y21*$C$24</f>
        <v>491335.003403876</v>
      </c>
      <c r="AE21" s="19" t="n">
        <f aca="false">Z21*$C$24</f>
        <v>655113.337871835</v>
      </c>
      <c r="AF21" s="19" t="n">
        <f aca="false">AA21*$C$24</f>
        <v>3062654.85455083</v>
      </c>
      <c r="AG21" s="19" t="n">
        <f aca="false">AB21*$C$24</f>
        <v>334107.802314636</v>
      </c>
      <c r="AH21" s="19" t="n">
        <f aca="false">AC21*$C$24</f>
        <v>1002323.40694391</v>
      </c>
      <c r="AI21" s="19" t="n">
        <f aca="false">AD21*$C$24</f>
        <v>501161.703471954</v>
      </c>
      <c r="AJ21" s="19" t="n">
        <f aca="false">AE21*$C$24</f>
        <v>668215.604629272</v>
      </c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</row>
    <row r="22" customFormat="false" ht="15" hidden="false" customHeight="false" outlineLevel="0" collapsed="false">
      <c r="D22" s="21" t="n">
        <f aca="false">SUM(D3:D21)</f>
        <v>34879000</v>
      </c>
    </row>
    <row r="23" customFormat="false" ht="13.5" hidden="false" customHeight="true" outlineLevel="0" collapsed="false">
      <c r="D23" s="24" t="s">
        <v>66</v>
      </c>
      <c r="E23" s="21" t="n">
        <f aca="false">SUM(E3:E21)</f>
        <v>129052300</v>
      </c>
      <c r="G23" s="21"/>
      <c r="H23" s="21"/>
      <c r="I23" s="21"/>
      <c r="J23" s="21"/>
      <c r="K23" s="25"/>
      <c r="L23" s="21"/>
      <c r="M23" s="21"/>
      <c r="N23" s="21"/>
      <c r="O23" s="21"/>
      <c r="P23" s="25"/>
      <c r="Q23" s="21"/>
      <c r="R23" s="21"/>
      <c r="S23" s="21"/>
      <c r="T23" s="21"/>
      <c r="U23" s="25"/>
      <c r="V23" s="21"/>
      <c r="W23" s="21"/>
      <c r="X23" s="21"/>
      <c r="Y23" s="21"/>
      <c r="Z23" s="25"/>
      <c r="AA23" s="21"/>
      <c r="AB23" s="21"/>
      <c r="AC23" s="21"/>
      <c r="AD23" s="21"/>
      <c r="AE23" s="25"/>
      <c r="AF23" s="21"/>
      <c r="AG23" s="21"/>
      <c r="AH23" s="21"/>
      <c r="AI23" s="21"/>
      <c r="AJ23" s="25"/>
      <c r="AK23" s="19"/>
      <c r="AL23" s="19"/>
      <c r="AM23" s="19"/>
      <c r="AN23" s="26" t="s">
        <v>85</v>
      </c>
      <c r="AO23" s="19" t="s">
        <v>86</v>
      </c>
      <c r="AP23" s="26" t="s">
        <v>87</v>
      </c>
      <c r="AQ23" s="19" t="s">
        <v>88</v>
      </c>
      <c r="AR23" s="25" t="s">
        <v>89</v>
      </c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1"/>
      <c r="HV23" s="21"/>
      <c r="HW23" s="21"/>
    </row>
    <row r="24" customFormat="false" ht="15" hidden="false" customHeight="false" outlineLevel="0" collapsed="false">
      <c r="C24" s="5" t="n">
        <f aca="false">1+12%/6</f>
        <v>1.02</v>
      </c>
      <c r="G24" s="21"/>
      <c r="H24" s="21"/>
      <c r="I24" s="21"/>
      <c r="J24" s="21"/>
      <c r="K24" s="25"/>
      <c r="L24" s="21"/>
      <c r="M24" s="21"/>
      <c r="N24" s="21"/>
      <c r="O24" s="21"/>
      <c r="P24" s="25"/>
      <c r="Q24" s="21"/>
      <c r="R24" s="21"/>
      <c r="S24" s="21"/>
      <c r="T24" s="21"/>
      <c r="U24" s="25"/>
      <c r="V24" s="21"/>
      <c r="W24" s="21"/>
      <c r="X24" s="21"/>
      <c r="Y24" s="21"/>
      <c r="Z24" s="25"/>
      <c r="AA24" s="21"/>
      <c r="AB24" s="21"/>
      <c r="AC24" s="21"/>
      <c r="AD24" s="21"/>
      <c r="AE24" s="25"/>
      <c r="AF24" s="21"/>
      <c r="AG24" s="21"/>
      <c r="AH24" s="21"/>
      <c r="AI24" s="21"/>
      <c r="AJ24" s="25"/>
      <c r="AK24" s="19"/>
      <c r="AL24" s="19"/>
      <c r="AM24" s="27" t="n">
        <v>1</v>
      </c>
      <c r="AN24" s="27" t="n">
        <f aca="false" t="array" ref="AN24:AN29">TRANSPOSE(AM3:AR4)</f>
        <v>10646814.75</v>
      </c>
      <c r="AO24" s="27" t="n">
        <f aca="false" t="array" ref="AO24:AO29">TRANSPOSE(AS3:AX3)</f>
        <v>1548627.6</v>
      </c>
      <c r="AP24" s="25" t="n">
        <f aca="false" t="array" ref="AP24:AP29">TRANSPOSE(AY3:BD3)</f>
        <v>2322941.4</v>
      </c>
      <c r="AQ24" s="27" t="n">
        <f aca="false" t="array" ref="AQ24:AQ29">TRANSPOSE(BE3:BJ3)</f>
        <v>1161470.7</v>
      </c>
      <c r="AR24" s="25" t="n">
        <f aca="false" t="array" ref="AR24:AR29">TRANSPOSE(BK3:BP3)</f>
        <v>1548627.6</v>
      </c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1"/>
      <c r="HV24" s="21"/>
      <c r="HW24" s="21"/>
    </row>
    <row r="25" customFormat="false" ht="15" hidden="false" customHeight="false" outlineLevel="0" collapsed="false">
      <c r="C25" s="5" t="n">
        <f aca="false">1+C24+C24^2+C24^3+C24^4+C24^5</f>
        <v>6.3081209632</v>
      </c>
      <c r="G25" s="21"/>
      <c r="H25" s="21"/>
      <c r="I25" s="21"/>
      <c r="J25" s="21"/>
      <c r="K25" s="25"/>
      <c r="L25" s="21"/>
      <c r="M25" s="21"/>
      <c r="N25" s="21"/>
      <c r="O25" s="21"/>
      <c r="P25" s="25"/>
      <c r="Q25" s="21"/>
      <c r="R25" s="21"/>
      <c r="S25" s="21"/>
      <c r="T25" s="21"/>
      <c r="U25" s="25"/>
      <c r="V25" s="21"/>
      <c r="W25" s="21"/>
      <c r="X25" s="21"/>
      <c r="Y25" s="21"/>
      <c r="Z25" s="25"/>
      <c r="AA25" s="21"/>
      <c r="AB25" s="21"/>
      <c r="AC25" s="21"/>
      <c r="AD25" s="21"/>
      <c r="AE25" s="25"/>
      <c r="AF25" s="21"/>
      <c r="AG25" s="21"/>
      <c r="AH25" s="21"/>
      <c r="AI25" s="21"/>
      <c r="AJ25" s="25"/>
      <c r="AK25" s="16"/>
      <c r="AL25" s="16"/>
      <c r="AM25" s="16" t="n">
        <v>2</v>
      </c>
      <c r="AN25" s="27" t="n">
        <v>14195753</v>
      </c>
      <c r="AO25" s="27" t="n">
        <v>774313.8</v>
      </c>
      <c r="AP25" s="25" t="n">
        <v>2322941.4</v>
      </c>
      <c r="AQ25" s="27" t="n">
        <v>1161470.7</v>
      </c>
      <c r="AR25" s="25" t="n">
        <v>2322941.4</v>
      </c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1"/>
      <c r="HV25" s="21"/>
      <c r="HW25" s="21"/>
    </row>
    <row r="26" customFormat="false" ht="15" hidden="false" customHeight="false" outlineLevel="0" collapsed="false">
      <c r="G26" s="21"/>
      <c r="H26" s="21"/>
      <c r="I26" s="21"/>
      <c r="J26" s="21"/>
      <c r="K26" s="25"/>
      <c r="L26" s="21"/>
      <c r="M26" s="21"/>
      <c r="N26" s="21"/>
      <c r="O26" s="21"/>
      <c r="P26" s="25"/>
      <c r="Q26" s="21"/>
      <c r="R26" s="21"/>
      <c r="S26" s="21"/>
      <c r="T26" s="21"/>
      <c r="U26" s="25"/>
      <c r="V26" s="21"/>
      <c r="W26" s="21"/>
      <c r="X26" s="21"/>
      <c r="Y26" s="21"/>
      <c r="Z26" s="25"/>
      <c r="AA26" s="21"/>
      <c r="AB26" s="21"/>
      <c r="AC26" s="21"/>
      <c r="AD26" s="21"/>
      <c r="AE26" s="25"/>
      <c r="AF26" s="21"/>
      <c r="AG26" s="21"/>
      <c r="AH26" s="21"/>
      <c r="AI26" s="21"/>
      <c r="AJ26" s="25"/>
      <c r="AK26" s="10" t="s">
        <v>90</v>
      </c>
      <c r="AL26" s="20" t="n">
        <f aca="false">SUM(G3:AJ21)</f>
        <v>129052300</v>
      </c>
      <c r="AM26" s="5" t="n">
        <v>3</v>
      </c>
      <c r="AN26" s="25" t="n">
        <v>7097876.5</v>
      </c>
      <c r="AO26" s="25" t="n">
        <v>1935784.5</v>
      </c>
      <c r="AP26" s="25" t="n">
        <v>4645882.8</v>
      </c>
      <c r="AQ26" s="25" t="n">
        <v>1161470.7</v>
      </c>
      <c r="AR26" s="25" t="n">
        <v>2322941.4</v>
      </c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1"/>
      <c r="HV26" s="21"/>
      <c r="HW26" s="21"/>
    </row>
    <row r="27" customFormat="false" ht="15" hidden="false" customHeight="false" outlineLevel="0" collapsed="false">
      <c r="G27" s="21"/>
      <c r="H27" s="21"/>
      <c r="I27" s="21"/>
      <c r="J27" s="21"/>
      <c r="K27" s="25"/>
      <c r="L27" s="21"/>
      <c r="M27" s="21"/>
      <c r="N27" s="21"/>
      <c r="O27" s="21"/>
      <c r="P27" s="25"/>
      <c r="Q27" s="21"/>
      <c r="R27" s="21"/>
      <c r="S27" s="21"/>
      <c r="T27" s="21"/>
      <c r="U27" s="25"/>
      <c r="V27" s="21"/>
      <c r="W27" s="21"/>
      <c r="X27" s="21"/>
      <c r="Y27" s="21"/>
      <c r="Z27" s="25"/>
      <c r="AA27" s="21"/>
      <c r="AB27" s="21"/>
      <c r="AC27" s="21"/>
      <c r="AD27" s="21"/>
      <c r="AE27" s="25"/>
      <c r="AF27" s="21"/>
      <c r="AG27" s="21"/>
      <c r="AH27" s="21"/>
      <c r="AI27" s="21"/>
      <c r="AJ27" s="25"/>
      <c r="AK27" s="25"/>
      <c r="AL27" s="25"/>
      <c r="AM27" s="27" t="n">
        <v>4</v>
      </c>
      <c r="AN27" s="25" t="n">
        <v>17744691.25</v>
      </c>
      <c r="AO27" s="25" t="n">
        <v>1161470.7</v>
      </c>
      <c r="AP27" s="25" t="n">
        <v>5807353.5</v>
      </c>
      <c r="AQ27" s="25" t="n">
        <v>2903676.75</v>
      </c>
      <c r="AR27" s="25" t="n">
        <v>2322941.4</v>
      </c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1"/>
      <c r="HV27" s="21"/>
      <c r="HW27" s="21"/>
    </row>
    <row r="28" customFormat="false" ht="15" hidden="false" customHeight="false" outlineLevel="0" collapsed="false">
      <c r="G28" s="21"/>
      <c r="H28" s="21"/>
      <c r="I28" s="21"/>
      <c r="J28" s="21"/>
      <c r="K28" s="25"/>
      <c r="L28" s="21"/>
      <c r="M28" s="21"/>
      <c r="N28" s="21"/>
      <c r="O28" s="21"/>
      <c r="P28" s="25"/>
      <c r="Q28" s="21"/>
      <c r="R28" s="21"/>
      <c r="S28" s="21"/>
      <c r="T28" s="21"/>
      <c r="U28" s="25"/>
      <c r="V28" s="21"/>
      <c r="W28" s="21"/>
      <c r="X28" s="21"/>
      <c r="Y28" s="21"/>
      <c r="Z28" s="25"/>
      <c r="AA28" s="21"/>
      <c r="AB28" s="21"/>
      <c r="AC28" s="21"/>
      <c r="AD28" s="21"/>
      <c r="AE28" s="25"/>
      <c r="AF28" s="21"/>
      <c r="AG28" s="21"/>
      <c r="AH28" s="21"/>
      <c r="AI28" s="21"/>
      <c r="AJ28" s="25"/>
      <c r="AK28" s="25"/>
      <c r="AL28" s="25"/>
      <c r="AM28" s="16" t="n">
        <v>5</v>
      </c>
      <c r="AN28" s="25" t="n">
        <v>7097876.5</v>
      </c>
      <c r="AO28" s="25" t="n">
        <v>1161470.7</v>
      </c>
      <c r="AP28" s="25" t="n">
        <v>3484412.1</v>
      </c>
      <c r="AQ28" s="25" t="n">
        <v>2903676.75</v>
      </c>
      <c r="AR28" s="25" t="n">
        <v>1548627.6</v>
      </c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1"/>
      <c r="HV28" s="21"/>
      <c r="HW28" s="21"/>
    </row>
    <row r="29" customFormat="false" ht="15" hidden="false" customHeight="false" outlineLevel="0" collapsed="false">
      <c r="G29" s="21"/>
      <c r="H29" s="21"/>
      <c r="I29" s="21"/>
      <c r="J29" s="21"/>
      <c r="K29" s="25"/>
      <c r="L29" s="21"/>
      <c r="M29" s="21"/>
      <c r="N29" s="21"/>
      <c r="O29" s="21"/>
      <c r="P29" s="25"/>
      <c r="Q29" s="21"/>
      <c r="R29" s="21"/>
      <c r="S29" s="21"/>
      <c r="T29" s="21"/>
      <c r="U29" s="25"/>
      <c r="V29" s="21"/>
      <c r="W29" s="21"/>
      <c r="X29" s="21"/>
      <c r="Y29" s="21"/>
      <c r="Z29" s="25"/>
      <c r="AA29" s="21"/>
      <c r="AB29" s="21"/>
      <c r="AC29" s="21"/>
      <c r="AD29" s="21"/>
      <c r="AE29" s="25"/>
      <c r="AF29" s="21"/>
      <c r="AG29" s="21"/>
      <c r="AH29" s="21"/>
      <c r="AI29" s="21"/>
      <c r="AJ29" s="25"/>
      <c r="AK29" s="25"/>
      <c r="AL29" s="25"/>
      <c r="AM29" s="5" t="n">
        <v>6</v>
      </c>
      <c r="AN29" s="25" t="n">
        <v>7097876.5</v>
      </c>
      <c r="AO29" s="25" t="n">
        <v>774313.8</v>
      </c>
      <c r="AP29" s="25" t="n">
        <v>3484412.1</v>
      </c>
      <c r="AQ29" s="25" t="n">
        <v>1742206.05</v>
      </c>
      <c r="AR29" s="25" t="n">
        <v>3871569</v>
      </c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1"/>
      <c r="HV29" s="21"/>
      <c r="HW29" s="21"/>
    </row>
    <row r="30" customFormat="false" ht="15" hidden="false" customHeight="false" outlineLevel="0" collapsed="false">
      <c r="D30" s="5" t="n">
        <f aca="false">(3.7/1.9)^(1/6)</f>
        <v>1.11748410338581</v>
      </c>
      <c r="E30" s="5" t="n">
        <f aca="false">D30-1</f>
        <v>0.117484103385811</v>
      </c>
      <c r="G30" s="2"/>
      <c r="H30" s="2" t="s">
        <v>91</v>
      </c>
      <c r="I30" s="2"/>
      <c r="J30" s="2" t="s">
        <v>92</v>
      </c>
      <c r="K30" s="2"/>
      <c r="L30" s="2" t="s">
        <v>93</v>
      </c>
      <c r="M30" s="28"/>
      <c r="N30" s="28"/>
      <c r="O30" s="28"/>
      <c r="P30" s="25"/>
      <c r="Q30" s="28"/>
      <c r="R30" s="28"/>
      <c r="S30" s="28"/>
      <c r="T30" s="28"/>
      <c r="U30" s="25"/>
      <c r="V30" s="28"/>
      <c r="W30" s="28"/>
      <c r="X30" s="28"/>
      <c r="Y30" s="28"/>
      <c r="Z30" s="25"/>
      <c r="AA30" s="28"/>
      <c r="AB30" s="28"/>
      <c r="AC30" s="28"/>
      <c r="AD30" s="28"/>
      <c r="AE30" s="25"/>
      <c r="AF30" s="28"/>
      <c r="AG30" s="28"/>
      <c r="AH30" s="28"/>
      <c r="AI30" s="28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1"/>
      <c r="HV30" s="21"/>
      <c r="HW30" s="21"/>
    </row>
    <row r="31" customFormat="false" ht="15" hidden="false" customHeight="false" outlineLevel="0" collapsed="false">
      <c r="G31" s="2" t="s">
        <v>8</v>
      </c>
      <c r="H31" s="2" t="n">
        <v>30</v>
      </c>
      <c r="I31" s="2"/>
      <c r="J31" s="2" t="n">
        <v>1333260</v>
      </c>
      <c r="K31" s="2"/>
      <c r="L31" s="2" t="n">
        <v>54.7257984078021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</row>
    <row r="32" customFormat="false" ht="15" hidden="false" customHeight="false" outlineLevel="0" collapsed="false">
      <c r="E32" s="5" t="n">
        <f aca="false">1.9^D30</f>
        <v>2.04881487145496</v>
      </c>
      <c r="G32" s="2" t="s">
        <v>12</v>
      </c>
      <c r="H32" s="2" t="n">
        <v>25</v>
      </c>
      <c r="I32" s="2"/>
      <c r="J32" s="2" t="n">
        <v>155000</v>
      </c>
      <c r="K32" s="2"/>
      <c r="L32" s="2" t="n">
        <v>6.3622239872263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 t="n">
        <f aca="false">SUM(AN24:AN29)/30</f>
        <v>2129362.95</v>
      </c>
      <c r="AO32" s="21" t="n">
        <f aca="false">SUM(AO24:AO29)/25</f>
        <v>294239.244</v>
      </c>
      <c r="AP32" s="21" t="n">
        <f aca="false">SUM(AP24:AP29)/45</f>
        <v>490398.74</v>
      </c>
      <c r="AQ32" s="21" t="n">
        <f aca="false">SUM(AQ24:AQ29)/45</f>
        <v>245199.37</v>
      </c>
      <c r="AR32" s="21" t="n">
        <f aca="false">SUM(AR24:AR29)/35</f>
        <v>398218.525714286</v>
      </c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</row>
    <row r="33" customFormat="false" ht="15" hidden="false" customHeight="false" outlineLevel="0" collapsed="false">
      <c r="E33" s="5" t="n">
        <f aca="false">3.7^D30</f>
        <v>4.31475751831878</v>
      </c>
      <c r="G33" s="2" t="s">
        <v>16</v>
      </c>
      <c r="H33" s="2" t="n">
        <v>45</v>
      </c>
      <c r="I33" s="2"/>
      <c r="J33" s="2" t="n">
        <v>444105</v>
      </c>
      <c r="K33" s="2"/>
      <c r="L33" s="2" t="n">
        <v>18.2290031215944</v>
      </c>
      <c r="M33" s="28"/>
      <c r="N33" s="28"/>
      <c r="O33" s="28"/>
      <c r="P33" s="21"/>
      <c r="Q33" s="28"/>
      <c r="R33" s="28"/>
      <c r="S33" s="28"/>
      <c r="T33" s="28"/>
      <c r="U33" s="21"/>
      <c r="V33" s="28"/>
      <c r="W33" s="28"/>
      <c r="X33" s="28"/>
      <c r="Y33" s="28"/>
      <c r="Z33" s="21"/>
      <c r="AA33" s="28"/>
      <c r="AB33" s="28"/>
      <c r="AC33" s="28"/>
      <c r="AD33" s="28"/>
      <c r="AE33" s="21"/>
      <c r="AF33" s="28"/>
      <c r="AG33" s="28"/>
      <c r="AH33" s="28"/>
      <c r="AI33" s="28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</row>
    <row r="34" customFormat="false" ht="15" hidden="false" customHeight="false" outlineLevel="0" collapsed="false">
      <c r="G34" s="2" t="s">
        <v>20</v>
      </c>
      <c r="H34" s="2" t="n">
        <v>50</v>
      </c>
      <c r="I34" s="2"/>
      <c r="J34" s="2" t="n">
        <v>213600</v>
      </c>
      <c r="K34" s="2"/>
      <c r="L34" s="2" t="n">
        <v>8.76755512046153</v>
      </c>
      <c r="M34" s="28"/>
      <c r="N34" s="28"/>
      <c r="O34" s="28"/>
      <c r="P34" s="21"/>
      <c r="Q34" s="28"/>
      <c r="R34" s="28"/>
      <c r="S34" s="28"/>
      <c r="T34" s="28"/>
      <c r="U34" s="21"/>
      <c r="V34" s="28"/>
      <c r="W34" s="28"/>
      <c r="X34" s="28"/>
      <c r="Y34" s="28"/>
      <c r="Z34" s="21"/>
      <c r="AA34" s="28"/>
      <c r="AB34" s="28"/>
      <c r="AC34" s="28"/>
      <c r="AD34" s="28"/>
      <c r="AE34" s="21"/>
      <c r="AF34" s="28"/>
      <c r="AG34" s="28"/>
      <c r="AH34" s="28"/>
      <c r="AI34" s="28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</row>
    <row r="35" customFormat="false" ht="15" hidden="false" customHeight="false" outlineLevel="0" collapsed="false">
      <c r="G35" s="2" t="s">
        <v>23</v>
      </c>
      <c r="H35" s="2" t="n">
        <v>35</v>
      </c>
      <c r="I35" s="2"/>
      <c r="J35" s="2" t="n">
        <v>290290</v>
      </c>
      <c r="K35" s="2"/>
      <c r="L35" s="2" t="n">
        <v>11.9154193629156</v>
      </c>
      <c r="M35" s="28"/>
      <c r="N35" s="28"/>
      <c r="O35" s="28"/>
      <c r="P35" s="21"/>
      <c r="Q35" s="28"/>
      <c r="R35" s="28"/>
      <c r="S35" s="28"/>
      <c r="T35" s="28"/>
      <c r="U35" s="21"/>
      <c r="V35" s="28"/>
      <c r="W35" s="28"/>
      <c r="X35" s="28"/>
      <c r="Y35" s="28"/>
      <c r="Z35" s="21"/>
      <c r="AA35" s="28"/>
      <c r="AB35" s="28"/>
      <c r="AC35" s="28"/>
      <c r="AD35" s="28"/>
      <c r="AE35" s="21"/>
      <c r="AF35" s="28"/>
      <c r="AG35" s="28"/>
      <c r="AH35" s="28"/>
      <c r="AI35" s="28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</row>
    <row r="36" customFormat="false" ht="15" hidden="false" customHeight="false" outlineLevel="0" collapsed="false">
      <c r="G36" s="2"/>
      <c r="H36" s="2"/>
      <c r="I36" s="2" t="s">
        <v>94</v>
      </c>
      <c r="J36" s="2" t="n">
        <v>2436255</v>
      </c>
      <c r="K36" s="2"/>
      <c r="L36" s="2"/>
      <c r="M36" s="28"/>
      <c r="N36" s="28"/>
      <c r="O36" s="28"/>
      <c r="P36" s="21"/>
      <c r="Q36" s="28"/>
      <c r="R36" s="28"/>
      <c r="S36" s="28"/>
      <c r="T36" s="28"/>
      <c r="U36" s="21"/>
      <c r="V36" s="28"/>
      <c r="W36" s="28"/>
      <c r="X36" s="28"/>
      <c r="Y36" s="28"/>
      <c r="Z36" s="21"/>
      <c r="AA36" s="28"/>
      <c r="AB36" s="28"/>
      <c r="AC36" s="28"/>
      <c r="AD36" s="28"/>
      <c r="AE36" s="21"/>
      <c r="AF36" s="28"/>
      <c r="AG36" s="28"/>
      <c r="AH36" s="28"/>
      <c r="AI36" s="28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</row>
    <row r="37" customFormat="false" ht="15" hidden="false" customHeight="false" outlineLevel="0" collapsed="false"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</row>
    <row r="38" customFormat="false" ht="15" hidden="false" customHeight="false" outlineLevel="0" collapsed="false">
      <c r="G38" s="21"/>
      <c r="H38" s="21"/>
      <c r="I38" s="21"/>
      <c r="J38" s="21"/>
      <c r="K38" s="18"/>
      <c r="L38" s="21"/>
      <c r="M38" s="21"/>
      <c r="N38" s="21"/>
      <c r="O38" s="21"/>
      <c r="P38" s="18"/>
      <c r="Q38" s="21"/>
      <c r="R38" s="21"/>
      <c r="S38" s="21"/>
      <c r="T38" s="21"/>
      <c r="U38" s="18"/>
      <c r="V38" s="21"/>
      <c r="W38" s="21"/>
      <c r="X38" s="21"/>
      <c r="Y38" s="21"/>
      <c r="Z38" s="18"/>
      <c r="AA38" s="21"/>
      <c r="AB38" s="21"/>
      <c r="AC38" s="21"/>
      <c r="AD38" s="21"/>
      <c r="AE38" s="18"/>
      <c r="AF38" s="21"/>
      <c r="AG38" s="21"/>
      <c r="AH38" s="21"/>
      <c r="AI38" s="21"/>
      <c r="AJ38" s="18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</row>
    <row r="39" customFormat="false" ht="45" hidden="false" customHeight="false" outlineLevel="0" collapsed="false">
      <c r="C39" s="8" t="s">
        <v>55</v>
      </c>
      <c r="D39" s="8" t="s">
        <v>56</v>
      </c>
      <c r="E39" s="8" t="s">
        <v>57</v>
      </c>
      <c r="F39" s="8" t="s">
        <v>58</v>
      </c>
      <c r="G39" s="8" t="s">
        <v>59</v>
      </c>
      <c r="H39" s="21"/>
      <c r="I39" s="21"/>
      <c r="J39" s="21"/>
      <c r="K39" s="18"/>
      <c r="L39" s="21"/>
      <c r="M39" s="21"/>
      <c r="N39" s="21"/>
      <c r="O39" s="21"/>
      <c r="P39" s="18"/>
      <c r="Q39" s="21"/>
      <c r="R39" s="21"/>
      <c r="S39" s="21"/>
      <c r="T39" s="21"/>
      <c r="U39" s="18"/>
      <c r="V39" s="21"/>
      <c r="W39" s="21"/>
      <c r="X39" s="21"/>
      <c r="Y39" s="21"/>
      <c r="Z39" s="18"/>
      <c r="AA39" s="21"/>
      <c r="AB39" s="21"/>
      <c r="AC39" s="21"/>
      <c r="AD39" s="21"/>
      <c r="AE39" s="18"/>
      <c r="AF39" s="21"/>
      <c r="AG39" s="21"/>
      <c r="AH39" s="21"/>
      <c r="AI39" s="21"/>
      <c r="AJ39" s="18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</row>
    <row r="40" customFormat="false" ht="15" hidden="false" customHeight="false" outlineLevel="0" collapsed="false">
      <c r="A40" s="16" t="n">
        <v>1</v>
      </c>
      <c r="B40" s="2" t="s">
        <v>6</v>
      </c>
      <c r="C40" s="23" t="n">
        <f aca="false">SUM(G3,L3,Q3,V3,AA3,AF3)</f>
        <v>4404147</v>
      </c>
      <c r="D40" s="23" t="n">
        <f aca="false">SUM(H3,M3,R3,W3,AB3,AG3)</f>
        <v>480452.4</v>
      </c>
      <c r="E40" s="23" t="n">
        <f aca="false">SUM(I3,N3,S3,X3,AC3,AH3)</f>
        <v>1441357.2</v>
      </c>
      <c r="F40" s="23" t="n">
        <f aca="false">SUM(J3,O3,T3,Y3,AD3,AI3)</f>
        <v>720678.6</v>
      </c>
      <c r="G40" s="23" t="n">
        <f aca="false">SUM(K3,P3,U3,Z3,AE3,AJ3)</f>
        <v>960904.8</v>
      </c>
      <c r="H40" s="21"/>
      <c r="I40" s="21"/>
      <c r="J40" s="21"/>
      <c r="K40" s="18"/>
      <c r="L40" s="21"/>
      <c r="M40" s="21"/>
      <c r="N40" s="21"/>
      <c r="O40" s="21"/>
      <c r="P40" s="18"/>
      <c r="Q40" s="21"/>
      <c r="R40" s="21"/>
      <c r="S40" s="21"/>
      <c r="T40" s="21"/>
      <c r="U40" s="18"/>
      <c r="V40" s="21"/>
      <c r="W40" s="21"/>
      <c r="X40" s="21"/>
      <c r="Y40" s="21"/>
      <c r="Z40" s="18"/>
      <c r="AA40" s="21"/>
      <c r="AB40" s="21"/>
      <c r="AC40" s="21"/>
      <c r="AD40" s="21"/>
      <c r="AE40" s="18"/>
      <c r="AF40" s="21"/>
      <c r="AG40" s="21"/>
      <c r="AH40" s="21"/>
      <c r="AI40" s="21"/>
      <c r="AJ40" s="18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</row>
    <row r="41" customFormat="false" ht="15" hidden="false" customHeight="false" outlineLevel="0" collapsed="false">
      <c r="A41" s="16" t="n">
        <v>2</v>
      </c>
      <c r="B41" s="2" t="s">
        <v>10</v>
      </c>
      <c r="C41" s="23" t="n">
        <f aca="false">SUM(G4,L4,Q4,V4,AA4,AF4)</f>
        <v>1825395</v>
      </c>
      <c r="D41" s="23" t="n">
        <f aca="false">SUM(H4,M4,R4,W4,AB4,AG4)</f>
        <v>199134</v>
      </c>
      <c r="E41" s="23" t="n">
        <f aca="false">SUM(I4,N4,S4,X4,AC4,AH4)</f>
        <v>597402</v>
      </c>
      <c r="F41" s="23" t="n">
        <f aca="false">SUM(J4,O4,T4,Y4,AD4,AI4)</f>
        <v>298701</v>
      </c>
      <c r="G41" s="23" t="n">
        <f aca="false">SUM(K4,P4,U4,Z4,AE4,AJ4)</f>
        <v>398268</v>
      </c>
      <c r="H41" s="21"/>
      <c r="I41" s="21"/>
      <c r="J41" s="21"/>
      <c r="K41" s="18"/>
      <c r="L41" s="21"/>
      <c r="M41" s="21"/>
      <c r="N41" s="21"/>
      <c r="O41" s="21"/>
      <c r="P41" s="18"/>
      <c r="Q41" s="21"/>
      <c r="R41" s="21"/>
      <c r="S41" s="21"/>
      <c r="T41" s="21"/>
      <c r="U41" s="18"/>
      <c r="V41" s="21"/>
      <c r="W41" s="21"/>
      <c r="X41" s="21"/>
      <c r="Y41" s="21"/>
      <c r="Z41" s="18"/>
      <c r="AA41" s="21"/>
      <c r="AB41" s="21"/>
      <c r="AC41" s="21"/>
      <c r="AD41" s="21"/>
      <c r="AE41" s="18"/>
      <c r="AF41" s="21"/>
      <c r="AG41" s="21"/>
      <c r="AH41" s="21"/>
      <c r="AI41" s="21"/>
      <c r="AJ41" s="18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</row>
    <row r="42" customFormat="false" ht="15" hidden="false" customHeight="false" outlineLevel="0" collapsed="false">
      <c r="A42" s="16" t="n">
        <v>3</v>
      </c>
      <c r="B42" s="2" t="s">
        <v>14</v>
      </c>
      <c r="C42" s="23" t="n">
        <f aca="false">SUM(G5,L5,Q5,V5,AA5,AF5)</f>
        <v>2580787</v>
      </c>
      <c r="D42" s="23" t="n">
        <f aca="false">SUM(H5,M5,R5,W5,AB5,AG5)</f>
        <v>281540.4</v>
      </c>
      <c r="E42" s="23" t="n">
        <f aca="false">SUM(I5,N5,S5,X5,AC5,AH5)</f>
        <v>844621.2</v>
      </c>
      <c r="F42" s="23" t="n">
        <f aca="false">SUM(J5,O5,T5,Y5,AD5,AI5)</f>
        <v>422310.6</v>
      </c>
      <c r="G42" s="23" t="n">
        <f aca="false">SUM(K5,P5,U5,Z5,AE5,AJ5)</f>
        <v>563080.8</v>
      </c>
      <c r="H42" s="21"/>
      <c r="I42" s="21"/>
      <c r="J42" s="21"/>
      <c r="K42" s="18"/>
      <c r="L42" s="21"/>
      <c r="M42" s="21"/>
      <c r="N42" s="21"/>
      <c r="O42" s="21"/>
      <c r="P42" s="18"/>
      <c r="Q42" s="21"/>
      <c r="R42" s="21"/>
      <c r="S42" s="21"/>
      <c r="T42" s="21"/>
      <c r="U42" s="18"/>
      <c r="V42" s="21"/>
      <c r="W42" s="21"/>
      <c r="X42" s="21"/>
      <c r="Y42" s="21"/>
      <c r="Z42" s="18"/>
      <c r="AA42" s="21"/>
      <c r="AB42" s="21"/>
      <c r="AC42" s="21"/>
      <c r="AD42" s="21"/>
      <c r="AE42" s="18"/>
      <c r="AF42" s="21"/>
      <c r="AG42" s="21"/>
      <c r="AH42" s="21"/>
      <c r="AI42" s="21"/>
      <c r="AJ42" s="18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</row>
    <row r="43" customFormat="false" ht="15" hidden="false" customHeight="false" outlineLevel="0" collapsed="false">
      <c r="A43" s="16" t="n">
        <v>4</v>
      </c>
      <c r="B43" s="2" t="s">
        <v>18</v>
      </c>
      <c r="C43" s="23" t="n">
        <f aca="false">SUM(G6,L6,Q6,V6,AA6,AF6)</f>
        <v>2502236</v>
      </c>
      <c r="D43" s="23" t="n">
        <f aca="false">SUM(H6,M6,R6,W6,AB6,AG6)</f>
        <v>272971.2</v>
      </c>
      <c r="E43" s="23" t="n">
        <f aca="false">SUM(I6,N6,S6,X6,AC6,AH6)</f>
        <v>818913.6</v>
      </c>
      <c r="F43" s="23" t="n">
        <f aca="false">SUM(J6,O6,T6,Y6,AD6,AI6)</f>
        <v>409456.8</v>
      </c>
      <c r="G43" s="23" t="n">
        <f aca="false">SUM(K6,P6,U6,Z6,AE6,AJ6)</f>
        <v>545942.4</v>
      </c>
      <c r="H43" s="21"/>
      <c r="I43" s="21"/>
      <c r="J43" s="21"/>
      <c r="K43" s="18"/>
      <c r="L43" s="21"/>
      <c r="M43" s="21"/>
      <c r="N43" s="21"/>
      <c r="O43" s="21"/>
      <c r="P43" s="18"/>
      <c r="Q43" s="21"/>
      <c r="R43" s="21"/>
      <c r="S43" s="21"/>
      <c r="T43" s="21"/>
      <c r="U43" s="18"/>
      <c r="V43" s="21"/>
      <c r="W43" s="21"/>
      <c r="X43" s="21"/>
      <c r="Y43" s="21"/>
      <c r="Z43" s="18"/>
      <c r="AA43" s="21"/>
      <c r="AB43" s="21"/>
      <c r="AC43" s="21"/>
      <c r="AD43" s="21"/>
      <c r="AE43" s="18"/>
      <c r="AF43" s="21"/>
      <c r="AG43" s="21"/>
      <c r="AH43" s="21"/>
      <c r="AI43" s="21"/>
      <c r="AJ43" s="18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</row>
    <row r="44" customFormat="false" ht="15" hidden="false" customHeight="false" outlineLevel="0" collapsed="false">
      <c r="A44" s="16" t="n">
        <v>5</v>
      </c>
      <c r="B44" s="2" t="s">
        <v>21</v>
      </c>
      <c r="C44" s="23" t="n">
        <f aca="false">SUM(G7,L7,Q7,V7,AA7,AF7)</f>
        <v>2609480.5</v>
      </c>
      <c r="D44" s="23" t="n">
        <f aca="false">SUM(H7,M7,R7,W7,AB7,AG7)</f>
        <v>284670.6</v>
      </c>
      <c r="E44" s="23" t="n">
        <f aca="false">SUM(I7,N7,S7,X7,AC7,AH7)</f>
        <v>854011.8</v>
      </c>
      <c r="F44" s="23" t="n">
        <f aca="false">SUM(J7,O7,T7,Y7,AD7,AI7)</f>
        <v>427005.9</v>
      </c>
      <c r="G44" s="23" t="n">
        <f aca="false">SUM(K7,P7,U7,Z7,AE7,AJ7)</f>
        <v>569341.2</v>
      </c>
      <c r="K44" s="16"/>
      <c r="P44" s="16"/>
      <c r="U44" s="16"/>
      <c r="Z44" s="16"/>
      <c r="AE44" s="16"/>
      <c r="AJ44" s="16"/>
    </row>
    <row r="45" customFormat="false" ht="15" hidden="false" customHeight="false" outlineLevel="0" collapsed="false">
      <c r="A45" s="16" t="n">
        <v>6</v>
      </c>
      <c r="B45" s="2" t="s">
        <v>24</v>
      </c>
      <c r="C45" s="23" t="n">
        <f aca="false">SUM(G8,L8,Q8,V8,AA8,AF8)</f>
        <v>3445865.5</v>
      </c>
      <c r="D45" s="23" t="n">
        <f aca="false">SUM(H8,M8,R8,W8,AB8,AG8)</f>
        <v>375912.6</v>
      </c>
      <c r="E45" s="23" t="n">
        <f aca="false">SUM(I8,N8,S8,X8,AC8,AH8)</f>
        <v>1127737.8</v>
      </c>
      <c r="F45" s="23" t="n">
        <f aca="false">SUM(J8,O8,T8,Y8,AD8,AI8)</f>
        <v>563868.9</v>
      </c>
      <c r="G45" s="23" t="n">
        <f aca="false">SUM(K8,P8,U8,Z8,AE8,AJ8)</f>
        <v>751825.2</v>
      </c>
      <c r="K45" s="16"/>
      <c r="P45" s="16"/>
      <c r="U45" s="16"/>
      <c r="Z45" s="16"/>
      <c r="AE45" s="16"/>
      <c r="AJ45" s="16"/>
    </row>
    <row r="46" customFormat="false" ht="15" hidden="false" customHeight="false" outlineLevel="0" collapsed="false">
      <c r="A46" s="16" t="n">
        <v>7</v>
      </c>
      <c r="B46" s="2" t="s">
        <v>25</v>
      </c>
      <c r="C46" s="23" t="n">
        <f aca="false">SUM(G9,L9,Q9,V9,AA9,AF9)</f>
        <v>1580584.5</v>
      </c>
      <c r="D46" s="23" t="n">
        <f aca="false">SUM(H9,M9,R9,W9,AB9,AG9)</f>
        <v>172427.4</v>
      </c>
      <c r="E46" s="23" t="n">
        <f aca="false">SUM(I9,N9,S9,X9,AC9,AH9)</f>
        <v>517282.2</v>
      </c>
      <c r="F46" s="23" t="n">
        <f aca="false">SUM(J9,O9,T9,Y9,AD9,AI9)</f>
        <v>258641.1</v>
      </c>
      <c r="G46" s="23" t="n">
        <f aca="false">SUM(K9,P9,U9,Z9,AE9,AJ9)</f>
        <v>344854.8</v>
      </c>
      <c r="K46" s="16"/>
      <c r="P46" s="16"/>
      <c r="U46" s="16"/>
      <c r="Z46" s="16"/>
      <c r="AE46" s="16"/>
      <c r="AJ46" s="16"/>
    </row>
    <row r="47" customFormat="false" ht="15" hidden="false" customHeight="false" outlineLevel="0" collapsed="false">
      <c r="A47" s="16" t="n">
        <v>8</v>
      </c>
      <c r="B47" s="2" t="s">
        <v>26</v>
      </c>
      <c r="C47" s="23" t="n">
        <f aca="false">SUM(G10,L10,Q10,V10,AA10,AF10)</f>
        <v>3684367.5</v>
      </c>
      <c r="D47" s="23" t="n">
        <f aca="false">SUM(H10,M10,R10,W10,AB10,AG10)</f>
        <v>401931</v>
      </c>
      <c r="E47" s="23" t="n">
        <f aca="false">SUM(I10,N10,S10,X10,AC10,AH10)</f>
        <v>1205793</v>
      </c>
      <c r="F47" s="23" t="n">
        <f aca="false">SUM(J10,O10,T10,Y10,AD10,AI10)</f>
        <v>602896.5</v>
      </c>
      <c r="G47" s="23" t="n">
        <f aca="false">SUM(K10,P10,U10,Z10,AE10,AJ10)</f>
        <v>803862</v>
      </c>
      <c r="K47" s="16"/>
      <c r="P47" s="16"/>
      <c r="U47" s="16"/>
      <c r="Z47" s="16"/>
      <c r="AE47" s="16"/>
      <c r="AJ47" s="16"/>
    </row>
    <row r="48" customFormat="false" ht="15" hidden="false" customHeight="false" outlineLevel="0" collapsed="false">
      <c r="A48" s="16" t="n">
        <v>9</v>
      </c>
      <c r="B48" s="2" t="s">
        <v>27</v>
      </c>
      <c r="C48" s="23" t="n">
        <f aca="false">SUM(G11,L11,Q11,V11,AA11,AF11)</f>
        <v>3058808.5</v>
      </c>
      <c r="D48" s="23" t="n">
        <f aca="false">SUM(H11,M11,R11,W11,AB11,AG11)</f>
        <v>333688.2</v>
      </c>
      <c r="E48" s="23" t="n">
        <f aca="false">SUM(I11,N11,S11,X11,AC11,AH11)</f>
        <v>1001064.6</v>
      </c>
      <c r="F48" s="23" t="n">
        <f aca="false">SUM(J11,O11,T11,Y11,AD11,AI11)</f>
        <v>500532.3</v>
      </c>
      <c r="G48" s="23" t="n">
        <f aca="false">SUM(K11,P11,U11,Z11,AE11,AJ11)</f>
        <v>667376.4</v>
      </c>
      <c r="K48" s="16"/>
      <c r="P48" s="16"/>
      <c r="U48" s="16"/>
      <c r="Z48" s="16"/>
      <c r="AE48" s="16"/>
      <c r="AJ48" s="16"/>
    </row>
    <row r="49" customFormat="false" ht="15" hidden="false" customHeight="false" outlineLevel="0" collapsed="false">
      <c r="A49" s="16" t="n">
        <v>10</v>
      </c>
      <c r="B49" s="2" t="s">
        <v>28</v>
      </c>
      <c r="C49" s="23" t="n">
        <f aca="false">SUM(G12,L12,Q12,V12,AA12,AF12)</f>
        <v>2677856.5</v>
      </c>
      <c r="D49" s="23" t="n">
        <f aca="false">SUM(H12,M12,R12,W12,AB12,AG12)</f>
        <v>292129.8</v>
      </c>
      <c r="E49" s="23" t="n">
        <f aca="false">SUM(I12,N12,S12,X12,AC12,AH12)</f>
        <v>876389.4</v>
      </c>
      <c r="F49" s="23" t="n">
        <f aca="false">SUM(J12,O12,T12,Y12,AD12,AI12)</f>
        <v>438194.7</v>
      </c>
      <c r="G49" s="23" t="n">
        <f aca="false">SUM(K12,P12,U12,Z12,AE12,AJ12)</f>
        <v>584259.6</v>
      </c>
      <c r="K49" s="16"/>
      <c r="P49" s="16"/>
      <c r="U49" s="16"/>
      <c r="Z49" s="16"/>
      <c r="AE49" s="16"/>
      <c r="AJ49" s="16"/>
    </row>
    <row r="50" customFormat="false" ht="15" hidden="false" customHeight="false" outlineLevel="0" collapsed="false">
      <c r="A50" s="16" t="n">
        <v>11</v>
      </c>
      <c r="B50" s="2" t="s">
        <v>29</v>
      </c>
      <c r="C50" s="23" t="n">
        <f aca="false">SUM(G13,L13,Q13,V13,AA13,AF13)</f>
        <v>3586280.5</v>
      </c>
      <c r="D50" s="23" t="n">
        <f aca="false">SUM(H13,M13,R13,W13,AB13,AG13)</f>
        <v>391230.6</v>
      </c>
      <c r="E50" s="23" t="n">
        <f aca="false">SUM(I13,N13,S13,X13,AC13,AH13)</f>
        <v>1173691.8</v>
      </c>
      <c r="F50" s="23" t="n">
        <f aca="false">SUM(J13,O13,T13,Y13,AD13,AI13)</f>
        <v>586845.9</v>
      </c>
      <c r="G50" s="23" t="n">
        <f aca="false">SUM(K13,P13,U13,Z13,AE13,AJ13)</f>
        <v>782461.2</v>
      </c>
      <c r="K50" s="16"/>
      <c r="P50" s="16"/>
      <c r="U50" s="16"/>
      <c r="Z50" s="16"/>
      <c r="AE50" s="16"/>
      <c r="AJ50" s="16"/>
    </row>
    <row r="51" customFormat="false" ht="15" hidden="false" customHeight="false" outlineLevel="0" collapsed="false">
      <c r="A51" s="16" t="n">
        <v>12</v>
      </c>
      <c r="B51" s="2" t="s">
        <v>30</v>
      </c>
      <c r="C51" s="23" t="n">
        <f aca="false">SUM(G14,L14,Q14,V14,AA14,AF14)</f>
        <v>2136343</v>
      </c>
      <c r="D51" s="23" t="n">
        <f aca="false">SUM(H14,M14,R14,W14,AB14,AG14)</f>
        <v>233055.6</v>
      </c>
      <c r="E51" s="23" t="n">
        <f aca="false">SUM(I14,N14,S14,X14,AC14,AH14)</f>
        <v>699166.8</v>
      </c>
      <c r="F51" s="23" t="n">
        <f aca="false">SUM(J14,O14,T14,Y14,AD14,AI14)</f>
        <v>349583.4</v>
      </c>
      <c r="G51" s="23" t="n">
        <f aca="false">SUM(K14,P14,U14,Z14,AE14,AJ14)</f>
        <v>466111.2</v>
      </c>
      <c r="K51" s="16"/>
      <c r="P51" s="16"/>
      <c r="U51" s="16"/>
      <c r="Z51" s="16"/>
      <c r="AE51" s="16"/>
      <c r="AJ51" s="16"/>
    </row>
    <row r="52" customFormat="false" ht="15" hidden="false" customHeight="false" outlineLevel="0" collapsed="false">
      <c r="A52" s="16" t="n">
        <v>13</v>
      </c>
      <c r="B52" s="2" t="s">
        <v>31</v>
      </c>
      <c r="C52" s="23" t="n">
        <f aca="false">SUM(G15,L15,Q15,V15,AA15,AF15)</f>
        <v>2140413</v>
      </c>
      <c r="D52" s="23" t="n">
        <f aca="false">SUM(H15,M15,R15,W15,AB15,AG15)</f>
        <v>233499.6</v>
      </c>
      <c r="E52" s="23" t="n">
        <f aca="false">SUM(I15,N15,S15,X15,AC15,AH15)</f>
        <v>700498.8</v>
      </c>
      <c r="F52" s="23" t="n">
        <f aca="false">SUM(J15,O15,T15,Y15,AD15,AI15)</f>
        <v>350249.4</v>
      </c>
      <c r="G52" s="23" t="n">
        <f aca="false">SUM(K15,P15,U15,Z15,AE15,AJ15)</f>
        <v>466999.2</v>
      </c>
      <c r="K52" s="16"/>
      <c r="P52" s="16"/>
      <c r="U52" s="16"/>
      <c r="Z52" s="16"/>
      <c r="AE52" s="16"/>
      <c r="AJ52" s="16"/>
    </row>
    <row r="53" customFormat="false" ht="15" hidden="false" customHeight="false" outlineLevel="0" collapsed="false">
      <c r="A53" s="16" t="n">
        <v>14</v>
      </c>
      <c r="B53" s="2" t="s">
        <v>32</v>
      </c>
      <c r="C53" s="23" t="n">
        <f aca="false">SUM(G16,L16,Q16,V16,AA16,AF16)</f>
        <v>2264751.5</v>
      </c>
      <c r="D53" s="23" t="n">
        <f aca="false">SUM(H16,M16,R16,W16,AB16,AG16)</f>
        <v>247063.8</v>
      </c>
      <c r="E53" s="23" t="n">
        <f aca="false">SUM(I16,N16,S16,X16,AC16,AH16)</f>
        <v>741191.4</v>
      </c>
      <c r="F53" s="23" t="n">
        <f aca="false">SUM(J16,O16,T16,Y16,AD16,AI16)</f>
        <v>370595.7</v>
      </c>
      <c r="G53" s="23" t="n">
        <f aca="false">SUM(K16,P16,U16,Z16,AE16,AJ16)</f>
        <v>494127.6</v>
      </c>
      <c r="K53" s="16"/>
      <c r="P53" s="16"/>
      <c r="U53" s="16"/>
      <c r="Z53" s="16"/>
      <c r="AE53" s="16"/>
      <c r="AJ53" s="16"/>
    </row>
    <row r="54" customFormat="false" ht="15" hidden="false" customHeight="false" outlineLevel="0" collapsed="false">
      <c r="A54" s="16" t="n">
        <v>15</v>
      </c>
      <c r="B54" s="2" t="s">
        <v>33</v>
      </c>
      <c r="C54" s="23" t="n">
        <f aca="false">SUM(G17,L17,Q17,V17,AA17,AF17)</f>
        <v>4402926</v>
      </c>
      <c r="D54" s="23" t="n">
        <f aca="false">SUM(H17,M17,R17,W17,AB17,AG17)</f>
        <v>480319.2</v>
      </c>
      <c r="E54" s="23" t="n">
        <f aca="false">SUM(I17,N17,S17,X17,AC17,AH17)</f>
        <v>1440957.6</v>
      </c>
      <c r="F54" s="23" t="n">
        <f aca="false">SUM(J17,O17,T17,Y17,AD17,AI17)</f>
        <v>720478.8</v>
      </c>
      <c r="G54" s="23" t="n">
        <f aca="false">SUM(K17,P17,U17,Z17,AE17,AJ17)</f>
        <v>960638.4</v>
      </c>
      <c r="K54" s="16"/>
      <c r="P54" s="16"/>
      <c r="U54" s="16"/>
      <c r="Z54" s="16"/>
      <c r="AE54" s="16"/>
      <c r="AJ54" s="16"/>
    </row>
    <row r="55" customFormat="false" ht="15" hidden="false" customHeight="false" outlineLevel="0" collapsed="false">
      <c r="A55" s="16" t="n">
        <v>16</v>
      </c>
      <c r="B55" s="2" t="s">
        <v>34</v>
      </c>
      <c r="C55" s="23" t="n">
        <f aca="false">SUM(G18,L18,Q18,V18,AA18,AF18)</f>
        <v>1993486</v>
      </c>
      <c r="D55" s="23" t="n">
        <f aca="false">SUM(H18,M18,R18,W18,AB18,AG18)</f>
        <v>217471.2</v>
      </c>
      <c r="E55" s="23" t="n">
        <f aca="false">SUM(I18,N18,S18,X18,AC18,AH18)</f>
        <v>652413.6</v>
      </c>
      <c r="F55" s="23" t="n">
        <f aca="false">SUM(J18,O18,T18,Y18,AD18,AI18)</f>
        <v>326206.8</v>
      </c>
      <c r="G55" s="23" t="n">
        <f aca="false">SUM(K18,P18,U18,Z18,AE18,AJ18)</f>
        <v>434942.4</v>
      </c>
      <c r="K55" s="16"/>
      <c r="P55" s="16"/>
      <c r="U55" s="16"/>
      <c r="Z55" s="16"/>
      <c r="AE55" s="16"/>
      <c r="AJ55" s="16"/>
    </row>
    <row r="56" customFormat="false" ht="15" hidden="false" customHeight="false" outlineLevel="0" collapsed="false">
      <c r="A56" s="16" t="n">
        <v>17</v>
      </c>
      <c r="B56" s="2" t="s">
        <v>35</v>
      </c>
      <c r="C56" s="23" t="n">
        <f aca="false">SUM(G19,L19,Q19,V19,AA19,AF19)</f>
        <v>6280213.5</v>
      </c>
      <c r="D56" s="23" t="n">
        <f aca="false">SUM(H19,M19,R19,W19,AB19,AG19)</f>
        <v>685114.2</v>
      </c>
      <c r="E56" s="23" t="n">
        <f aca="false">SUM(I19,N19,S19,X19,AC19,AH19)</f>
        <v>2055342.6</v>
      </c>
      <c r="F56" s="23" t="n">
        <f aca="false">SUM(J19,O19,T19,Y19,AD19,AI19)</f>
        <v>1027671.3</v>
      </c>
      <c r="G56" s="23" t="n">
        <f aca="false">SUM(K19,P19,U19,Z19,AE19,AJ19)</f>
        <v>1370228.4</v>
      </c>
      <c r="K56" s="16"/>
      <c r="P56" s="16"/>
      <c r="U56" s="16"/>
      <c r="Z56" s="16"/>
      <c r="AE56" s="16"/>
      <c r="AJ56" s="16"/>
    </row>
    <row r="57" customFormat="false" ht="15" hidden="false" customHeight="false" outlineLevel="0" collapsed="false">
      <c r="A57" s="16" t="n">
        <v>18</v>
      </c>
      <c r="B57" s="2" t="s">
        <v>36</v>
      </c>
      <c r="C57" s="23" t="n">
        <f aca="false">SUM(G20,L20,Q20,V20,AA20,AF20)</f>
        <v>2306469</v>
      </c>
      <c r="D57" s="23" t="n">
        <f aca="false">SUM(H20,M20,R20,W20,AB20,AG20)</f>
        <v>251614.8</v>
      </c>
      <c r="E57" s="23" t="n">
        <f aca="false">SUM(I20,N20,S20,X20,AC20,AH20)</f>
        <v>754844.4</v>
      </c>
      <c r="F57" s="23" t="n">
        <f aca="false">SUM(J20,O20,T20,Y20,AD20,AI20)</f>
        <v>377422.2</v>
      </c>
      <c r="G57" s="23" t="n">
        <f aca="false">SUM(K20,P20,U20,Z20,AE20,AJ20)</f>
        <v>503229.6</v>
      </c>
      <c r="K57" s="16"/>
      <c r="P57" s="16"/>
      <c r="U57" s="16"/>
      <c r="Z57" s="16"/>
      <c r="AE57" s="16"/>
      <c r="AJ57" s="16"/>
    </row>
    <row r="58" customFormat="false" ht="15" hidden="false" customHeight="false" outlineLevel="0" collapsed="false">
      <c r="A58" s="16" t="n">
        <v>19</v>
      </c>
      <c r="B58" s="2" t="s">
        <v>37</v>
      </c>
      <c r="C58" s="23" t="n">
        <f aca="false">SUM(G21,L21,Q21,V21,AA21,AF21)</f>
        <v>17498354.5</v>
      </c>
      <c r="D58" s="23" t="n">
        <f aca="false">SUM(H21,M21,R21,W21,AB21,AG21)</f>
        <v>1908911.4</v>
      </c>
      <c r="E58" s="23" t="n">
        <f aca="false">SUM(I21,N21,S21,X21,AC21,AH21)</f>
        <v>5726734.2</v>
      </c>
      <c r="F58" s="23" t="n">
        <f aca="false">SUM(J21,O21,T21,Y21,AD21,AI21)</f>
        <v>2863367.1</v>
      </c>
      <c r="G58" s="23" t="n">
        <f aca="false">SUM(K21,P21,U21,Z21,AE21,AJ21)</f>
        <v>3817822.8</v>
      </c>
      <c r="K58" s="16"/>
      <c r="P58" s="16"/>
      <c r="U58" s="16"/>
      <c r="Z58" s="16"/>
      <c r="AE58" s="16"/>
      <c r="AJ58" s="16"/>
    </row>
  </sheetData>
  <mergeCells count="11">
    <mergeCell ref="G1:K1"/>
    <mergeCell ref="L1:P1"/>
    <mergeCell ref="Q1:U1"/>
    <mergeCell ref="V1:Z1"/>
    <mergeCell ref="AA1:AE1"/>
    <mergeCell ref="AF1:AJ1"/>
    <mergeCell ref="AM1:AR1"/>
    <mergeCell ref="AS1:AX1"/>
    <mergeCell ref="AY1:BD1"/>
    <mergeCell ref="BE1:BJ1"/>
    <mergeCell ref="BK1:B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22.29"/>
    <col collapsed="false" customWidth="true" hidden="false" outlineLevel="0" max="2" min="2" style="2" width="15.15"/>
    <col collapsed="false" customWidth="false" hidden="false" outlineLevel="0" max="16381" min="3" style="2" width="9.14"/>
    <col collapsed="false" customWidth="true" hidden="false" outlineLevel="0" max="16384" min="16382" style="2" width="10.16"/>
  </cols>
  <sheetData>
    <row r="1" customFormat="false" ht="13.8" hidden="false" customHeight="false" outlineLevel="0" collapsed="false">
      <c r="B1" s="2" t="s">
        <v>46</v>
      </c>
    </row>
    <row r="2" customFormat="false" ht="13.8" hidden="false" customHeight="false" outlineLevel="0" collapsed="false">
      <c r="A2" s="2" t="s">
        <v>6</v>
      </c>
      <c r="B2" s="2" t="n">
        <v>2164.2</v>
      </c>
    </row>
    <row r="3" customFormat="false" ht="13.8" hidden="false" customHeight="false" outlineLevel="0" collapsed="false">
      <c r="A3" s="2" t="s">
        <v>10</v>
      </c>
      <c r="B3" s="2" t="n">
        <v>897</v>
      </c>
    </row>
    <row r="4" customFormat="false" ht="13.8" hidden="false" customHeight="false" outlineLevel="0" collapsed="false">
      <c r="A4" s="2" t="s">
        <v>14</v>
      </c>
      <c r="B4" s="2" t="n">
        <v>1268.2</v>
      </c>
    </row>
    <row r="5" customFormat="false" ht="13.8" hidden="false" customHeight="false" outlineLevel="0" collapsed="false">
      <c r="A5" s="2" t="s">
        <v>18</v>
      </c>
      <c r="B5" s="2" t="n">
        <v>1229.6</v>
      </c>
    </row>
    <row r="6" customFormat="false" ht="13.8" hidden="false" customHeight="false" outlineLevel="0" collapsed="false">
      <c r="A6" s="2" t="s">
        <v>21</v>
      </c>
      <c r="B6" s="2" t="n">
        <v>1282.3</v>
      </c>
    </row>
    <row r="7" customFormat="false" ht="13.8" hidden="false" customHeight="false" outlineLevel="0" collapsed="false">
      <c r="A7" s="2" t="s">
        <v>24</v>
      </c>
      <c r="B7" s="2" t="n">
        <v>1693.3</v>
      </c>
    </row>
    <row r="8" customFormat="false" ht="13.8" hidden="false" customHeight="false" outlineLevel="0" collapsed="false">
      <c r="A8" s="2" t="s">
        <v>25</v>
      </c>
      <c r="B8" s="2" t="n">
        <v>776.7</v>
      </c>
    </row>
    <row r="9" customFormat="false" ht="13.8" hidden="false" customHeight="false" outlineLevel="0" collapsed="false">
      <c r="A9" s="2" t="s">
        <v>26</v>
      </c>
      <c r="B9" s="2" t="n">
        <v>1810.5</v>
      </c>
    </row>
    <row r="10" customFormat="false" ht="13.8" hidden="false" customHeight="false" outlineLevel="0" collapsed="false">
      <c r="A10" s="2" t="s">
        <v>27</v>
      </c>
      <c r="B10" s="2" t="n">
        <v>1503.1</v>
      </c>
    </row>
    <row r="11" customFormat="false" ht="13.8" hidden="false" customHeight="false" outlineLevel="0" collapsed="false">
      <c r="A11" s="2" t="s">
        <v>28</v>
      </c>
      <c r="B11" s="2" t="n">
        <v>1315.9</v>
      </c>
    </row>
    <row r="12" customFormat="false" ht="13.8" hidden="false" customHeight="false" outlineLevel="0" collapsed="false">
      <c r="A12" s="2" t="s">
        <v>29</v>
      </c>
      <c r="B12" s="2" t="n">
        <v>1762.3</v>
      </c>
    </row>
    <row r="13" customFormat="false" ht="13.8" hidden="false" customHeight="false" outlineLevel="0" collapsed="false">
      <c r="A13" s="2" t="s">
        <v>30</v>
      </c>
      <c r="B13" s="2" t="n">
        <v>1049.8</v>
      </c>
    </row>
    <row r="14" customFormat="false" ht="13.8" hidden="false" customHeight="false" outlineLevel="0" collapsed="false">
      <c r="A14" s="2" t="s">
        <v>31</v>
      </c>
      <c r="B14" s="2" t="n">
        <v>1051.8</v>
      </c>
    </row>
    <row r="15" customFormat="false" ht="13.8" hidden="false" customHeight="false" outlineLevel="0" collapsed="false">
      <c r="A15" s="2" t="s">
        <v>32</v>
      </c>
      <c r="B15" s="2" t="n">
        <v>1112.9</v>
      </c>
    </row>
    <row r="16" customFormat="false" ht="13.8" hidden="false" customHeight="false" outlineLevel="0" collapsed="false">
      <c r="A16" s="2" t="s">
        <v>33</v>
      </c>
      <c r="B16" s="2" t="n">
        <v>2163.6</v>
      </c>
    </row>
    <row r="17" customFormat="false" ht="13.8" hidden="false" customHeight="false" outlineLevel="0" collapsed="false">
      <c r="A17" s="2" t="s">
        <v>34</v>
      </c>
      <c r="B17" s="2" t="n">
        <v>979.6</v>
      </c>
    </row>
    <row r="18" customFormat="false" ht="13.8" hidden="false" customHeight="false" outlineLevel="0" collapsed="false">
      <c r="A18" s="2" t="s">
        <v>35</v>
      </c>
      <c r="B18" s="2" t="n">
        <v>3086.1</v>
      </c>
    </row>
    <row r="19" customFormat="false" ht="13.8" hidden="false" customHeight="false" outlineLevel="0" collapsed="false">
      <c r="A19" s="2" t="s">
        <v>36</v>
      </c>
      <c r="B19" s="2" t="n">
        <v>1133.4</v>
      </c>
    </row>
    <row r="20" customFormat="false" ht="13.8" hidden="false" customHeight="false" outlineLevel="0" collapsed="false">
      <c r="A20" s="2" t="s">
        <v>37</v>
      </c>
      <c r="B20" s="2" t="n">
        <v>8598.7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16015625" defaultRowHeight="13.8" zeroHeight="false" outlineLevelRow="0" outlineLevelCol="0"/>
  <cols>
    <col collapsed="false" customWidth="false" hidden="false" outlineLevel="0" max="6" min="2" style="2" width="10.16"/>
  </cols>
  <sheetData>
    <row r="1" customFormat="false" ht="46.25" hidden="false" customHeight="false" outlineLevel="0" collapsed="false">
      <c r="A1" s="29"/>
      <c r="B1" s="8" t="s">
        <v>85</v>
      </c>
      <c r="C1" s="8" t="s">
        <v>86</v>
      </c>
      <c r="D1" s="8" t="s">
        <v>95</v>
      </c>
      <c r="E1" s="8" t="s">
        <v>20</v>
      </c>
      <c r="F1" s="8" t="s">
        <v>96</v>
      </c>
    </row>
    <row r="2" customFormat="false" ht="15" hidden="false" customHeight="true" outlineLevel="0" collapsed="false">
      <c r="A2" s="30" t="s">
        <v>9</v>
      </c>
      <c r="B2" s="31" t="n">
        <v>10000</v>
      </c>
      <c r="C2" s="31" t="n">
        <v>10000</v>
      </c>
      <c r="D2" s="32" t="n">
        <v>15000</v>
      </c>
      <c r="E2" s="32" t="n">
        <v>15000</v>
      </c>
      <c r="F2" s="29" t="n">
        <v>12500</v>
      </c>
    </row>
    <row r="3" customFormat="false" ht="13.8" hidden="false" customHeight="false" outlineLevel="0" collapsed="false">
      <c r="A3" s="30" t="s">
        <v>13</v>
      </c>
      <c r="B3" s="32" t="n">
        <v>7500</v>
      </c>
      <c r="C3" s="32" t="n">
        <v>7500</v>
      </c>
      <c r="D3" s="32" t="n">
        <v>12500</v>
      </c>
      <c r="E3" s="32" t="n">
        <v>12500</v>
      </c>
      <c r="F3" s="32" t="n">
        <v>10000</v>
      </c>
    </row>
    <row r="4" customFormat="false" ht="13.8" hidden="false" customHeight="false" outlineLevel="0" collapsed="false">
      <c r="A4" s="30" t="s">
        <v>17</v>
      </c>
      <c r="B4" s="32" t="n">
        <v>5000</v>
      </c>
      <c r="C4" s="32" t="n">
        <v>5000</v>
      </c>
      <c r="D4" s="32" t="n">
        <v>10000</v>
      </c>
      <c r="E4" s="32" t="n">
        <v>10000</v>
      </c>
      <c r="F4" s="32" t="n">
        <v>7500</v>
      </c>
    </row>
    <row r="6" customFormat="false" ht="15" hidden="false" customHeight="true" outlineLevel="0" collapsed="false"/>
    <row r="1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8984375" defaultRowHeight="13.8" zeroHeight="false" outlineLevelRow="0" outlineLevelCol="0"/>
  <cols>
    <col collapsed="false" customWidth="true" hidden="false" outlineLevel="0" max="2" min="2" style="2" width="14.97"/>
    <col collapsed="false" customWidth="false" hidden="false" outlineLevel="0" max="16377" min="3" style="2" width="8.59"/>
    <col collapsed="false" customWidth="true" hidden="false" outlineLevel="0" max="16384" min="16378" style="2" width="10.16"/>
  </cols>
  <sheetData>
    <row r="1" customFormat="false" ht="13.8" hidden="false" customHeight="false" outlineLevel="0" collapsed="false">
      <c r="A1" s="2" t="s">
        <v>97</v>
      </c>
      <c r="B1" s="2" t="s">
        <v>98</v>
      </c>
      <c r="C1" s="33" t="s">
        <v>8</v>
      </c>
      <c r="D1" s="33" t="s">
        <v>12</v>
      </c>
      <c r="E1" s="33" t="s">
        <v>16</v>
      </c>
      <c r="F1" s="33" t="s">
        <v>20</v>
      </c>
      <c r="G1" s="33" t="s">
        <v>23</v>
      </c>
    </row>
    <row r="2" customFormat="false" ht="13.8" hidden="false" customHeight="false" outlineLevel="0" collapsed="false">
      <c r="A2" s="2" t="n">
        <v>1</v>
      </c>
      <c r="B2" s="2" t="s">
        <v>6</v>
      </c>
      <c r="C2" s="34" t="n">
        <f aca="false">WEEEAmount!C40</f>
        <v>4404147</v>
      </c>
      <c r="D2" s="34" t="n">
        <f aca="false">WEEEAmount!D40</f>
        <v>480452.4</v>
      </c>
      <c r="E2" s="34" t="n">
        <f aca="false">WEEEAmount!E40</f>
        <v>1441357.2</v>
      </c>
      <c r="F2" s="34" t="n">
        <f aca="false">WEEEAmount!F40</f>
        <v>720678.6</v>
      </c>
      <c r="G2" s="34" t="n">
        <f aca="false">WEEEAmount!G40</f>
        <v>960904.8</v>
      </c>
    </row>
    <row r="3" customFormat="false" ht="13.8" hidden="false" customHeight="false" outlineLevel="0" collapsed="false">
      <c r="A3" s="2" t="n">
        <v>1</v>
      </c>
      <c r="B3" s="2" t="s">
        <v>10</v>
      </c>
      <c r="C3" s="2" t="n">
        <v>1500000</v>
      </c>
      <c r="D3" s="2" t="n">
        <v>150000</v>
      </c>
      <c r="E3" s="2" t="n">
        <v>300000</v>
      </c>
      <c r="F3" s="2" t="n">
        <v>200000</v>
      </c>
      <c r="G3" s="2" t="n">
        <v>400000</v>
      </c>
    </row>
    <row r="4" customFormat="false" ht="13.8" hidden="false" customHeight="false" outlineLevel="0" collapsed="false">
      <c r="A4" s="2" t="n">
        <v>1</v>
      </c>
      <c r="B4" s="2" t="s">
        <v>14</v>
      </c>
      <c r="C4" s="2" t="n">
        <v>1500000</v>
      </c>
      <c r="D4" s="2" t="n">
        <v>150000</v>
      </c>
      <c r="E4" s="2" t="n">
        <v>300000</v>
      </c>
      <c r="F4" s="2" t="n">
        <v>200000</v>
      </c>
      <c r="G4" s="2" t="n">
        <v>400000</v>
      </c>
    </row>
    <row r="5" customFormat="false" ht="13.8" hidden="false" customHeight="false" outlineLevel="0" collapsed="false">
      <c r="A5" s="2" t="n">
        <v>1</v>
      </c>
      <c r="B5" s="2" t="s">
        <v>18</v>
      </c>
      <c r="C5" s="2" t="n">
        <v>1500000</v>
      </c>
      <c r="D5" s="2" t="n">
        <v>150000</v>
      </c>
      <c r="E5" s="2" t="n">
        <v>300000</v>
      </c>
      <c r="F5" s="2" t="n">
        <v>200000</v>
      </c>
      <c r="G5" s="2" t="n">
        <v>400000</v>
      </c>
    </row>
    <row r="6" customFormat="false" ht="13.8" hidden="false" customHeight="false" outlineLevel="0" collapsed="false">
      <c r="A6" s="2" t="n">
        <v>1</v>
      </c>
      <c r="B6" s="2" t="s">
        <v>21</v>
      </c>
      <c r="C6" s="2" t="n">
        <v>1500000</v>
      </c>
      <c r="D6" s="2" t="n">
        <v>150000</v>
      </c>
      <c r="E6" s="2" t="n">
        <v>300000</v>
      </c>
      <c r="F6" s="2" t="n">
        <v>200000</v>
      </c>
      <c r="G6" s="2" t="n">
        <v>400000</v>
      </c>
    </row>
    <row r="7" customFormat="false" ht="13.8" hidden="false" customHeight="false" outlineLevel="0" collapsed="false">
      <c r="A7" s="2" t="n">
        <v>1</v>
      </c>
      <c r="B7" s="2" t="s">
        <v>24</v>
      </c>
      <c r="C7" s="2" t="n">
        <v>1500000</v>
      </c>
      <c r="D7" s="2" t="n">
        <v>150000</v>
      </c>
      <c r="E7" s="2" t="n">
        <v>300000</v>
      </c>
      <c r="F7" s="2" t="n">
        <v>200000</v>
      </c>
      <c r="G7" s="2" t="n">
        <v>400000</v>
      </c>
    </row>
    <row r="8" customFormat="false" ht="13.8" hidden="false" customHeight="false" outlineLevel="0" collapsed="false">
      <c r="A8" s="2" t="n">
        <v>1</v>
      </c>
      <c r="B8" s="2" t="s">
        <v>25</v>
      </c>
      <c r="C8" s="2" t="n">
        <v>1500000</v>
      </c>
      <c r="D8" s="2" t="n">
        <v>150000</v>
      </c>
      <c r="E8" s="2" t="n">
        <v>300000</v>
      </c>
      <c r="F8" s="2" t="n">
        <v>200000</v>
      </c>
      <c r="G8" s="2" t="n">
        <v>400000</v>
      </c>
    </row>
    <row r="9" customFormat="false" ht="13.8" hidden="false" customHeight="false" outlineLevel="0" collapsed="false">
      <c r="A9" s="2" t="n">
        <v>1</v>
      </c>
      <c r="B9" s="2" t="s">
        <v>26</v>
      </c>
      <c r="C9" s="2" t="n">
        <v>1500000</v>
      </c>
      <c r="D9" s="2" t="n">
        <v>150000</v>
      </c>
      <c r="E9" s="2" t="n">
        <v>300000</v>
      </c>
      <c r="F9" s="2" t="n">
        <v>200000</v>
      </c>
      <c r="G9" s="2" t="n">
        <v>400000</v>
      </c>
    </row>
    <row r="10" customFormat="false" ht="13.8" hidden="false" customHeight="false" outlineLevel="0" collapsed="false">
      <c r="A10" s="2" t="n">
        <v>1</v>
      </c>
      <c r="B10" s="2" t="s">
        <v>27</v>
      </c>
      <c r="C10" s="2" t="n">
        <v>1500000</v>
      </c>
      <c r="D10" s="2" t="n">
        <v>150000</v>
      </c>
      <c r="E10" s="2" t="n">
        <v>300000</v>
      </c>
      <c r="F10" s="2" t="n">
        <v>200000</v>
      </c>
      <c r="G10" s="2" t="n">
        <v>400000</v>
      </c>
    </row>
    <row r="11" customFormat="false" ht="13.8" hidden="false" customHeight="false" outlineLevel="0" collapsed="false">
      <c r="A11" s="2" t="n">
        <v>1</v>
      </c>
      <c r="B11" s="2" t="s">
        <v>28</v>
      </c>
      <c r="C11" s="2" t="n">
        <v>1500000</v>
      </c>
      <c r="D11" s="2" t="n">
        <v>150000</v>
      </c>
      <c r="E11" s="2" t="n">
        <v>300000</v>
      </c>
      <c r="F11" s="2" t="n">
        <v>200000</v>
      </c>
      <c r="G11" s="2" t="n">
        <v>400000</v>
      </c>
    </row>
    <row r="12" customFormat="false" ht="13.8" hidden="false" customHeight="false" outlineLevel="0" collapsed="false">
      <c r="A12" s="2" t="n">
        <v>1</v>
      </c>
      <c r="B12" s="2" t="s">
        <v>29</v>
      </c>
      <c r="C12" s="2" t="n">
        <v>1500000</v>
      </c>
      <c r="D12" s="2" t="n">
        <v>150000</v>
      </c>
      <c r="E12" s="2" t="n">
        <v>300000</v>
      </c>
      <c r="F12" s="2" t="n">
        <v>200000</v>
      </c>
      <c r="G12" s="2" t="n">
        <v>400000</v>
      </c>
    </row>
    <row r="13" customFormat="false" ht="13.8" hidden="false" customHeight="false" outlineLevel="0" collapsed="false">
      <c r="A13" s="2" t="n">
        <v>1</v>
      </c>
      <c r="B13" s="2" t="s">
        <v>30</v>
      </c>
      <c r="C13" s="2" t="n">
        <v>1500000</v>
      </c>
      <c r="D13" s="2" t="n">
        <v>150000</v>
      </c>
      <c r="E13" s="2" t="n">
        <v>300000</v>
      </c>
      <c r="F13" s="2" t="n">
        <v>200000</v>
      </c>
      <c r="G13" s="2" t="n">
        <v>400000</v>
      </c>
    </row>
    <row r="14" customFormat="false" ht="13.8" hidden="false" customHeight="false" outlineLevel="0" collapsed="false">
      <c r="A14" s="2" t="n">
        <v>1</v>
      </c>
      <c r="B14" s="2" t="s">
        <v>31</v>
      </c>
      <c r="C14" s="2" t="n">
        <v>1500000</v>
      </c>
      <c r="D14" s="2" t="n">
        <v>150000</v>
      </c>
      <c r="E14" s="2" t="n">
        <v>300000</v>
      </c>
      <c r="F14" s="2" t="n">
        <v>200000</v>
      </c>
      <c r="G14" s="2" t="n">
        <v>400000</v>
      </c>
    </row>
    <row r="15" customFormat="false" ht="13.8" hidden="false" customHeight="false" outlineLevel="0" collapsed="false">
      <c r="A15" s="2" t="n">
        <v>1</v>
      </c>
      <c r="B15" s="2" t="s">
        <v>32</v>
      </c>
      <c r="C15" s="2" t="n">
        <v>1500000</v>
      </c>
      <c r="D15" s="2" t="n">
        <v>150000</v>
      </c>
      <c r="E15" s="2" t="n">
        <v>300000</v>
      </c>
      <c r="F15" s="2" t="n">
        <v>200000</v>
      </c>
      <c r="G15" s="2" t="n">
        <v>400000</v>
      </c>
    </row>
    <row r="16" customFormat="false" ht="13.8" hidden="false" customHeight="false" outlineLevel="0" collapsed="false">
      <c r="A16" s="2" t="n">
        <v>1</v>
      </c>
      <c r="B16" s="2" t="s">
        <v>33</v>
      </c>
      <c r="C16" s="2" t="n">
        <v>1500000</v>
      </c>
      <c r="D16" s="2" t="n">
        <v>150000</v>
      </c>
      <c r="E16" s="2" t="n">
        <v>300000</v>
      </c>
      <c r="F16" s="2" t="n">
        <v>200000</v>
      </c>
      <c r="G16" s="2" t="n">
        <v>400000</v>
      </c>
    </row>
    <row r="17" customFormat="false" ht="13.8" hidden="false" customHeight="false" outlineLevel="0" collapsed="false">
      <c r="A17" s="2" t="n">
        <v>1</v>
      </c>
      <c r="B17" s="2" t="s">
        <v>34</v>
      </c>
      <c r="C17" s="2" t="n">
        <v>1500000</v>
      </c>
      <c r="D17" s="2" t="n">
        <v>150000</v>
      </c>
      <c r="E17" s="2" t="n">
        <v>300000</v>
      </c>
      <c r="F17" s="2" t="n">
        <v>200000</v>
      </c>
      <c r="G17" s="2" t="n">
        <v>400000</v>
      </c>
    </row>
    <row r="18" customFormat="false" ht="13.8" hidden="false" customHeight="false" outlineLevel="0" collapsed="false">
      <c r="A18" s="2" t="n">
        <v>1</v>
      </c>
      <c r="B18" s="2" t="s">
        <v>35</v>
      </c>
      <c r="C18" s="2" t="n">
        <v>1500000</v>
      </c>
      <c r="D18" s="2" t="n">
        <v>150000</v>
      </c>
      <c r="E18" s="2" t="n">
        <v>300000</v>
      </c>
      <c r="F18" s="2" t="n">
        <v>200000</v>
      </c>
      <c r="G18" s="2" t="n">
        <v>400000</v>
      </c>
    </row>
    <row r="19" customFormat="false" ht="13.8" hidden="false" customHeight="false" outlineLevel="0" collapsed="false">
      <c r="A19" s="2" t="n">
        <v>1</v>
      </c>
      <c r="B19" s="2" t="s">
        <v>36</v>
      </c>
      <c r="C19" s="2" t="n">
        <v>1500000</v>
      </c>
      <c r="D19" s="2" t="n">
        <v>150000</v>
      </c>
      <c r="E19" s="2" t="n">
        <v>300000</v>
      </c>
      <c r="F19" s="2" t="n">
        <v>200000</v>
      </c>
      <c r="G19" s="2" t="n">
        <v>400000</v>
      </c>
    </row>
    <row r="20" customFormat="false" ht="13.8" hidden="false" customHeight="false" outlineLevel="0" collapsed="false">
      <c r="A20" s="2" t="n">
        <v>1</v>
      </c>
      <c r="B20" s="2" t="s">
        <v>37</v>
      </c>
      <c r="C20" s="2" t="n">
        <v>1500000</v>
      </c>
      <c r="D20" s="2" t="n">
        <v>150000</v>
      </c>
      <c r="E20" s="2" t="n">
        <v>300000</v>
      </c>
      <c r="F20" s="2" t="n">
        <v>200000</v>
      </c>
      <c r="G20" s="2" t="n">
        <v>400000</v>
      </c>
    </row>
    <row r="21" customFormat="false" ht="13.8" hidden="false" customHeight="false" outlineLevel="0" collapsed="false">
      <c r="A21" s="2" t="n">
        <v>2</v>
      </c>
      <c r="B21" s="2" t="s">
        <v>6</v>
      </c>
      <c r="C21" s="2" t="n">
        <v>4000000</v>
      </c>
      <c r="D21" s="2" t="n">
        <v>400000</v>
      </c>
      <c r="E21" s="2" t="n">
        <v>800000</v>
      </c>
      <c r="F21" s="2" t="n">
        <v>400000</v>
      </c>
      <c r="G21" s="2" t="n">
        <v>400000</v>
      </c>
    </row>
    <row r="22" customFormat="false" ht="13.8" hidden="false" customHeight="false" outlineLevel="0" collapsed="false">
      <c r="A22" s="2" t="n">
        <v>2</v>
      </c>
      <c r="B22" s="2" t="s">
        <v>10</v>
      </c>
      <c r="C22" s="2" t="n">
        <v>4000000</v>
      </c>
      <c r="D22" s="2" t="n">
        <v>400000</v>
      </c>
      <c r="E22" s="2" t="n">
        <v>800000</v>
      </c>
      <c r="F22" s="2" t="n">
        <v>400000</v>
      </c>
      <c r="G22" s="2" t="n">
        <v>400000</v>
      </c>
    </row>
    <row r="23" customFormat="false" ht="13.8" hidden="false" customHeight="false" outlineLevel="0" collapsed="false">
      <c r="A23" s="2" t="n">
        <v>2</v>
      </c>
      <c r="B23" s="2" t="s">
        <v>14</v>
      </c>
      <c r="C23" s="2" t="n">
        <v>4000000</v>
      </c>
      <c r="D23" s="2" t="n">
        <v>400000</v>
      </c>
      <c r="E23" s="2" t="n">
        <v>800000</v>
      </c>
      <c r="F23" s="2" t="n">
        <v>400000</v>
      </c>
      <c r="G23" s="2" t="n">
        <v>400000</v>
      </c>
    </row>
    <row r="24" customFormat="false" ht="13.8" hidden="false" customHeight="false" outlineLevel="0" collapsed="false">
      <c r="A24" s="2" t="n">
        <v>2</v>
      </c>
      <c r="B24" s="2" t="s">
        <v>18</v>
      </c>
      <c r="C24" s="2" t="n">
        <v>4000000</v>
      </c>
      <c r="D24" s="2" t="n">
        <v>400000</v>
      </c>
      <c r="E24" s="2" t="n">
        <v>800000</v>
      </c>
      <c r="F24" s="2" t="n">
        <v>400000</v>
      </c>
      <c r="G24" s="2" t="n">
        <v>400000</v>
      </c>
    </row>
    <row r="25" customFormat="false" ht="13.8" hidden="false" customHeight="false" outlineLevel="0" collapsed="false">
      <c r="A25" s="2" t="n">
        <v>2</v>
      </c>
      <c r="B25" s="2" t="s">
        <v>21</v>
      </c>
      <c r="C25" s="2" t="n">
        <v>4000000</v>
      </c>
      <c r="D25" s="2" t="n">
        <v>400000</v>
      </c>
      <c r="E25" s="2" t="n">
        <v>800000</v>
      </c>
      <c r="F25" s="2" t="n">
        <v>400000</v>
      </c>
      <c r="G25" s="2" t="n">
        <v>400000</v>
      </c>
    </row>
    <row r="26" customFormat="false" ht="13.8" hidden="false" customHeight="false" outlineLevel="0" collapsed="false">
      <c r="A26" s="2" t="n">
        <v>2</v>
      </c>
      <c r="B26" s="2" t="s">
        <v>24</v>
      </c>
      <c r="C26" s="2" t="n">
        <v>4000000</v>
      </c>
      <c r="D26" s="2" t="n">
        <v>400000</v>
      </c>
      <c r="E26" s="2" t="n">
        <v>800000</v>
      </c>
      <c r="F26" s="2" t="n">
        <v>400000</v>
      </c>
      <c r="G26" s="2" t="n">
        <v>400000</v>
      </c>
    </row>
    <row r="27" customFormat="false" ht="13.8" hidden="false" customHeight="false" outlineLevel="0" collapsed="false">
      <c r="A27" s="2" t="n">
        <v>2</v>
      </c>
      <c r="B27" s="2" t="s">
        <v>25</v>
      </c>
      <c r="C27" s="2" t="n">
        <v>4000000</v>
      </c>
      <c r="D27" s="2" t="n">
        <v>400000</v>
      </c>
      <c r="E27" s="2" t="n">
        <v>800000</v>
      </c>
      <c r="F27" s="2" t="n">
        <v>400000</v>
      </c>
      <c r="G27" s="2" t="n">
        <v>400000</v>
      </c>
    </row>
    <row r="28" customFormat="false" ht="13.8" hidden="false" customHeight="false" outlineLevel="0" collapsed="false">
      <c r="A28" s="2" t="n">
        <v>2</v>
      </c>
      <c r="B28" s="2" t="s">
        <v>26</v>
      </c>
      <c r="C28" s="2" t="n">
        <v>4000000</v>
      </c>
      <c r="D28" s="2" t="n">
        <v>400000</v>
      </c>
      <c r="E28" s="2" t="n">
        <v>800000</v>
      </c>
      <c r="F28" s="2" t="n">
        <v>400000</v>
      </c>
      <c r="G28" s="2" t="n">
        <v>400000</v>
      </c>
    </row>
    <row r="29" customFormat="false" ht="13.8" hidden="false" customHeight="false" outlineLevel="0" collapsed="false">
      <c r="A29" s="2" t="n">
        <v>2</v>
      </c>
      <c r="B29" s="2" t="s">
        <v>27</v>
      </c>
      <c r="C29" s="2" t="n">
        <v>4000000</v>
      </c>
      <c r="D29" s="2" t="n">
        <v>400000</v>
      </c>
      <c r="E29" s="2" t="n">
        <v>800000</v>
      </c>
      <c r="F29" s="2" t="n">
        <v>400000</v>
      </c>
      <c r="G29" s="2" t="n">
        <v>400000</v>
      </c>
    </row>
    <row r="30" customFormat="false" ht="13.8" hidden="false" customHeight="false" outlineLevel="0" collapsed="false">
      <c r="A30" s="2" t="n">
        <v>2</v>
      </c>
      <c r="B30" s="2" t="s">
        <v>28</v>
      </c>
      <c r="C30" s="2" t="n">
        <v>4000000</v>
      </c>
      <c r="D30" s="2" t="n">
        <v>400000</v>
      </c>
      <c r="E30" s="2" t="n">
        <v>800000</v>
      </c>
      <c r="F30" s="2" t="n">
        <v>400000</v>
      </c>
      <c r="G30" s="2" t="n">
        <v>400000</v>
      </c>
    </row>
    <row r="31" customFormat="false" ht="13.8" hidden="false" customHeight="false" outlineLevel="0" collapsed="false">
      <c r="A31" s="2" t="n">
        <v>2</v>
      </c>
      <c r="B31" s="2" t="s">
        <v>29</v>
      </c>
      <c r="C31" s="2" t="n">
        <v>4000000</v>
      </c>
      <c r="D31" s="2" t="n">
        <v>400000</v>
      </c>
      <c r="E31" s="2" t="n">
        <v>800000</v>
      </c>
      <c r="F31" s="2" t="n">
        <v>400000</v>
      </c>
      <c r="G31" s="2" t="n">
        <v>400000</v>
      </c>
    </row>
    <row r="32" customFormat="false" ht="13.8" hidden="false" customHeight="false" outlineLevel="0" collapsed="false">
      <c r="A32" s="2" t="n">
        <v>2</v>
      </c>
      <c r="B32" s="2" t="s">
        <v>30</v>
      </c>
      <c r="C32" s="2" t="n">
        <v>4000000</v>
      </c>
      <c r="D32" s="2" t="n">
        <v>400000</v>
      </c>
      <c r="E32" s="2" t="n">
        <v>800000</v>
      </c>
      <c r="F32" s="2" t="n">
        <v>400000</v>
      </c>
      <c r="G32" s="2" t="n">
        <v>400000</v>
      </c>
    </row>
    <row r="33" customFormat="false" ht="13.8" hidden="false" customHeight="false" outlineLevel="0" collapsed="false">
      <c r="A33" s="2" t="n">
        <v>2</v>
      </c>
      <c r="B33" s="2" t="s">
        <v>31</v>
      </c>
      <c r="C33" s="2" t="n">
        <v>4000000</v>
      </c>
      <c r="D33" s="2" t="n">
        <v>400000</v>
      </c>
      <c r="E33" s="2" t="n">
        <v>800000</v>
      </c>
      <c r="F33" s="2" t="n">
        <v>400000</v>
      </c>
      <c r="G33" s="2" t="n">
        <v>400000</v>
      </c>
    </row>
    <row r="34" customFormat="false" ht="13.8" hidden="false" customHeight="false" outlineLevel="0" collapsed="false">
      <c r="A34" s="2" t="n">
        <v>2</v>
      </c>
      <c r="B34" s="2" t="s">
        <v>32</v>
      </c>
      <c r="C34" s="2" t="n">
        <v>4000000</v>
      </c>
      <c r="D34" s="2" t="n">
        <v>400000</v>
      </c>
      <c r="E34" s="2" t="n">
        <v>800000</v>
      </c>
      <c r="F34" s="2" t="n">
        <v>400000</v>
      </c>
      <c r="G34" s="2" t="n">
        <v>400000</v>
      </c>
    </row>
    <row r="35" customFormat="false" ht="13.8" hidden="false" customHeight="false" outlineLevel="0" collapsed="false">
      <c r="A35" s="2" t="n">
        <v>2</v>
      </c>
      <c r="B35" s="2" t="s">
        <v>33</v>
      </c>
      <c r="C35" s="2" t="n">
        <v>4000000</v>
      </c>
      <c r="D35" s="2" t="n">
        <v>400000</v>
      </c>
      <c r="E35" s="2" t="n">
        <v>800000</v>
      </c>
      <c r="F35" s="2" t="n">
        <v>400000</v>
      </c>
      <c r="G35" s="2" t="n">
        <v>400000</v>
      </c>
    </row>
    <row r="36" customFormat="false" ht="13.8" hidden="false" customHeight="false" outlineLevel="0" collapsed="false">
      <c r="A36" s="2" t="n">
        <v>2</v>
      </c>
      <c r="B36" s="2" t="s">
        <v>34</v>
      </c>
      <c r="C36" s="2" t="n">
        <v>4000000</v>
      </c>
      <c r="D36" s="2" t="n">
        <v>400000</v>
      </c>
      <c r="E36" s="2" t="n">
        <v>800000</v>
      </c>
      <c r="F36" s="2" t="n">
        <v>400000</v>
      </c>
      <c r="G36" s="2" t="n">
        <v>400000</v>
      </c>
    </row>
    <row r="37" customFormat="false" ht="13.8" hidden="false" customHeight="false" outlineLevel="0" collapsed="false">
      <c r="A37" s="2" t="n">
        <v>2</v>
      </c>
      <c r="B37" s="2" t="s">
        <v>35</v>
      </c>
      <c r="C37" s="2" t="n">
        <v>4000000</v>
      </c>
      <c r="D37" s="2" t="n">
        <v>400000</v>
      </c>
      <c r="E37" s="2" t="n">
        <v>800000</v>
      </c>
      <c r="F37" s="2" t="n">
        <v>400000</v>
      </c>
      <c r="G37" s="2" t="n">
        <v>400000</v>
      </c>
    </row>
    <row r="38" customFormat="false" ht="13.8" hidden="false" customHeight="false" outlineLevel="0" collapsed="false">
      <c r="A38" s="2" t="n">
        <v>2</v>
      </c>
      <c r="B38" s="2" t="s">
        <v>36</v>
      </c>
      <c r="C38" s="2" t="n">
        <v>4000000</v>
      </c>
      <c r="D38" s="2" t="n">
        <v>400000</v>
      </c>
      <c r="E38" s="2" t="n">
        <v>800000</v>
      </c>
      <c r="F38" s="2" t="n">
        <v>400000</v>
      </c>
      <c r="G38" s="2" t="n">
        <v>400000</v>
      </c>
    </row>
    <row r="39" customFormat="false" ht="13.8" hidden="false" customHeight="false" outlineLevel="0" collapsed="false">
      <c r="A39" s="2" t="n">
        <v>2</v>
      </c>
      <c r="B39" s="2" t="s">
        <v>37</v>
      </c>
      <c r="C39" s="2" t="n">
        <v>4000000</v>
      </c>
      <c r="D39" s="2" t="n">
        <v>400000</v>
      </c>
      <c r="E39" s="2" t="n">
        <v>800000</v>
      </c>
      <c r="F39" s="2" t="n">
        <v>400000</v>
      </c>
      <c r="G39" s="2" t="n">
        <v>400000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10.16015625" defaultRowHeight="12.8" zeroHeight="false" outlineLevelRow="0" outlineLevelCol="0"/>
  <cols>
    <col collapsed="false" customWidth="false" hidden="false" outlineLevel="0" max="7" min="2" style="2" width="10.16"/>
  </cols>
  <sheetData>
    <row r="1" customFormat="false" ht="13.8" hidden="false" customHeight="false" outlineLevel="0" collapsed="false">
      <c r="A1" s="35" t="s">
        <v>4</v>
      </c>
      <c r="B1" s="2" t="s">
        <v>99</v>
      </c>
      <c r="C1" s="33" t="s">
        <v>8</v>
      </c>
      <c r="D1" s="33" t="s">
        <v>12</v>
      </c>
      <c r="E1" s="33" t="s">
        <v>16</v>
      </c>
      <c r="F1" s="33" t="s">
        <v>20</v>
      </c>
      <c r="G1" s="33" t="s">
        <v>23</v>
      </c>
    </row>
    <row r="2" customFormat="false" ht="13.8" hidden="false" customHeight="false" outlineLevel="0" collapsed="false">
      <c r="A2" s="36" t="n">
        <v>1</v>
      </c>
      <c r="B2" s="2" t="s">
        <v>9</v>
      </c>
      <c r="C2" s="2" t="n">
        <f aca="false">$G$2/7*6</f>
        <v>0.15</v>
      </c>
      <c r="D2" s="2" t="n">
        <f aca="false">$G$2/7*6</f>
        <v>0.15</v>
      </c>
      <c r="E2" s="2" t="n">
        <f aca="false">$G$2/7*6</f>
        <v>0.15</v>
      </c>
      <c r="F2" s="2" t="n">
        <f aca="false">$G$2/7*6</f>
        <v>0.15</v>
      </c>
      <c r="G2" s="2" t="n">
        <v>0.175</v>
      </c>
    </row>
    <row r="3" customFormat="false" ht="13.8" hidden="false" customHeight="false" outlineLevel="0" collapsed="false">
      <c r="A3" s="36" t="n">
        <v>2</v>
      </c>
      <c r="B3" s="2" t="s">
        <v>9</v>
      </c>
      <c r="C3" s="2" t="n">
        <f aca="false">C2*1.01</f>
        <v>0.1515</v>
      </c>
      <c r="D3" s="2" t="n">
        <f aca="false">D2*1.01</f>
        <v>0.1515</v>
      </c>
      <c r="E3" s="2" t="n">
        <f aca="false">E2*1.01</f>
        <v>0.1515</v>
      </c>
      <c r="F3" s="2" t="n">
        <f aca="false">F2*1.01</f>
        <v>0.1515</v>
      </c>
      <c r="G3" s="2" t="n">
        <f aca="false">G2*1.01</f>
        <v>0.17675</v>
      </c>
    </row>
    <row r="4" customFormat="false" ht="13.8" hidden="false" customHeight="false" outlineLevel="0" collapsed="false">
      <c r="A4" s="36" t="n">
        <v>3</v>
      </c>
      <c r="B4" s="2" t="s">
        <v>9</v>
      </c>
      <c r="C4" s="2" t="n">
        <f aca="false">C3*1.01</f>
        <v>0.153015</v>
      </c>
      <c r="D4" s="2" t="n">
        <f aca="false">D3*1.01</f>
        <v>0.153015</v>
      </c>
      <c r="E4" s="2" t="n">
        <f aca="false">E3*1.01</f>
        <v>0.153015</v>
      </c>
      <c r="F4" s="2" t="n">
        <f aca="false">F3*1.01</f>
        <v>0.153015</v>
      </c>
      <c r="G4" s="2" t="n">
        <f aca="false">G3*1.01</f>
        <v>0.1785175</v>
      </c>
    </row>
    <row r="5" customFormat="false" ht="13.8" hidden="false" customHeight="false" outlineLevel="0" collapsed="false">
      <c r="A5" s="36" t="n">
        <v>4</v>
      </c>
      <c r="B5" s="2" t="s">
        <v>9</v>
      </c>
      <c r="C5" s="2" t="n">
        <f aca="false">C4*1.01</f>
        <v>0.15454515</v>
      </c>
      <c r="D5" s="2" t="n">
        <f aca="false">D4*1.01</f>
        <v>0.15454515</v>
      </c>
      <c r="E5" s="2" t="n">
        <f aca="false">E4*1.01</f>
        <v>0.15454515</v>
      </c>
      <c r="F5" s="2" t="n">
        <f aca="false">F4*1.01</f>
        <v>0.15454515</v>
      </c>
      <c r="G5" s="2" t="n">
        <f aca="false">G4*1.01</f>
        <v>0.180302675</v>
      </c>
    </row>
    <row r="6" customFormat="false" ht="13.8" hidden="false" customHeight="false" outlineLevel="0" collapsed="false">
      <c r="A6" s="36" t="n">
        <v>5</v>
      </c>
      <c r="B6" s="2" t="s">
        <v>9</v>
      </c>
      <c r="C6" s="2" t="n">
        <f aca="false">C5*1.01</f>
        <v>0.1560906015</v>
      </c>
      <c r="D6" s="2" t="n">
        <f aca="false">D5*1.01</f>
        <v>0.1560906015</v>
      </c>
      <c r="E6" s="2" t="n">
        <f aca="false">E5*1.01</f>
        <v>0.1560906015</v>
      </c>
      <c r="F6" s="2" t="n">
        <f aca="false">F5*1.01</f>
        <v>0.1560906015</v>
      </c>
      <c r="G6" s="2" t="n">
        <f aca="false">G5*1.01</f>
        <v>0.18210570175</v>
      </c>
    </row>
    <row r="7" customFormat="false" ht="13.8" hidden="false" customHeight="false" outlineLevel="0" collapsed="false">
      <c r="A7" s="36" t="n">
        <v>6</v>
      </c>
      <c r="B7" s="2" t="s">
        <v>9</v>
      </c>
      <c r="C7" s="2" t="n">
        <f aca="false">C6*1.01</f>
        <v>0.157651507515</v>
      </c>
      <c r="D7" s="2" t="n">
        <f aca="false">D6*1.01</f>
        <v>0.157651507515</v>
      </c>
      <c r="E7" s="2" t="n">
        <f aca="false">E6*1.01</f>
        <v>0.157651507515</v>
      </c>
      <c r="F7" s="2" t="n">
        <f aca="false">F6*1.01</f>
        <v>0.157651507515</v>
      </c>
      <c r="G7" s="2" t="n">
        <f aca="false">G6*1.01</f>
        <v>0.1839267587675</v>
      </c>
    </row>
    <row r="8" customFormat="false" ht="13.8" hidden="false" customHeight="false" outlineLevel="0" collapsed="false">
      <c r="A8" s="36" t="n">
        <v>1</v>
      </c>
      <c r="B8" s="2" t="s">
        <v>13</v>
      </c>
      <c r="C8" s="2" t="n">
        <f aca="false">C2*0.9</f>
        <v>0.135</v>
      </c>
      <c r="D8" s="2" t="n">
        <f aca="false">D2*0.9</f>
        <v>0.135</v>
      </c>
      <c r="E8" s="2" t="n">
        <f aca="false">E2*0.9</f>
        <v>0.135</v>
      </c>
      <c r="F8" s="2" t="n">
        <f aca="false">F2*0.9</f>
        <v>0.135</v>
      </c>
      <c r="G8" s="2" t="n">
        <f aca="false">G2*0.9</f>
        <v>0.1575</v>
      </c>
    </row>
    <row r="9" customFormat="false" ht="13.8" hidden="false" customHeight="false" outlineLevel="0" collapsed="false">
      <c r="A9" s="36" t="n">
        <v>2</v>
      </c>
      <c r="B9" s="2" t="s">
        <v>13</v>
      </c>
      <c r="C9" s="2" t="n">
        <f aca="false">C8*1.01</f>
        <v>0.13635</v>
      </c>
      <c r="D9" s="2" t="n">
        <f aca="false">D8*1.01</f>
        <v>0.13635</v>
      </c>
      <c r="E9" s="2" t="n">
        <f aca="false">E8*1.01</f>
        <v>0.13635</v>
      </c>
      <c r="F9" s="2" t="n">
        <f aca="false">F8*1.01</f>
        <v>0.13635</v>
      </c>
      <c r="G9" s="2" t="n">
        <f aca="false">G8*1.01</f>
        <v>0.159075</v>
      </c>
    </row>
    <row r="10" customFormat="false" ht="13.8" hidden="false" customHeight="false" outlineLevel="0" collapsed="false">
      <c r="A10" s="36" t="n">
        <v>3</v>
      </c>
      <c r="B10" s="2" t="s">
        <v>13</v>
      </c>
      <c r="C10" s="2" t="n">
        <f aca="false">C9*1.01</f>
        <v>0.1377135</v>
      </c>
      <c r="D10" s="2" t="n">
        <f aca="false">D9*1.01</f>
        <v>0.1377135</v>
      </c>
      <c r="E10" s="2" t="n">
        <f aca="false">E9*1.01</f>
        <v>0.1377135</v>
      </c>
      <c r="F10" s="2" t="n">
        <f aca="false">F9*1.01</f>
        <v>0.1377135</v>
      </c>
      <c r="G10" s="2" t="n">
        <f aca="false">G9*1.01</f>
        <v>0.16066575</v>
      </c>
    </row>
    <row r="11" customFormat="false" ht="13.8" hidden="false" customHeight="false" outlineLevel="0" collapsed="false">
      <c r="A11" s="36" t="n">
        <v>4</v>
      </c>
      <c r="B11" s="2" t="s">
        <v>13</v>
      </c>
      <c r="C11" s="2" t="n">
        <f aca="false">C10*1.01</f>
        <v>0.139090635</v>
      </c>
      <c r="D11" s="2" t="n">
        <f aca="false">D10*1.01</f>
        <v>0.139090635</v>
      </c>
      <c r="E11" s="2" t="n">
        <f aca="false">E10*1.01</f>
        <v>0.139090635</v>
      </c>
      <c r="F11" s="2" t="n">
        <f aca="false">F10*1.01</f>
        <v>0.139090635</v>
      </c>
      <c r="G11" s="2" t="n">
        <f aca="false">G10*1.01</f>
        <v>0.1622724075</v>
      </c>
    </row>
    <row r="12" customFormat="false" ht="13.8" hidden="false" customHeight="false" outlineLevel="0" collapsed="false">
      <c r="A12" s="36" t="n">
        <v>5</v>
      </c>
      <c r="B12" s="2" t="s">
        <v>13</v>
      </c>
      <c r="C12" s="2" t="n">
        <f aca="false">C11*1.01</f>
        <v>0.14048154135</v>
      </c>
      <c r="D12" s="2" t="n">
        <f aca="false">D11*1.01</f>
        <v>0.14048154135</v>
      </c>
      <c r="E12" s="2" t="n">
        <f aca="false">E11*1.01</f>
        <v>0.14048154135</v>
      </c>
      <c r="F12" s="2" t="n">
        <f aca="false">F11*1.01</f>
        <v>0.14048154135</v>
      </c>
      <c r="G12" s="2" t="n">
        <f aca="false">G11*1.01</f>
        <v>0.163895131575</v>
      </c>
    </row>
    <row r="13" customFormat="false" ht="13.8" hidden="false" customHeight="false" outlineLevel="0" collapsed="false">
      <c r="A13" s="36" t="n">
        <v>6</v>
      </c>
      <c r="B13" s="2" t="s">
        <v>13</v>
      </c>
      <c r="C13" s="2" t="n">
        <f aca="false">C12*1.01</f>
        <v>0.1418863567635</v>
      </c>
      <c r="D13" s="2" t="n">
        <f aca="false">D12*1.01</f>
        <v>0.1418863567635</v>
      </c>
      <c r="E13" s="2" t="n">
        <f aca="false">E12*1.01</f>
        <v>0.1418863567635</v>
      </c>
      <c r="F13" s="2" t="n">
        <f aca="false">F12*1.01</f>
        <v>0.1418863567635</v>
      </c>
      <c r="G13" s="2" t="n">
        <f aca="false">G12*1.01</f>
        <v>0.16553408289075</v>
      </c>
    </row>
    <row r="14" customFormat="false" ht="13.8" hidden="false" customHeight="false" outlineLevel="0" collapsed="false">
      <c r="A14" s="36" t="n">
        <v>1</v>
      </c>
      <c r="B14" s="37" t="s">
        <v>17</v>
      </c>
      <c r="C14" s="2" t="n">
        <f aca="false">C2*0.8</f>
        <v>0.12</v>
      </c>
      <c r="D14" s="2" t="n">
        <f aca="false">D2*0.8</f>
        <v>0.12</v>
      </c>
      <c r="E14" s="2" t="n">
        <f aca="false">E2*0.8</f>
        <v>0.12</v>
      </c>
      <c r="F14" s="2" t="n">
        <f aca="false">F2*0.8</f>
        <v>0.12</v>
      </c>
      <c r="G14" s="2" t="n">
        <f aca="false">G2*0.8</f>
        <v>0.14</v>
      </c>
    </row>
    <row r="15" customFormat="false" ht="13.8" hidden="false" customHeight="false" outlineLevel="0" collapsed="false">
      <c r="A15" s="36" t="n">
        <v>2</v>
      </c>
      <c r="B15" s="37" t="s">
        <v>17</v>
      </c>
      <c r="C15" s="2" t="n">
        <f aca="false">C14*1.01</f>
        <v>0.1212</v>
      </c>
      <c r="D15" s="2" t="n">
        <f aca="false">D14*1.01</f>
        <v>0.1212</v>
      </c>
      <c r="E15" s="2" t="n">
        <f aca="false">E14*1.01</f>
        <v>0.1212</v>
      </c>
      <c r="F15" s="2" t="n">
        <f aca="false">F14*1.01</f>
        <v>0.1212</v>
      </c>
      <c r="G15" s="2" t="n">
        <f aca="false">G14*1.01</f>
        <v>0.1414</v>
      </c>
    </row>
    <row r="16" customFormat="false" ht="13.8" hidden="false" customHeight="false" outlineLevel="0" collapsed="false">
      <c r="A16" s="36" t="n">
        <v>3</v>
      </c>
      <c r="B16" s="37" t="s">
        <v>17</v>
      </c>
      <c r="C16" s="2" t="n">
        <f aca="false">C15*1.01</f>
        <v>0.122412</v>
      </c>
      <c r="D16" s="2" t="n">
        <f aca="false">D15*1.01</f>
        <v>0.122412</v>
      </c>
      <c r="E16" s="2" t="n">
        <f aca="false">E15*1.01</f>
        <v>0.122412</v>
      </c>
      <c r="F16" s="2" t="n">
        <f aca="false">F15*1.01</f>
        <v>0.122412</v>
      </c>
      <c r="G16" s="2" t="n">
        <f aca="false">G15*1.01</f>
        <v>0.142814</v>
      </c>
    </row>
    <row r="17" customFormat="false" ht="13.8" hidden="false" customHeight="false" outlineLevel="0" collapsed="false">
      <c r="A17" s="36" t="n">
        <v>4</v>
      </c>
      <c r="B17" s="37" t="s">
        <v>17</v>
      </c>
      <c r="C17" s="2" t="n">
        <f aca="false">C16*1.01</f>
        <v>0.12363612</v>
      </c>
      <c r="D17" s="2" t="n">
        <f aca="false">D16*1.01</f>
        <v>0.12363612</v>
      </c>
      <c r="E17" s="2" t="n">
        <f aca="false">E16*1.01</f>
        <v>0.12363612</v>
      </c>
      <c r="F17" s="2" t="n">
        <f aca="false">F16*1.01</f>
        <v>0.12363612</v>
      </c>
      <c r="G17" s="2" t="n">
        <f aca="false">G16*1.01</f>
        <v>0.14424214</v>
      </c>
    </row>
    <row r="18" customFormat="false" ht="13.8" hidden="false" customHeight="false" outlineLevel="0" collapsed="false">
      <c r="A18" s="36" t="n">
        <v>5</v>
      </c>
      <c r="B18" s="37" t="s">
        <v>17</v>
      </c>
      <c r="C18" s="2" t="n">
        <f aca="false">C17*1.01</f>
        <v>0.1248724812</v>
      </c>
      <c r="D18" s="2" t="n">
        <f aca="false">D17*1.01</f>
        <v>0.1248724812</v>
      </c>
      <c r="E18" s="2" t="n">
        <f aca="false">E17*1.01</f>
        <v>0.1248724812</v>
      </c>
      <c r="F18" s="2" t="n">
        <f aca="false">F17*1.01</f>
        <v>0.1248724812</v>
      </c>
      <c r="G18" s="2" t="n">
        <f aca="false">G17*1.01</f>
        <v>0.1456845614</v>
      </c>
    </row>
    <row r="19" customFormat="false" ht="13.8" hidden="false" customHeight="false" outlineLevel="0" collapsed="false">
      <c r="A19" s="36" t="n">
        <v>6</v>
      </c>
      <c r="B19" s="37" t="s">
        <v>17</v>
      </c>
      <c r="C19" s="2" t="n">
        <f aca="false">C18*1.01</f>
        <v>0.126121206012</v>
      </c>
      <c r="D19" s="2" t="n">
        <f aca="false">D18*1.01</f>
        <v>0.126121206012</v>
      </c>
      <c r="E19" s="2" t="n">
        <f aca="false">E18*1.01</f>
        <v>0.126121206012</v>
      </c>
      <c r="F19" s="2" t="n">
        <f aca="false">F18*1.01</f>
        <v>0.126121206012</v>
      </c>
      <c r="G19" s="2" t="n">
        <f aca="false">G18*1.01</f>
        <v>0.147141407014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0.16015625" defaultRowHeight="13.8" zeroHeight="false" outlineLevelRow="0" outlineLevelCol="0"/>
  <cols>
    <col collapsed="false" customWidth="false" hidden="false" outlineLevel="0" max="7" min="2" style="2" width="10.16"/>
  </cols>
  <sheetData>
    <row r="1" customFormat="false" ht="13.8" hidden="false" customHeight="false" outlineLevel="0" collapsed="false">
      <c r="A1" s="2" t="s">
        <v>100</v>
      </c>
      <c r="B1" s="2" t="s">
        <v>101</v>
      </c>
      <c r="C1" s="33" t="s">
        <v>8</v>
      </c>
      <c r="D1" s="33" t="s">
        <v>12</v>
      </c>
      <c r="E1" s="33" t="s">
        <v>16</v>
      </c>
      <c r="F1" s="33" t="s">
        <v>20</v>
      </c>
      <c r="G1" s="33" t="s">
        <v>23</v>
      </c>
    </row>
    <row r="2" customFormat="false" ht="13.8" hidden="false" customHeight="false" outlineLevel="0" collapsed="false">
      <c r="A2" s="38" t="n">
        <v>1</v>
      </c>
      <c r="B2" s="38" t="s">
        <v>102</v>
      </c>
      <c r="C2" s="2" t="n">
        <v>0.3</v>
      </c>
      <c r="D2" s="2" t="n">
        <v>0.2</v>
      </c>
      <c r="E2" s="2" t="n">
        <v>0.4</v>
      </c>
      <c r="F2" s="2" t="n">
        <v>0.4</v>
      </c>
      <c r="G2" s="2" t="n">
        <v>0.5</v>
      </c>
    </row>
    <row r="3" customFormat="false" ht="13.8" hidden="false" customHeight="false" outlineLevel="0" collapsed="false">
      <c r="A3" s="38" t="n">
        <v>2</v>
      </c>
      <c r="B3" s="38" t="s">
        <v>102</v>
      </c>
      <c r="C3" s="2" t="n">
        <f aca="false">C2*1.01</f>
        <v>0.303</v>
      </c>
      <c r="D3" s="2" t="n">
        <f aca="false">D2*1.01</f>
        <v>0.202</v>
      </c>
      <c r="E3" s="2" t="n">
        <f aca="false">E2*1.01</f>
        <v>0.404</v>
      </c>
      <c r="F3" s="2" t="n">
        <f aca="false">F2*1.01</f>
        <v>0.404</v>
      </c>
      <c r="G3" s="2" t="n">
        <f aca="false">G2*1.01</f>
        <v>0.505</v>
      </c>
    </row>
    <row r="4" customFormat="false" ht="13.8" hidden="false" customHeight="false" outlineLevel="0" collapsed="false">
      <c r="A4" s="38" t="n">
        <v>3</v>
      </c>
      <c r="B4" s="38" t="s">
        <v>102</v>
      </c>
      <c r="C4" s="2" t="n">
        <f aca="false">C3*1.01</f>
        <v>0.30603</v>
      </c>
      <c r="D4" s="2" t="n">
        <f aca="false">D3*1.01</f>
        <v>0.20402</v>
      </c>
      <c r="E4" s="2" t="n">
        <f aca="false">E3*1.01</f>
        <v>0.40804</v>
      </c>
      <c r="F4" s="2" t="n">
        <f aca="false">F3*1.01</f>
        <v>0.40804</v>
      </c>
      <c r="G4" s="2" t="n">
        <f aca="false">G3*1.01</f>
        <v>0.51005</v>
      </c>
    </row>
    <row r="5" customFormat="false" ht="13.8" hidden="false" customHeight="false" outlineLevel="0" collapsed="false">
      <c r="A5" s="38" t="n">
        <v>4</v>
      </c>
      <c r="B5" s="38" t="s">
        <v>102</v>
      </c>
      <c r="C5" s="2" t="n">
        <f aca="false">C4*1.01</f>
        <v>0.3090903</v>
      </c>
      <c r="D5" s="2" t="n">
        <f aca="false">D4*1.01</f>
        <v>0.2060602</v>
      </c>
      <c r="E5" s="2" t="n">
        <f aca="false">E4*1.01</f>
        <v>0.4121204</v>
      </c>
      <c r="F5" s="2" t="n">
        <f aca="false">F4*1.01</f>
        <v>0.4121204</v>
      </c>
      <c r="G5" s="2" t="n">
        <f aca="false">G4*1.01</f>
        <v>0.5151505</v>
      </c>
    </row>
    <row r="6" customFormat="false" ht="13.8" hidden="false" customHeight="false" outlineLevel="0" collapsed="false">
      <c r="A6" s="38" t="n">
        <v>5</v>
      </c>
      <c r="B6" s="38" t="s">
        <v>102</v>
      </c>
      <c r="C6" s="2" t="n">
        <f aca="false">C5*1.01</f>
        <v>0.312181203</v>
      </c>
      <c r="D6" s="2" t="n">
        <f aca="false">D5*1.01</f>
        <v>0.208120802</v>
      </c>
      <c r="E6" s="2" t="n">
        <f aca="false">E5*1.01</f>
        <v>0.416241604</v>
      </c>
      <c r="F6" s="2" t="n">
        <f aca="false">F5*1.01</f>
        <v>0.416241604</v>
      </c>
      <c r="G6" s="2" t="n">
        <f aca="false">G5*1.01</f>
        <v>0.520302005</v>
      </c>
    </row>
    <row r="7" customFormat="false" ht="13.8" hidden="false" customHeight="false" outlineLevel="0" collapsed="false">
      <c r="A7" s="38" t="n">
        <v>6</v>
      </c>
      <c r="B7" s="38" t="s">
        <v>102</v>
      </c>
      <c r="C7" s="2" t="n">
        <f aca="false">C6*1.01</f>
        <v>0.31530301503</v>
      </c>
      <c r="D7" s="2" t="n">
        <f aca="false">D6*1.01</f>
        <v>0.21020201002</v>
      </c>
      <c r="E7" s="2" t="n">
        <f aca="false">E6*1.01</f>
        <v>0.42040402004</v>
      </c>
      <c r="F7" s="2" t="n">
        <f aca="false">F6*1.01</f>
        <v>0.42040402004</v>
      </c>
      <c r="G7" s="2" t="n">
        <f aca="false">G6*1.01</f>
        <v>0.52550502505</v>
      </c>
    </row>
    <row r="8" customFormat="false" ht="13.8" hidden="false" customHeight="false" outlineLevel="0" collapsed="false">
      <c r="A8" s="38" t="n">
        <v>1</v>
      </c>
      <c r="B8" s="39" t="s">
        <v>103</v>
      </c>
      <c r="C8" s="2" t="n">
        <f aca="false">C2*0.75</f>
        <v>0.225</v>
      </c>
      <c r="D8" s="2" t="n">
        <f aca="false">D2*0.75</f>
        <v>0.15</v>
      </c>
      <c r="E8" s="2" t="n">
        <f aca="false">E2*0.75</f>
        <v>0.3</v>
      </c>
      <c r="F8" s="2" t="n">
        <f aca="false">F2*0.75</f>
        <v>0.3</v>
      </c>
      <c r="G8" s="2" t="n">
        <f aca="false">G2*0.75</f>
        <v>0.375</v>
      </c>
    </row>
    <row r="9" customFormat="false" ht="13.8" hidden="false" customHeight="false" outlineLevel="0" collapsed="false">
      <c r="A9" s="38" t="n">
        <v>2</v>
      </c>
      <c r="B9" s="39" t="s">
        <v>103</v>
      </c>
      <c r="C9" s="2" t="n">
        <f aca="false">C8*1.01</f>
        <v>0.22725</v>
      </c>
      <c r="D9" s="2" t="n">
        <f aca="false">D8*1.01</f>
        <v>0.1515</v>
      </c>
      <c r="E9" s="2" t="n">
        <f aca="false">E8*1.01</f>
        <v>0.303</v>
      </c>
      <c r="F9" s="2" t="n">
        <f aca="false">F8*1.01</f>
        <v>0.303</v>
      </c>
      <c r="G9" s="2" t="n">
        <f aca="false">G8*1.01</f>
        <v>0.37875</v>
      </c>
    </row>
    <row r="10" customFormat="false" ht="13.8" hidden="false" customHeight="false" outlineLevel="0" collapsed="false">
      <c r="A10" s="38" t="n">
        <v>3</v>
      </c>
      <c r="B10" s="39" t="s">
        <v>103</v>
      </c>
      <c r="C10" s="2" t="n">
        <f aca="false">C9*1.01</f>
        <v>0.2295225</v>
      </c>
      <c r="D10" s="2" t="n">
        <f aca="false">D9*1.01</f>
        <v>0.153015</v>
      </c>
      <c r="E10" s="2" t="n">
        <f aca="false">E9*1.01</f>
        <v>0.30603</v>
      </c>
      <c r="F10" s="2" t="n">
        <f aca="false">F9*1.01</f>
        <v>0.30603</v>
      </c>
      <c r="G10" s="2" t="n">
        <f aca="false">G9*1.01</f>
        <v>0.3825375</v>
      </c>
    </row>
    <row r="11" customFormat="false" ht="13.8" hidden="false" customHeight="false" outlineLevel="0" collapsed="false">
      <c r="A11" s="38" t="n">
        <v>4</v>
      </c>
      <c r="B11" s="39" t="s">
        <v>103</v>
      </c>
      <c r="C11" s="2" t="n">
        <f aca="false">C10*1.01</f>
        <v>0.231817725</v>
      </c>
      <c r="D11" s="2" t="n">
        <f aca="false">D10*1.01</f>
        <v>0.15454515</v>
      </c>
      <c r="E11" s="2" t="n">
        <f aca="false">E10*1.01</f>
        <v>0.3090903</v>
      </c>
      <c r="F11" s="2" t="n">
        <f aca="false">F10*1.01</f>
        <v>0.3090903</v>
      </c>
      <c r="G11" s="2" t="n">
        <f aca="false">G10*1.01</f>
        <v>0.386362875</v>
      </c>
    </row>
    <row r="12" customFormat="false" ht="13.8" hidden="false" customHeight="false" outlineLevel="0" collapsed="false">
      <c r="A12" s="38" t="n">
        <v>5</v>
      </c>
      <c r="B12" s="39" t="s">
        <v>103</v>
      </c>
      <c r="C12" s="2" t="n">
        <f aca="false">C11*1.01</f>
        <v>0.23413590225</v>
      </c>
      <c r="D12" s="2" t="n">
        <f aca="false">D11*1.01</f>
        <v>0.1560906015</v>
      </c>
      <c r="E12" s="2" t="n">
        <f aca="false">E11*1.01</f>
        <v>0.312181203</v>
      </c>
      <c r="F12" s="2" t="n">
        <f aca="false">F11*1.01</f>
        <v>0.312181203</v>
      </c>
      <c r="G12" s="2" t="n">
        <f aca="false">G11*1.01</f>
        <v>0.39022650375</v>
      </c>
    </row>
    <row r="13" customFormat="false" ht="13.8" hidden="false" customHeight="false" outlineLevel="0" collapsed="false">
      <c r="A13" s="38" t="n">
        <v>6</v>
      </c>
      <c r="B13" s="39" t="s">
        <v>103</v>
      </c>
      <c r="C13" s="2" t="n">
        <f aca="false">C12*1.01</f>
        <v>0.2364772612725</v>
      </c>
      <c r="D13" s="2" t="n">
        <f aca="false">D12*1.01</f>
        <v>0.157651507515</v>
      </c>
      <c r="E13" s="2" t="n">
        <f aca="false">E12*1.01</f>
        <v>0.31530301503</v>
      </c>
      <c r="F13" s="2" t="n">
        <f aca="false">F12*1.01</f>
        <v>0.31530301503</v>
      </c>
      <c r="G13" s="2" t="n">
        <f aca="false">G12*1.01</f>
        <v>0.3941287687875</v>
      </c>
    </row>
    <row r="14" customFormat="false" ht="13.8" hidden="false" customHeight="false" outlineLevel="0" collapsed="false">
      <c r="A14" s="38" t="n">
        <v>1</v>
      </c>
      <c r="B14" s="39" t="s">
        <v>104</v>
      </c>
      <c r="C14" s="2" t="n">
        <f aca="false">C2*0.5</f>
        <v>0.15</v>
      </c>
      <c r="D14" s="2" t="n">
        <f aca="false">D2*0.5</f>
        <v>0.1</v>
      </c>
      <c r="E14" s="2" t="n">
        <f aca="false">E2*0.5</f>
        <v>0.2</v>
      </c>
      <c r="F14" s="2" t="n">
        <f aca="false">F2*0.5</f>
        <v>0.2</v>
      </c>
      <c r="G14" s="2" t="n">
        <f aca="false">G2*0.5</f>
        <v>0.25</v>
      </c>
    </row>
    <row r="15" customFormat="false" ht="13.8" hidden="false" customHeight="false" outlineLevel="0" collapsed="false">
      <c r="A15" s="38" t="n">
        <v>2</v>
      </c>
      <c r="B15" s="39" t="s">
        <v>104</v>
      </c>
      <c r="C15" s="2" t="n">
        <f aca="false">C14*1.01</f>
        <v>0.1515</v>
      </c>
      <c r="D15" s="2" t="n">
        <f aca="false">D14*1.01</f>
        <v>0.101</v>
      </c>
      <c r="E15" s="2" t="n">
        <f aca="false">E14*1.01</f>
        <v>0.202</v>
      </c>
      <c r="F15" s="2" t="n">
        <f aca="false">F14*1.01</f>
        <v>0.202</v>
      </c>
      <c r="G15" s="2" t="n">
        <f aca="false">G14*1.01</f>
        <v>0.2525</v>
      </c>
    </row>
    <row r="16" customFormat="false" ht="13.8" hidden="false" customHeight="false" outlineLevel="0" collapsed="false">
      <c r="A16" s="38" t="n">
        <v>3</v>
      </c>
      <c r="B16" s="39" t="s">
        <v>104</v>
      </c>
      <c r="C16" s="2" t="n">
        <f aca="false">C15*1.01</f>
        <v>0.153015</v>
      </c>
      <c r="D16" s="2" t="n">
        <f aca="false">D15*1.01</f>
        <v>0.10201</v>
      </c>
      <c r="E16" s="2" t="n">
        <f aca="false">E15*1.01</f>
        <v>0.20402</v>
      </c>
      <c r="F16" s="2" t="n">
        <f aca="false">F15*1.01</f>
        <v>0.20402</v>
      </c>
      <c r="G16" s="2" t="n">
        <f aca="false">G15*1.01</f>
        <v>0.255025</v>
      </c>
    </row>
    <row r="17" customFormat="false" ht="13.8" hidden="false" customHeight="false" outlineLevel="0" collapsed="false">
      <c r="A17" s="38" t="n">
        <v>4</v>
      </c>
      <c r="B17" s="39" t="s">
        <v>104</v>
      </c>
      <c r="C17" s="2" t="n">
        <f aca="false">C16*1.01</f>
        <v>0.15454515</v>
      </c>
      <c r="D17" s="2" t="n">
        <f aca="false">D16*1.01</f>
        <v>0.1030301</v>
      </c>
      <c r="E17" s="2" t="n">
        <f aca="false">E16*1.01</f>
        <v>0.2060602</v>
      </c>
      <c r="F17" s="2" t="n">
        <f aca="false">F16*1.01</f>
        <v>0.2060602</v>
      </c>
      <c r="G17" s="2" t="n">
        <f aca="false">G16*1.01</f>
        <v>0.25757525</v>
      </c>
    </row>
    <row r="18" customFormat="false" ht="13.8" hidden="false" customHeight="false" outlineLevel="0" collapsed="false">
      <c r="A18" s="38" t="n">
        <v>5</v>
      </c>
      <c r="B18" s="39" t="s">
        <v>104</v>
      </c>
      <c r="C18" s="2" t="n">
        <f aca="false">C17*1.01</f>
        <v>0.1560906015</v>
      </c>
      <c r="D18" s="2" t="n">
        <f aca="false">D17*1.01</f>
        <v>0.104060401</v>
      </c>
      <c r="E18" s="2" t="n">
        <f aca="false">E17*1.01</f>
        <v>0.208120802</v>
      </c>
      <c r="F18" s="2" t="n">
        <f aca="false">F17*1.01</f>
        <v>0.208120802</v>
      </c>
      <c r="G18" s="2" t="n">
        <f aca="false">G17*1.01</f>
        <v>0.2601510025</v>
      </c>
    </row>
    <row r="19" customFormat="false" ht="13.8" hidden="false" customHeight="false" outlineLevel="0" collapsed="false">
      <c r="A19" s="38" t="n">
        <v>6</v>
      </c>
      <c r="B19" s="39" t="s">
        <v>104</v>
      </c>
      <c r="C19" s="2" t="n">
        <f aca="false">C18*1.01</f>
        <v>0.157651507515</v>
      </c>
      <c r="D19" s="2" t="n">
        <f aca="false">D18*1.01</f>
        <v>0.10510100501</v>
      </c>
      <c r="E19" s="2" t="n">
        <f aca="false">E18*1.01</f>
        <v>0.21020201002</v>
      </c>
      <c r="F19" s="2" t="n">
        <f aca="false">F18*1.01</f>
        <v>0.21020201002</v>
      </c>
      <c r="G19" s="2" t="n">
        <f aca="false">G18*1.01</f>
        <v>0.262752512525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16015625" defaultRowHeight="12.8" zeroHeight="false" outlineLevelRow="0" outlineLevelCol="0"/>
  <cols>
    <col collapsed="false" customWidth="false" hidden="false" outlineLevel="0" max="6" min="2" style="2" width="10.16"/>
  </cols>
  <sheetData>
    <row r="1" customFormat="false" ht="13.8" hidden="false" customHeight="false" outlineLevel="0" collapsed="false">
      <c r="A1" s="40" t="s">
        <v>101</v>
      </c>
      <c r="B1" s="33" t="s">
        <v>8</v>
      </c>
      <c r="C1" s="33" t="s">
        <v>12</v>
      </c>
      <c r="D1" s="33" t="s">
        <v>16</v>
      </c>
      <c r="E1" s="33" t="s">
        <v>20</v>
      </c>
      <c r="F1" s="33" t="s">
        <v>23</v>
      </c>
    </row>
    <row r="2" customFormat="false" ht="13.8" hidden="false" customHeight="false" outlineLevel="0" collapsed="false">
      <c r="A2" s="41" t="n">
        <v>1</v>
      </c>
      <c r="B2" s="40" t="n">
        <v>0</v>
      </c>
      <c r="C2" s="40" t="n">
        <v>0</v>
      </c>
      <c r="D2" s="2" t="n">
        <v>0</v>
      </c>
      <c r="E2" s="2" t="n">
        <v>0</v>
      </c>
      <c r="F2" s="2" t="n">
        <v>0</v>
      </c>
    </row>
    <row r="3" customFormat="false" ht="13.8" hidden="false" customHeight="false" outlineLevel="0" collapsed="false">
      <c r="A3" s="41" t="n">
        <v>2</v>
      </c>
      <c r="B3" s="2" t="n">
        <v>150000</v>
      </c>
      <c r="C3" s="2" t="n">
        <v>150000</v>
      </c>
      <c r="D3" s="2" t="n">
        <v>300000</v>
      </c>
      <c r="E3" s="2" t="n">
        <v>200000</v>
      </c>
      <c r="F3" s="2" t="n">
        <v>400000</v>
      </c>
    </row>
    <row r="4" customFormat="false" ht="13.8" hidden="false" customHeight="false" outlineLevel="0" collapsed="false">
      <c r="A4" s="41" t="n">
        <v>3</v>
      </c>
      <c r="B4" s="42" t="n">
        <v>100000000000</v>
      </c>
      <c r="C4" s="42" t="n">
        <v>100000000000</v>
      </c>
      <c r="D4" s="42" t="n">
        <v>100000000000</v>
      </c>
      <c r="E4" s="42" t="n">
        <v>100000000000</v>
      </c>
      <c r="F4" s="42" t="n">
        <v>100000000000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29.57"/>
    <col collapsed="false" customWidth="false" hidden="false" outlineLevel="0" max="2" min="2" style="2" width="9.14"/>
    <col collapsed="false" customWidth="true" hidden="false" outlineLevel="0" max="3" min="3" style="2" width="24"/>
    <col collapsed="false" customWidth="true" hidden="false" outlineLevel="0" max="4" min="4" style="2" width="10.14"/>
    <col collapsed="false" customWidth="true" hidden="false" outlineLevel="0" max="5" min="5" style="2" width="13.3"/>
    <col collapsed="false" customWidth="true" hidden="false" outlineLevel="0" max="6" min="6" style="2" width="12.86"/>
    <col collapsed="false" customWidth="true" hidden="false" outlineLevel="0" max="7" min="7" style="2" width="16.86"/>
    <col collapsed="false" customWidth="true" hidden="false" outlineLevel="0" max="8" min="8" style="2" width="26.29"/>
    <col collapsed="false" customWidth="false" hidden="false" outlineLevel="0" max="9" min="9" style="2" width="9.14"/>
    <col collapsed="false" customWidth="true" hidden="false" outlineLevel="0" max="10" min="10" style="2" width="9.3"/>
    <col collapsed="false" customWidth="false" hidden="false" outlineLevel="0" max="16381" min="11" style="2" width="9.14"/>
    <col collapsed="false" customWidth="true" hidden="false" outlineLevel="0" max="16384" min="16382" style="2" width="10.16"/>
  </cols>
  <sheetData>
    <row r="1" customFormat="false" ht="13.8" hidden="false" customHeight="false" outlineLevel="0" collapsed="false">
      <c r="A1" s="43" t="s">
        <v>105</v>
      </c>
      <c r="B1" s="43"/>
      <c r="C1" s="43" t="s">
        <v>106</v>
      </c>
      <c r="D1" s="36" t="s">
        <v>107</v>
      </c>
      <c r="E1" s="43" t="s">
        <v>108</v>
      </c>
      <c r="F1" s="43"/>
      <c r="I1" s="43" t="s">
        <v>109</v>
      </c>
      <c r="J1" s="2" t="s">
        <v>8</v>
      </c>
      <c r="K1" s="2" t="s">
        <v>12</v>
      </c>
      <c r="L1" s="33" t="s">
        <v>16</v>
      </c>
      <c r="M1" s="2" t="s">
        <v>20</v>
      </c>
      <c r="N1" s="2" t="s">
        <v>23</v>
      </c>
    </row>
    <row r="2" customFormat="false" ht="13.8" hidden="false" customHeight="false" outlineLevel="0" collapsed="false">
      <c r="A2" s="37" t="s">
        <v>110</v>
      </c>
      <c r="B2" s="37"/>
      <c r="C2" s="37" t="s">
        <v>111</v>
      </c>
      <c r="D2" s="44" t="n">
        <v>0.165</v>
      </c>
      <c r="E2" s="44" t="n">
        <v>0.165</v>
      </c>
      <c r="F2" s="39"/>
      <c r="I2" s="2" t="s">
        <v>112</v>
      </c>
      <c r="J2" s="2" t="n">
        <v>3</v>
      </c>
      <c r="K2" s="2" t="n">
        <v>2</v>
      </c>
      <c r="L2" s="2" t="n">
        <v>4</v>
      </c>
      <c r="M2" s="2" t="n">
        <v>4</v>
      </c>
      <c r="N2" s="2" t="n">
        <v>5</v>
      </c>
    </row>
    <row r="3" customFormat="false" ht="13.8" hidden="false" customHeight="false" outlineLevel="0" collapsed="false">
      <c r="A3" s="37" t="s">
        <v>113</v>
      </c>
      <c r="B3" s="45"/>
      <c r="C3" s="35" t="s">
        <v>4</v>
      </c>
      <c r="D3" s="39"/>
      <c r="E3" s="39"/>
      <c r="F3" s="39"/>
      <c r="I3" s="2" t="s">
        <v>114</v>
      </c>
      <c r="J3" s="2" t="n">
        <f aca="false">J2*1.01</f>
        <v>3.03</v>
      </c>
      <c r="K3" s="2" t="n">
        <f aca="false">K2*1.01</f>
        <v>2.02</v>
      </c>
      <c r="L3" s="2" t="n">
        <f aca="false">L2*1.01</f>
        <v>4.04</v>
      </c>
      <c r="M3" s="2" t="n">
        <f aca="false">M2*1.01</f>
        <v>4.04</v>
      </c>
      <c r="N3" s="2" t="n">
        <f aca="false">N2*1.01</f>
        <v>5.05</v>
      </c>
    </row>
    <row r="4" customFormat="false" ht="13.8" hidden="false" customHeight="false" outlineLevel="0" collapsed="false">
      <c r="A4" s="44"/>
      <c r="B4" s="44"/>
      <c r="C4" s="36" t="s">
        <v>112</v>
      </c>
      <c r="D4" s="44" t="n">
        <v>0.165</v>
      </c>
      <c r="E4" s="44" t="n">
        <v>0.05</v>
      </c>
      <c r="F4" s="44"/>
      <c r="I4" s="2" t="s">
        <v>115</v>
      </c>
      <c r="J4" s="2" t="n">
        <f aca="false">J3*1.01</f>
        <v>3.0603</v>
      </c>
      <c r="K4" s="2" t="n">
        <f aca="false">K3*1.01</f>
        <v>2.0402</v>
      </c>
      <c r="L4" s="2" t="n">
        <f aca="false">L3*1.01</f>
        <v>4.0804</v>
      </c>
      <c r="M4" s="2" t="n">
        <f aca="false">M3*1.01</f>
        <v>4.0804</v>
      </c>
      <c r="N4" s="2" t="n">
        <f aca="false">N3*1.01</f>
        <v>5.1005</v>
      </c>
    </row>
    <row r="5" customFormat="false" ht="13.8" hidden="false" customHeight="false" outlineLevel="0" collapsed="false">
      <c r="A5" s="44"/>
      <c r="B5" s="44"/>
      <c r="C5" s="36" t="s">
        <v>114</v>
      </c>
      <c r="D5" s="44" t="n">
        <f aca="false">D4*1.01</f>
        <v>0.16665</v>
      </c>
      <c r="E5" s="44" t="n">
        <f aca="false">E4*1.01</f>
        <v>0.0505</v>
      </c>
      <c r="F5" s="44"/>
      <c r="I5" s="2" t="s">
        <v>116</v>
      </c>
      <c r="J5" s="2" t="n">
        <f aca="false">J4*1.01</f>
        <v>3.090903</v>
      </c>
      <c r="K5" s="2" t="n">
        <f aca="false">K4*1.01</f>
        <v>2.060602</v>
      </c>
      <c r="L5" s="2" t="n">
        <f aca="false">L4*1.01</f>
        <v>4.121204</v>
      </c>
      <c r="M5" s="2" t="n">
        <f aca="false">M4*1.01</f>
        <v>4.121204</v>
      </c>
      <c r="N5" s="2" t="n">
        <f aca="false">N4*1.01</f>
        <v>5.151505</v>
      </c>
    </row>
    <row r="6" customFormat="false" ht="13.8" hidden="false" customHeight="false" outlineLevel="0" collapsed="false">
      <c r="A6" s="44"/>
      <c r="B6" s="44"/>
      <c r="C6" s="36" t="s">
        <v>115</v>
      </c>
      <c r="D6" s="44" t="n">
        <f aca="false">D5*1.01</f>
        <v>0.1683165</v>
      </c>
      <c r="E6" s="44" t="n">
        <f aca="false">E5*1.01</f>
        <v>0.051005</v>
      </c>
      <c r="F6" s="44"/>
      <c r="I6" s="2" t="s">
        <v>117</v>
      </c>
      <c r="J6" s="2" t="n">
        <f aca="false">J5*1.01</f>
        <v>3.12181203</v>
      </c>
      <c r="K6" s="2" t="n">
        <f aca="false">K5*1.01</f>
        <v>2.08120802</v>
      </c>
      <c r="L6" s="2" t="n">
        <f aca="false">L5*1.01</f>
        <v>4.16241604</v>
      </c>
      <c r="M6" s="2" t="n">
        <f aca="false">M5*1.01</f>
        <v>4.16241604</v>
      </c>
      <c r="N6" s="2" t="n">
        <f aca="false">N5*1.01</f>
        <v>5.20302005</v>
      </c>
    </row>
    <row r="7" customFormat="false" ht="13.8" hidden="false" customHeight="false" outlineLevel="0" collapsed="false">
      <c r="A7" s="44"/>
      <c r="B7" s="44"/>
      <c r="C7" s="36" t="s">
        <v>116</v>
      </c>
      <c r="D7" s="44" t="n">
        <f aca="false">D6*1.01</f>
        <v>0.169999665</v>
      </c>
      <c r="E7" s="44" t="n">
        <f aca="false">E6*1.01</f>
        <v>0.05151505</v>
      </c>
      <c r="F7" s="44"/>
      <c r="G7" s="44"/>
      <c r="I7" s="2" t="s">
        <v>118</v>
      </c>
      <c r="J7" s="2" t="n">
        <f aca="false">J6*1.01</f>
        <v>3.1530301503</v>
      </c>
      <c r="K7" s="2" t="n">
        <f aca="false">K6*1.01</f>
        <v>2.1020201002</v>
      </c>
      <c r="L7" s="2" t="n">
        <f aca="false">L6*1.01</f>
        <v>4.2040402004</v>
      </c>
      <c r="M7" s="2" t="n">
        <f aca="false">M6*1.01</f>
        <v>4.2040402004</v>
      </c>
      <c r="N7" s="2" t="n">
        <f aca="false">N6*1.01</f>
        <v>5.2550502505</v>
      </c>
    </row>
    <row r="8" customFormat="false" ht="13.8" hidden="false" customHeight="false" outlineLevel="0" collapsed="false">
      <c r="A8" s="44"/>
      <c r="B8" s="44"/>
      <c r="C8" s="36" t="s">
        <v>117</v>
      </c>
      <c r="D8" s="44" t="n">
        <f aca="false">D7*1.01</f>
        <v>0.17169966165</v>
      </c>
      <c r="E8" s="44" t="n">
        <f aca="false">E7*1.01</f>
        <v>0.0520302005</v>
      </c>
      <c r="F8" s="44"/>
      <c r="G8" s="44"/>
    </row>
    <row r="9" customFormat="false" ht="13.8" hidden="false" customHeight="false" outlineLevel="0" collapsed="false">
      <c r="A9" s="44"/>
      <c r="B9" s="44"/>
      <c r="C9" s="36" t="s">
        <v>118</v>
      </c>
      <c r="D9" s="44" t="n">
        <f aca="false">D8*1.01</f>
        <v>0.1734166582665</v>
      </c>
      <c r="E9" s="44" t="n">
        <f aca="false">E8*1.01</f>
        <v>0.052550502505</v>
      </c>
      <c r="F9" s="44"/>
      <c r="G9" s="44"/>
    </row>
    <row r="14" customFormat="false" ht="13.8" hidden="false" customHeight="false" outlineLevel="0" collapsed="false">
      <c r="B14" s="2" t="n">
        <v>3</v>
      </c>
      <c r="C14" s="2" t="n">
        <v>3</v>
      </c>
      <c r="D14" s="2" t="n">
        <v>4</v>
      </c>
      <c r="E14" s="2" t="n">
        <v>4</v>
      </c>
      <c r="F14" s="2" t="n">
        <v>3.5</v>
      </c>
    </row>
    <row r="15" customFormat="false" ht="13.8" hidden="false" customHeight="false" outlineLevel="0" collapsed="false">
      <c r="B15" s="4" t="s">
        <v>9</v>
      </c>
      <c r="C15" s="4"/>
      <c r="D15" s="4"/>
      <c r="E15" s="4"/>
      <c r="F15" s="4"/>
      <c r="G15" s="4" t="s">
        <v>13</v>
      </c>
      <c r="H15" s="4"/>
      <c r="I15" s="4"/>
      <c r="J15" s="4"/>
      <c r="K15" s="4"/>
      <c r="L15" s="4" t="s">
        <v>17</v>
      </c>
      <c r="M15" s="4"/>
      <c r="N15" s="4"/>
      <c r="O15" s="4"/>
      <c r="P15" s="4"/>
    </row>
    <row r="16" customFormat="false" ht="13.8" hidden="false" customHeight="false" outlineLevel="0" collapsed="false">
      <c r="A16" s="35" t="s">
        <v>4</v>
      </c>
      <c r="B16" s="33" t="s">
        <v>8</v>
      </c>
      <c r="C16" s="33" t="s">
        <v>12</v>
      </c>
      <c r="D16" s="33" t="s">
        <v>16</v>
      </c>
      <c r="E16" s="33" t="s">
        <v>20</v>
      </c>
      <c r="F16" s="33" t="s">
        <v>23</v>
      </c>
      <c r="G16" s="33" t="s">
        <v>8</v>
      </c>
      <c r="H16" s="33" t="s">
        <v>12</v>
      </c>
      <c r="I16" s="33" t="s">
        <v>16</v>
      </c>
      <c r="J16" s="33" t="s">
        <v>20</v>
      </c>
      <c r="K16" s="33" t="s">
        <v>23</v>
      </c>
      <c r="L16" s="33" t="s">
        <v>8</v>
      </c>
      <c r="M16" s="33" t="s">
        <v>12</v>
      </c>
      <c r="N16" s="33" t="s">
        <v>16</v>
      </c>
      <c r="O16" s="33" t="s">
        <v>20</v>
      </c>
      <c r="P16" s="33" t="s">
        <v>23</v>
      </c>
    </row>
    <row r="17" customFormat="false" ht="13.8" hidden="false" customHeight="false" outlineLevel="0" collapsed="false">
      <c r="A17" s="36" t="s">
        <v>112</v>
      </c>
      <c r="B17" s="2" t="n">
        <f aca="false">$F$17/7*6</f>
        <v>0.15</v>
      </c>
      <c r="C17" s="2" t="n">
        <f aca="false">$F$17/7*6</f>
        <v>0.15</v>
      </c>
      <c r="D17" s="2" t="n">
        <f aca="false">$F$17/7*8</f>
        <v>0.2</v>
      </c>
      <c r="E17" s="2" t="n">
        <f aca="false">$F$17/7*8</f>
        <v>0.2</v>
      </c>
      <c r="F17" s="2" t="n">
        <v>0.175</v>
      </c>
      <c r="G17" s="2" t="n">
        <f aca="false">B17*0.9</f>
        <v>0.135</v>
      </c>
      <c r="H17" s="2" t="n">
        <f aca="false">C17*0.9</f>
        <v>0.135</v>
      </c>
      <c r="I17" s="2" t="n">
        <f aca="false">D17*0.9</f>
        <v>0.18</v>
      </c>
      <c r="J17" s="2" t="n">
        <f aca="false">E17*0.9</f>
        <v>0.18</v>
      </c>
      <c r="K17" s="2" t="n">
        <f aca="false">F17*0.9</f>
        <v>0.1575</v>
      </c>
      <c r="L17" s="2" t="n">
        <f aca="false">B17*0.8</f>
        <v>0.12</v>
      </c>
      <c r="M17" s="2" t="n">
        <f aca="false">C17*0.8</f>
        <v>0.12</v>
      </c>
      <c r="N17" s="2" t="n">
        <f aca="false">D17*0.8</f>
        <v>0.16</v>
      </c>
      <c r="O17" s="2" t="n">
        <f aca="false">E17*0.8</f>
        <v>0.16</v>
      </c>
      <c r="P17" s="2" t="n">
        <f aca="false">F17*0.8</f>
        <v>0.14</v>
      </c>
    </row>
    <row r="18" customFormat="false" ht="13.8" hidden="false" customHeight="false" outlineLevel="0" collapsed="false">
      <c r="A18" s="36" t="s">
        <v>114</v>
      </c>
      <c r="B18" s="2" t="n">
        <f aca="false">B17*1.01</f>
        <v>0.1515</v>
      </c>
      <c r="C18" s="2" t="n">
        <f aca="false">C17*1.01</f>
        <v>0.1515</v>
      </c>
      <c r="D18" s="2" t="n">
        <f aca="false">D17*1.01</f>
        <v>0.202</v>
      </c>
      <c r="E18" s="2" t="n">
        <f aca="false">E17*1.01</f>
        <v>0.202</v>
      </c>
      <c r="F18" s="2" t="n">
        <f aca="false">F17*1.01</f>
        <v>0.17675</v>
      </c>
      <c r="G18" s="2" t="n">
        <f aca="false">G17*1.01</f>
        <v>0.13635</v>
      </c>
      <c r="H18" s="2" t="n">
        <f aca="false">H17*1.01</f>
        <v>0.13635</v>
      </c>
      <c r="I18" s="2" t="n">
        <f aca="false">I17*1.01</f>
        <v>0.1818</v>
      </c>
      <c r="J18" s="2" t="n">
        <f aca="false">J17*1.01</f>
        <v>0.1818</v>
      </c>
      <c r="K18" s="2" t="n">
        <f aca="false">K17*1.01</f>
        <v>0.159075</v>
      </c>
      <c r="L18" s="2" t="n">
        <f aca="false">L17*1.01</f>
        <v>0.1212</v>
      </c>
      <c r="M18" s="2" t="n">
        <f aca="false">M17*1.01</f>
        <v>0.1212</v>
      </c>
      <c r="N18" s="2" t="n">
        <f aca="false">N17*1.01</f>
        <v>0.1616</v>
      </c>
      <c r="O18" s="2" t="n">
        <f aca="false">O17*1.01</f>
        <v>0.1616</v>
      </c>
      <c r="P18" s="2" t="n">
        <f aca="false">P17*1.01</f>
        <v>0.1414</v>
      </c>
    </row>
    <row r="19" customFormat="false" ht="13.8" hidden="false" customHeight="false" outlineLevel="0" collapsed="false">
      <c r="A19" s="36" t="s">
        <v>115</v>
      </c>
      <c r="B19" s="2" t="n">
        <f aca="false">B18*1.01</f>
        <v>0.153015</v>
      </c>
      <c r="C19" s="2" t="n">
        <f aca="false">C18*1.01</f>
        <v>0.153015</v>
      </c>
      <c r="D19" s="2" t="n">
        <f aca="false">D18*1.01</f>
        <v>0.20402</v>
      </c>
      <c r="E19" s="2" t="n">
        <f aca="false">E18*1.01</f>
        <v>0.20402</v>
      </c>
      <c r="F19" s="2" t="n">
        <f aca="false">F18*1.01</f>
        <v>0.1785175</v>
      </c>
      <c r="G19" s="2" t="n">
        <f aca="false">G18*1.01</f>
        <v>0.1377135</v>
      </c>
      <c r="H19" s="2" t="n">
        <f aca="false">H18*1.01</f>
        <v>0.1377135</v>
      </c>
      <c r="I19" s="2" t="n">
        <f aca="false">I18*1.01</f>
        <v>0.183618</v>
      </c>
      <c r="J19" s="2" t="n">
        <f aca="false">J18*1.01</f>
        <v>0.183618</v>
      </c>
      <c r="K19" s="2" t="n">
        <f aca="false">K18*1.01</f>
        <v>0.16066575</v>
      </c>
      <c r="L19" s="2" t="n">
        <f aca="false">L18*1.01</f>
        <v>0.122412</v>
      </c>
      <c r="M19" s="2" t="n">
        <f aca="false">M18*1.01</f>
        <v>0.122412</v>
      </c>
      <c r="N19" s="2" t="n">
        <f aca="false">N18*1.01</f>
        <v>0.163216</v>
      </c>
      <c r="O19" s="2" t="n">
        <f aca="false">O18*1.01</f>
        <v>0.163216</v>
      </c>
      <c r="P19" s="2" t="n">
        <f aca="false">P18*1.01</f>
        <v>0.142814</v>
      </c>
    </row>
    <row r="20" customFormat="false" ht="13.8" hidden="false" customHeight="false" outlineLevel="0" collapsed="false">
      <c r="A20" s="36" t="s">
        <v>116</v>
      </c>
      <c r="B20" s="2" t="n">
        <f aca="false">B19*1.01</f>
        <v>0.15454515</v>
      </c>
      <c r="C20" s="2" t="n">
        <f aca="false">C19*1.01</f>
        <v>0.15454515</v>
      </c>
      <c r="D20" s="2" t="n">
        <f aca="false">D19*1.01</f>
        <v>0.2060602</v>
      </c>
      <c r="E20" s="2" t="n">
        <f aca="false">E19*1.01</f>
        <v>0.2060602</v>
      </c>
      <c r="F20" s="2" t="n">
        <f aca="false">F19*1.01</f>
        <v>0.180302675</v>
      </c>
      <c r="G20" s="2" t="n">
        <f aca="false">G19*1.01</f>
        <v>0.139090635</v>
      </c>
      <c r="H20" s="2" t="n">
        <f aca="false">H19*1.01</f>
        <v>0.139090635</v>
      </c>
      <c r="I20" s="2" t="n">
        <f aca="false">I19*1.01</f>
        <v>0.18545418</v>
      </c>
      <c r="J20" s="2" t="n">
        <f aca="false">J19*1.01</f>
        <v>0.18545418</v>
      </c>
      <c r="K20" s="2" t="n">
        <f aca="false">K19*1.01</f>
        <v>0.1622724075</v>
      </c>
      <c r="L20" s="2" t="n">
        <f aca="false">L19*1.01</f>
        <v>0.12363612</v>
      </c>
      <c r="M20" s="2" t="n">
        <f aca="false">M19*1.01</f>
        <v>0.12363612</v>
      </c>
      <c r="N20" s="2" t="n">
        <f aca="false">N19*1.01</f>
        <v>0.16484816</v>
      </c>
      <c r="O20" s="2" t="n">
        <f aca="false">O19*1.01</f>
        <v>0.16484816</v>
      </c>
      <c r="P20" s="2" t="n">
        <f aca="false">P19*1.01</f>
        <v>0.14424214</v>
      </c>
    </row>
    <row r="21" customFormat="false" ht="13.8" hidden="false" customHeight="false" outlineLevel="0" collapsed="false">
      <c r="A21" s="36" t="s">
        <v>117</v>
      </c>
      <c r="B21" s="2" t="n">
        <f aca="false">B20*1.01</f>
        <v>0.1560906015</v>
      </c>
      <c r="C21" s="2" t="n">
        <f aca="false">C20*1.01</f>
        <v>0.1560906015</v>
      </c>
      <c r="D21" s="2" t="n">
        <f aca="false">D20*1.01</f>
        <v>0.208120802</v>
      </c>
      <c r="E21" s="2" t="n">
        <f aca="false">E20*1.01</f>
        <v>0.208120802</v>
      </c>
      <c r="F21" s="2" t="n">
        <f aca="false">F20*1.01</f>
        <v>0.18210570175</v>
      </c>
      <c r="G21" s="2" t="n">
        <f aca="false">G20*1.01</f>
        <v>0.14048154135</v>
      </c>
      <c r="H21" s="2" t="n">
        <f aca="false">H20*1.01</f>
        <v>0.14048154135</v>
      </c>
      <c r="I21" s="2" t="n">
        <f aca="false">I20*1.01</f>
        <v>0.1873087218</v>
      </c>
      <c r="J21" s="2" t="n">
        <f aca="false">J20*1.01</f>
        <v>0.1873087218</v>
      </c>
      <c r="K21" s="2" t="n">
        <f aca="false">K20*1.01</f>
        <v>0.163895131575</v>
      </c>
      <c r="L21" s="2" t="n">
        <f aca="false">L20*1.01</f>
        <v>0.1248724812</v>
      </c>
      <c r="M21" s="2" t="n">
        <f aca="false">M20*1.01</f>
        <v>0.1248724812</v>
      </c>
      <c r="N21" s="2" t="n">
        <f aca="false">N20*1.01</f>
        <v>0.1664966416</v>
      </c>
      <c r="O21" s="2" t="n">
        <f aca="false">O20*1.01</f>
        <v>0.1664966416</v>
      </c>
      <c r="P21" s="2" t="n">
        <f aca="false">P20*1.01</f>
        <v>0.1456845614</v>
      </c>
    </row>
    <row r="22" customFormat="false" ht="13.8" hidden="false" customHeight="false" outlineLevel="0" collapsed="false">
      <c r="A22" s="36" t="s">
        <v>118</v>
      </c>
      <c r="B22" s="2" t="n">
        <f aca="false">B21*1.01</f>
        <v>0.157651507515</v>
      </c>
      <c r="C22" s="2" t="n">
        <f aca="false">C21*1.01</f>
        <v>0.157651507515</v>
      </c>
      <c r="D22" s="2" t="n">
        <f aca="false">D21*1.01</f>
        <v>0.21020201002</v>
      </c>
      <c r="E22" s="2" t="n">
        <f aca="false">E21*1.01</f>
        <v>0.21020201002</v>
      </c>
      <c r="F22" s="2" t="n">
        <f aca="false">F21*1.01</f>
        <v>0.1839267587675</v>
      </c>
      <c r="G22" s="2" t="n">
        <f aca="false">G21*1.01</f>
        <v>0.1418863567635</v>
      </c>
      <c r="H22" s="2" t="n">
        <f aca="false">H21*1.01</f>
        <v>0.1418863567635</v>
      </c>
      <c r="I22" s="2" t="n">
        <f aca="false">I21*1.01</f>
        <v>0.189181809018</v>
      </c>
      <c r="J22" s="2" t="n">
        <f aca="false">J21*1.01</f>
        <v>0.189181809018</v>
      </c>
      <c r="K22" s="2" t="n">
        <f aca="false">K21*1.01</f>
        <v>0.16553408289075</v>
      </c>
      <c r="L22" s="2" t="n">
        <f aca="false">L21*1.01</f>
        <v>0.126121206012</v>
      </c>
      <c r="M22" s="2" t="n">
        <f aca="false">M21*1.01</f>
        <v>0.126121206012</v>
      </c>
      <c r="N22" s="2" t="n">
        <f aca="false">N21*1.01</f>
        <v>0.168161608016</v>
      </c>
      <c r="O22" s="2" t="n">
        <f aca="false">O21*1.01</f>
        <v>0.168161608016</v>
      </c>
      <c r="P22" s="2" t="n">
        <f aca="false">P21*1.01</f>
        <v>0.147141407014</v>
      </c>
    </row>
  </sheetData>
  <mergeCells count="3">
    <mergeCell ref="B15:F15"/>
    <mergeCell ref="G15:K15"/>
    <mergeCell ref="L15:P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ColWidth="10.16015625" defaultRowHeight="12.8" zeroHeight="false" outlineLevelRow="0" outlineLevelCol="0"/>
  <cols>
    <col collapsed="false" customWidth="true" hidden="false" outlineLevel="0" max="1" min="1" style="2" width="36.84"/>
    <col collapsed="false" customWidth="true" hidden="false" outlineLevel="0" max="2" min="2" style="2" width="25.31"/>
    <col collapsed="false" customWidth="false" hidden="false" outlineLevel="0" max="5" min="3" style="2" width="10.16"/>
  </cols>
  <sheetData>
    <row r="1" customFormat="false" ht="13.8" hidden="false" customHeight="false" outlineLevel="0" collapsed="false">
      <c r="A1" s="43" t="s">
        <v>105</v>
      </c>
      <c r="B1" s="43"/>
      <c r="C1" s="43" t="s">
        <v>106</v>
      </c>
      <c r="D1" s="36" t="s">
        <v>107</v>
      </c>
      <c r="E1" s="43" t="s">
        <v>108</v>
      </c>
    </row>
    <row r="2" customFormat="false" ht="13.8" hidden="false" customHeight="false" outlineLevel="0" collapsed="false">
      <c r="A2" s="37" t="s">
        <v>110</v>
      </c>
      <c r="B2" s="37" t="s">
        <v>113</v>
      </c>
      <c r="C2" s="37"/>
      <c r="D2" s="44" t="n">
        <v>0.165</v>
      </c>
      <c r="E2" s="44" t="n">
        <v>0.165</v>
      </c>
    </row>
    <row r="3" customFormat="false" ht="13.8" hidden="false" customHeight="false" outlineLevel="0" collapsed="false">
      <c r="B3" s="45"/>
      <c r="C3" s="35" t="s">
        <v>4</v>
      </c>
      <c r="D3" s="36" t="s">
        <v>107</v>
      </c>
      <c r="E3" s="43" t="s">
        <v>108</v>
      </c>
    </row>
    <row r="4" customFormat="false" ht="13.8" hidden="false" customHeight="false" outlineLevel="0" collapsed="false">
      <c r="A4" s="44"/>
      <c r="B4" s="44"/>
      <c r="C4" s="36" t="n">
        <v>1</v>
      </c>
      <c r="D4" s="44" t="n">
        <v>0.165</v>
      </c>
      <c r="E4" s="44" t="n">
        <v>0.05</v>
      </c>
    </row>
    <row r="5" customFormat="false" ht="13.8" hidden="false" customHeight="false" outlineLevel="0" collapsed="false">
      <c r="A5" s="44"/>
      <c r="B5" s="44"/>
      <c r="C5" s="36" t="n">
        <v>2</v>
      </c>
      <c r="D5" s="44" t="n">
        <f aca="false">D4*1.01</f>
        <v>0.16665</v>
      </c>
      <c r="E5" s="44" t="n">
        <f aca="false">E4*1.01</f>
        <v>0.0505</v>
      </c>
    </row>
    <row r="6" customFormat="false" ht="13.8" hidden="false" customHeight="false" outlineLevel="0" collapsed="false">
      <c r="A6" s="44"/>
      <c r="B6" s="44"/>
      <c r="C6" s="36" t="n">
        <v>3</v>
      </c>
      <c r="D6" s="44" t="n">
        <f aca="false">D5*1.01</f>
        <v>0.1683165</v>
      </c>
      <c r="E6" s="44" t="n">
        <f aca="false">E5*1.01</f>
        <v>0.051005</v>
      </c>
    </row>
    <row r="7" customFormat="false" ht="13.8" hidden="false" customHeight="false" outlineLevel="0" collapsed="false">
      <c r="A7" s="44"/>
      <c r="B7" s="44"/>
      <c r="C7" s="36" t="n">
        <v>4</v>
      </c>
      <c r="D7" s="44" t="n">
        <f aca="false">D6*1.01</f>
        <v>0.169999665</v>
      </c>
      <c r="E7" s="44" t="n">
        <f aca="false">E6*1.01</f>
        <v>0.05151505</v>
      </c>
    </row>
    <row r="8" customFormat="false" ht="13.8" hidden="false" customHeight="false" outlineLevel="0" collapsed="false">
      <c r="A8" s="44"/>
      <c r="B8" s="44"/>
      <c r="C8" s="36" t="n">
        <v>5</v>
      </c>
      <c r="D8" s="44" t="n">
        <f aca="false">D7*1.01</f>
        <v>0.17169966165</v>
      </c>
      <c r="E8" s="44" t="n">
        <f aca="false">E7*1.01</f>
        <v>0.0520302005</v>
      </c>
    </row>
    <row r="9" customFormat="false" ht="13.8" hidden="false" customHeight="false" outlineLevel="0" collapsed="false">
      <c r="A9" s="44"/>
      <c r="B9" s="44"/>
      <c r="C9" s="36" t="n">
        <v>6</v>
      </c>
      <c r="D9" s="44" t="n">
        <f aca="false">D8*1.01</f>
        <v>0.1734166582665</v>
      </c>
      <c r="E9" s="44" t="n">
        <f aca="false">E8*1.01</f>
        <v>0.052550502505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6015625" defaultRowHeight="12.8" zeroHeight="false" outlineLevelRow="0" outlineLevelCol="0"/>
  <cols>
    <col collapsed="false" customWidth="false" hidden="false" outlineLevel="0" max="2" min="2" style="2" width="10.16"/>
  </cols>
  <sheetData>
    <row r="1" customFormat="false" ht="13.8" hidden="false" customHeight="false" outlineLevel="0" collapsed="false">
      <c r="A1" s="35" t="s">
        <v>4</v>
      </c>
      <c r="B1" s="36" t="s">
        <v>119</v>
      </c>
    </row>
    <row r="2" customFormat="false" ht="13.8" hidden="false" customHeight="false" outlineLevel="0" collapsed="false">
      <c r="A2" s="36" t="n">
        <v>1</v>
      </c>
      <c r="B2" s="37" t="n">
        <v>40000</v>
      </c>
    </row>
    <row r="3" customFormat="false" ht="13.8" hidden="false" customHeight="false" outlineLevel="0" collapsed="false">
      <c r="A3" s="36" t="n">
        <v>2</v>
      </c>
      <c r="B3" s="46" t="n">
        <f aca="false">B2*1.005</f>
        <v>40200</v>
      </c>
    </row>
    <row r="4" customFormat="false" ht="13.8" hidden="false" customHeight="false" outlineLevel="0" collapsed="false">
      <c r="A4" s="36" t="n">
        <v>3</v>
      </c>
      <c r="B4" s="46" t="n">
        <f aca="false">B3*1.005</f>
        <v>40401</v>
      </c>
    </row>
    <row r="5" customFormat="false" ht="13.8" hidden="false" customHeight="false" outlineLevel="0" collapsed="false">
      <c r="A5" s="36" t="n">
        <v>4</v>
      </c>
      <c r="B5" s="46" t="n">
        <f aca="false">B4*1.005</f>
        <v>40603.005</v>
      </c>
    </row>
    <row r="6" customFormat="false" ht="13.8" hidden="false" customHeight="false" outlineLevel="0" collapsed="false">
      <c r="A6" s="36" t="n">
        <v>5</v>
      </c>
      <c r="B6" s="46" t="n">
        <f aca="false">B5*1.005</f>
        <v>40806.020025</v>
      </c>
    </row>
    <row r="7" customFormat="false" ht="13.8" hidden="false" customHeight="false" outlineLevel="0" collapsed="false">
      <c r="A7" s="36" t="n">
        <v>6</v>
      </c>
      <c r="B7" s="46" t="n">
        <f aca="false">B6*1.005</f>
        <v>41010.050125125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T18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I18" activeCellId="0" sqref="I18"/>
    </sheetView>
  </sheetViews>
  <sheetFormatPr defaultColWidth="8.59765625" defaultRowHeight="15" zeroHeight="false" outlineLevelRow="0" outlineLevelCol="0"/>
  <cols>
    <col collapsed="false" customWidth="false" hidden="false" outlineLevel="0" max="20" min="2" style="2" width="8.59"/>
  </cols>
  <sheetData>
    <row r="2" customFormat="false" ht="15" hidden="false" customHeight="false" outlineLevel="0" collapsed="false"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</row>
    <row r="3" customFormat="false" ht="15" hidden="false" customHeight="false" outlineLevel="0" collapsed="false"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</row>
    <row r="4" customFormat="false" ht="15" hidden="false" customHeight="false" outlineLevel="0" collapsed="false"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</row>
    <row r="5" customFormat="false" ht="15" hidden="false" customHeight="false" outlineLevel="0" collapsed="false"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</row>
    <row r="6" customFormat="false" ht="15" hidden="false" customHeight="false" outlineLevel="0" collapsed="false"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</row>
    <row r="7" customFormat="false" ht="15" hidden="false" customHeight="false" outlineLevel="0" collapsed="false"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</row>
    <row r="8" customFormat="false" ht="15" hidden="false" customHeight="false" outlineLevel="0" collapsed="false"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</row>
    <row r="18" customFormat="false" ht="13.8" hidden="false" customHeight="false" outlineLevel="0" collapsed="false">
      <c r="L18" s="4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16015625" defaultRowHeight="13.8" zeroHeight="false" outlineLevelRow="0" outlineLevelCol="0"/>
  <cols>
    <col collapsed="false" customWidth="false" hidden="false" outlineLevel="0" max="7" min="2" style="2" width="10.16"/>
  </cols>
  <sheetData>
    <row r="1" customFormat="false" ht="13.8" hidden="false" customHeight="false" outlineLevel="0" collapsed="false">
      <c r="A1" s="2" t="s">
        <v>120</v>
      </c>
      <c r="C1" s="33" t="s">
        <v>8</v>
      </c>
      <c r="D1" s="33" t="s">
        <v>12</v>
      </c>
      <c r="E1" s="33" t="s">
        <v>16</v>
      </c>
      <c r="F1" s="33" t="s">
        <v>20</v>
      </c>
      <c r="G1" s="33" t="s">
        <v>23</v>
      </c>
    </row>
    <row r="2" customFormat="false" ht="13.8" hidden="false" customHeight="false" outlineLevel="0" collapsed="false">
      <c r="A2" s="2" t="n">
        <v>1</v>
      </c>
      <c r="B2" s="2" t="s">
        <v>121</v>
      </c>
      <c r="C2" s="2" t="n">
        <v>3</v>
      </c>
      <c r="D2" s="2" t="n">
        <v>2</v>
      </c>
      <c r="E2" s="2" t="n">
        <v>4</v>
      </c>
      <c r="F2" s="2" t="n">
        <v>4</v>
      </c>
      <c r="G2" s="2" t="n">
        <v>5</v>
      </c>
    </row>
    <row r="3" customFormat="false" ht="13.8" hidden="false" customHeight="false" outlineLevel="0" collapsed="false">
      <c r="A3" s="2" t="n">
        <v>1</v>
      </c>
      <c r="B3" s="2" t="s">
        <v>122</v>
      </c>
      <c r="C3" s="2" t="n">
        <f aca="false">C2*0.75</f>
        <v>2.25</v>
      </c>
      <c r="D3" s="2" t="n">
        <f aca="false">D2*0.75</f>
        <v>1.5</v>
      </c>
      <c r="E3" s="2" t="n">
        <f aca="false">E2*0.75</f>
        <v>3</v>
      </c>
      <c r="F3" s="2" t="n">
        <f aca="false">F2*0.75</f>
        <v>3</v>
      </c>
      <c r="G3" s="2" t="n">
        <f aca="false">G2*0.75</f>
        <v>3.75</v>
      </c>
    </row>
    <row r="4" customFormat="false" ht="13.8" hidden="false" customHeight="false" outlineLevel="0" collapsed="false">
      <c r="A4" s="2" t="n">
        <v>2</v>
      </c>
      <c r="B4" s="2" t="s">
        <v>121</v>
      </c>
      <c r="C4" s="2" t="n">
        <f aca="false">C2*1.01</f>
        <v>3.03</v>
      </c>
      <c r="D4" s="2" t="n">
        <f aca="false">D2*1.01</f>
        <v>2.02</v>
      </c>
      <c r="E4" s="2" t="n">
        <f aca="false">E2*1.01</f>
        <v>4.04</v>
      </c>
      <c r="F4" s="2" t="n">
        <f aca="false">F2*1.01</f>
        <v>4.04</v>
      </c>
      <c r="G4" s="2" t="n">
        <f aca="false">G2*1.01</f>
        <v>5.05</v>
      </c>
    </row>
    <row r="5" customFormat="false" ht="13.8" hidden="false" customHeight="false" outlineLevel="0" collapsed="false">
      <c r="A5" s="2" t="n">
        <v>2</v>
      </c>
      <c r="B5" s="2" t="s">
        <v>122</v>
      </c>
      <c r="C5" s="2" t="n">
        <f aca="false">C4*0.75</f>
        <v>2.2725</v>
      </c>
      <c r="D5" s="2" t="n">
        <f aca="false">D4*0.75</f>
        <v>1.515</v>
      </c>
      <c r="E5" s="2" t="n">
        <f aca="false">E4*0.75</f>
        <v>3.03</v>
      </c>
      <c r="F5" s="2" t="n">
        <f aca="false">F4*0.75</f>
        <v>3.03</v>
      </c>
      <c r="G5" s="2" t="n">
        <f aca="false">G4*0.75</f>
        <v>3.7875</v>
      </c>
    </row>
    <row r="6" customFormat="false" ht="13.8" hidden="false" customHeight="false" outlineLevel="0" collapsed="false">
      <c r="A6" s="2" t="n">
        <v>3</v>
      </c>
      <c r="B6" s="2" t="s">
        <v>121</v>
      </c>
      <c r="C6" s="2" t="n">
        <f aca="false">C4*1.01</f>
        <v>3.0603</v>
      </c>
      <c r="D6" s="2" t="n">
        <f aca="false">D4*1.01</f>
        <v>2.0402</v>
      </c>
      <c r="E6" s="2" t="n">
        <f aca="false">E4*1.01</f>
        <v>4.0804</v>
      </c>
      <c r="F6" s="2" t="n">
        <f aca="false">F4*1.01</f>
        <v>4.0804</v>
      </c>
      <c r="G6" s="2" t="n">
        <f aca="false">G4*1.01</f>
        <v>5.1005</v>
      </c>
    </row>
    <row r="7" customFormat="false" ht="13.8" hidden="false" customHeight="false" outlineLevel="0" collapsed="false">
      <c r="A7" s="2" t="n">
        <v>3</v>
      </c>
      <c r="B7" s="2" t="s">
        <v>122</v>
      </c>
      <c r="C7" s="2" t="n">
        <f aca="false">C6*0.75</f>
        <v>2.295225</v>
      </c>
      <c r="D7" s="2" t="n">
        <f aca="false">D6*0.75</f>
        <v>1.53015</v>
      </c>
      <c r="E7" s="2" t="n">
        <f aca="false">E6*0.75</f>
        <v>3.0603</v>
      </c>
      <c r="F7" s="2" t="n">
        <f aca="false">F6*0.75</f>
        <v>3.0603</v>
      </c>
      <c r="G7" s="2" t="n">
        <f aca="false">G6*0.75</f>
        <v>3.825375</v>
      </c>
    </row>
    <row r="8" customFormat="false" ht="13.8" hidden="false" customHeight="false" outlineLevel="0" collapsed="false">
      <c r="A8" s="2" t="n">
        <v>4</v>
      </c>
      <c r="B8" s="2" t="s">
        <v>121</v>
      </c>
      <c r="C8" s="2" t="n">
        <f aca="false">C6*1.01</f>
        <v>3.090903</v>
      </c>
      <c r="D8" s="2" t="n">
        <f aca="false">D6*1.01</f>
        <v>2.060602</v>
      </c>
      <c r="E8" s="2" t="n">
        <f aca="false">E6*1.01</f>
        <v>4.121204</v>
      </c>
      <c r="F8" s="2" t="n">
        <f aca="false">F6*1.01</f>
        <v>4.121204</v>
      </c>
      <c r="G8" s="2" t="n">
        <f aca="false">G6*1.01</f>
        <v>5.151505</v>
      </c>
    </row>
    <row r="9" customFormat="false" ht="13.8" hidden="false" customHeight="false" outlineLevel="0" collapsed="false">
      <c r="A9" s="2" t="n">
        <v>4</v>
      </c>
      <c r="B9" s="2" t="s">
        <v>122</v>
      </c>
      <c r="C9" s="2" t="n">
        <f aca="false">C8*0.75</f>
        <v>2.31817725</v>
      </c>
      <c r="D9" s="2" t="n">
        <f aca="false">D8*0.75</f>
        <v>1.5454515</v>
      </c>
      <c r="E9" s="2" t="n">
        <f aca="false">E8*0.75</f>
        <v>3.090903</v>
      </c>
      <c r="F9" s="2" t="n">
        <f aca="false">F8*0.75</f>
        <v>3.090903</v>
      </c>
      <c r="G9" s="2" t="n">
        <f aca="false">G8*0.75</f>
        <v>3.86362875</v>
      </c>
    </row>
    <row r="10" customFormat="false" ht="13.8" hidden="false" customHeight="false" outlineLevel="0" collapsed="false">
      <c r="A10" s="2" t="n">
        <v>5</v>
      </c>
      <c r="B10" s="2" t="s">
        <v>121</v>
      </c>
      <c r="C10" s="2" t="n">
        <f aca="false">C8*1.01</f>
        <v>3.12181203</v>
      </c>
      <c r="D10" s="2" t="n">
        <f aca="false">D8*1.01</f>
        <v>2.08120802</v>
      </c>
      <c r="E10" s="2" t="n">
        <f aca="false">E8*1.01</f>
        <v>4.16241604</v>
      </c>
      <c r="F10" s="2" t="n">
        <f aca="false">F8*1.01</f>
        <v>4.16241604</v>
      </c>
      <c r="G10" s="2" t="n">
        <f aca="false">G8*1.01</f>
        <v>5.20302005</v>
      </c>
    </row>
    <row r="11" customFormat="false" ht="13.8" hidden="false" customHeight="false" outlineLevel="0" collapsed="false">
      <c r="A11" s="2" t="n">
        <v>5</v>
      </c>
      <c r="B11" s="2" t="s">
        <v>122</v>
      </c>
      <c r="C11" s="2" t="n">
        <f aca="false">C10*0.75</f>
        <v>2.3413590225</v>
      </c>
      <c r="D11" s="2" t="n">
        <f aca="false">D10*0.75</f>
        <v>1.560906015</v>
      </c>
      <c r="E11" s="2" t="n">
        <f aca="false">E10*0.75</f>
        <v>3.12181203</v>
      </c>
      <c r="F11" s="2" t="n">
        <f aca="false">F10*0.75</f>
        <v>3.12181203</v>
      </c>
      <c r="G11" s="2" t="n">
        <f aca="false">G10*0.75</f>
        <v>3.9022650375</v>
      </c>
    </row>
    <row r="12" customFormat="false" ht="13.8" hidden="false" customHeight="false" outlineLevel="0" collapsed="false">
      <c r="A12" s="2" t="n">
        <v>6</v>
      </c>
      <c r="B12" s="2" t="s">
        <v>121</v>
      </c>
      <c r="C12" s="2" t="n">
        <f aca="false">C10*1.01</f>
        <v>3.1530301503</v>
      </c>
      <c r="D12" s="2" t="n">
        <f aca="false">D10*1.01</f>
        <v>2.1020201002</v>
      </c>
      <c r="E12" s="2" t="n">
        <f aca="false">E10*1.01</f>
        <v>4.2040402004</v>
      </c>
      <c r="F12" s="2" t="n">
        <f aca="false">F10*1.01</f>
        <v>4.2040402004</v>
      </c>
      <c r="G12" s="2" t="n">
        <f aca="false">G10*1.01</f>
        <v>5.2550502505</v>
      </c>
    </row>
    <row r="13" customFormat="false" ht="13.8" hidden="false" customHeight="false" outlineLevel="0" collapsed="false">
      <c r="A13" s="2" t="n">
        <v>6</v>
      </c>
      <c r="B13" s="2" t="s">
        <v>122</v>
      </c>
      <c r="C13" s="2" t="n">
        <f aca="false">C12*0.75</f>
        <v>2.364772612725</v>
      </c>
      <c r="D13" s="2" t="n">
        <f aca="false">D12*0.75</f>
        <v>1.57651507515</v>
      </c>
      <c r="E13" s="2" t="n">
        <f aca="false">E12*0.75</f>
        <v>3.1530301503</v>
      </c>
      <c r="F13" s="2" t="n">
        <f aca="false">F12*0.75</f>
        <v>3.1530301503</v>
      </c>
      <c r="G13" s="2" t="n">
        <f aca="false">G12*0.75</f>
        <v>3.941287687875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6015625" defaultRowHeight="12.8" zeroHeight="false" outlineLevelRow="0" outlineLevelCol="0"/>
  <cols>
    <col collapsed="false" customWidth="false" hidden="false" outlineLevel="0" max="6" min="2" style="2" width="10.16"/>
  </cols>
  <sheetData>
    <row r="1" customFormat="false" ht="13.8" hidden="false" customHeight="false" outlineLevel="0" collapsed="false">
      <c r="A1" s="40" t="s">
        <v>123</v>
      </c>
      <c r="B1" s="33" t="s">
        <v>8</v>
      </c>
      <c r="C1" s="33" t="s">
        <v>12</v>
      </c>
      <c r="D1" s="33" t="s">
        <v>16</v>
      </c>
      <c r="E1" s="33" t="s">
        <v>20</v>
      </c>
      <c r="F1" s="33" t="s">
        <v>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3.8" hidden="false" customHeight="false" outlineLevel="0" collapsed="false">
      <c r="A2" s="41" t="n">
        <v>1</v>
      </c>
      <c r="B2" s="40" t="n">
        <v>0</v>
      </c>
      <c r="C2" s="40" t="n">
        <v>0</v>
      </c>
      <c r="D2" s="2" t="n">
        <v>0</v>
      </c>
      <c r="E2" s="2" t="n">
        <v>0</v>
      </c>
      <c r="F2" s="2" t="n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13.8" hidden="false" customHeight="false" outlineLevel="0" collapsed="false">
      <c r="A3" s="41" t="n">
        <v>2</v>
      </c>
      <c r="B3" s="2" t="n">
        <v>150000</v>
      </c>
      <c r="C3" s="2" t="n">
        <v>150000</v>
      </c>
      <c r="D3" s="2" t="n">
        <v>300000</v>
      </c>
      <c r="E3" s="2" t="n">
        <v>200000</v>
      </c>
      <c r="F3" s="2" t="n">
        <v>400000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customFormat="false" ht="13.8" hidden="false" customHeight="false" outlineLevel="0" collapsed="false">
      <c r="A4" s="41" t="n">
        <v>3</v>
      </c>
      <c r="B4" s="42" t="n">
        <v>100000000000</v>
      </c>
      <c r="C4" s="42" t="n">
        <v>100000000000</v>
      </c>
      <c r="D4" s="42" t="n">
        <v>100000000000</v>
      </c>
      <c r="E4" s="42" t="n">
        <v>100000000000</v>
      </c>
      <c r="F4" s="42" t="n">
        <v>100000000000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24" activeCellId="0" sqref="L24"/>
    </sheetView>
  </sheetViews>
  <sheetFormatPr defaultColWidth="10.16015625" defaultRowHeight="12.8" zeroHeight="false" outlineLevelRow="0" outlineLevelCol="0"/>
  <cols>
    <col collapsed="false" customWidth="false" hidden="false" outlineLevel="0" max="36" min="2" style="2" width="10.16"/>
  </cols>
  <sheetData>
    <row r="1" customFormat="false" ht="61.15" hidden="false" customHeight="true" outlineLevel="0" collapsed="false">
      <c r="A1" s="5"/>
      <c r="B1" s="5"/>
      <c r="C1" s="5"/>
      <c r="D1" s="5"/>
      <c r="E1" s="6" t="s">
        <v>47</v>
      </c>
      <c r="F1" s="6" t="s">
        <v>48</v>
      </c>
      <c r="G1" s="7" t="s">
        <v>49</v>
      </c>
      <c r="H1" s="7"/>
      <c r="I1" s="7"/>
      <c r="J1" s="7"/>
      <c r="K1" s="7"/>
      <c r="L1" s="8" t="s">
        <v>50</v>
      </c>
      <c r="M1" s="8"/>
      <c r="N1" s="8"/>
      <c r="O1" s="8"/>
      <c r="P1" s="8"/>
      <c r="Q1" s="8" t="s">
        <v>51</v>
      </c>
      <c r="R1" s="8"/>
      <c r="S1" s="8"/>
      <c r="T1" s="8"/>
      <c r="U1" s="8"/>
      <c r="V1" s="8" t="s">
        <v>52</v>
      </c>
      <c r="W1" s="8"/>
      <c r="X1" s="8"/>
      <c r="Y1" s="8"/>
      <c r="Z1" s="8"/>
      <c r="AA1" s="8" t="s">
        <v>53</v>
      </c>
      <c r="AB1" s="8"/>
      <c r="AC1" s="8"/>
      <c r="AD1" s="8"/>
      <c r="AE1" s="8"/>
      <c r="AF1" s="8" t="s">
        <v>54</v>
      </c>
      <c r="AG1" s="8"/>
      <c r="AH1" s="8"/>
      <c r="AI1" s="8"/>
      <c r="AJ1" s="8"/>
    </row>
    <row r="2" customFormat="false" ht="91" hidden="false" customHeight="false" outlineLevel="0" collapsed="false">
      <c r="A2" s="9" t="s">
        <v>60</v>
      </c>
      <c r="B2" s="9" t="s">
        <v>61</v>
      </c>
      <c r="C2" s="9" t="s">
        <v>62</v>
      </c>
      <c r="D2" s="9" t="s">
        <v>63</v>
      </c>
      <c r="E2" s="14" t="s">
        <v>64</v>
      </c>
      <c r="F2" s="14" t="s">
        <v>65</v>
      </c>
      <c r="G2" s="8" t="s">
        <v>55</v>
      </c>
      <c r="H2" s="8" t="s">
        <v>56</v>
      </c>
      <c r="I2" s="8" t="s">
        <v>57</v>
      </c>
      <c r="J2" s="8" t="s">
        <v>58</v>
      </c>
      <c r="K2" s="8" t="s">
        <v>59</v>
      </c>
      <c r="L2" s="8" t="s">
        <v>55</v>
      </c>
      <c r="M2" s="8" t="s">
        <v>56</v>
      </c>
      <c r="N2" s="8" t="s">
        <v>57</v>
      </c>
      <c r="O2" s="8" t="s">
        <v>58</v>
      </c>
      <c r="P2" s="8" t="s">
        <v>59</v>
      </c>
      <c r="Q2" s="8" t="s">
        <v>55</v>
      </c>
      <c r="R2" s="8" t="s">
        <v>56</v>
      </c>
      <c r="S2" s="8" t="s">
        <v>57</v>
      </c>
      <c r="T2" s="8" t="s">
        <v>58</v>
      </c>
      <c r="U2" s="8" t="s">
        <v>59</v>
      </c>
      <c r="V2" s="8" t="s">
        <v>55</v>
      </c>
      <c r="W2" s="8" t="s">
        <v>56</v>
      </c>
      <c r="X2" s="8" t="s">
        <v>57</v>
      </c>
      <c r="Y2" s="8" t="s">
        <v>58</v>
      </c>
      <c r="Z2" s="8" t="s">
        <v>59</v>
      </c>
      <c r="AA2" s="8" t="s">
        <v>55</v>
      </c>
      <c r="AB2" s="8" t="s">
        <v>56</v>
      </c>
      <c r="AC2" s="8" t="s">
        <v>57</v>
      </c>
      <c r="AD2" s="8" t="s">
        <v>58</v>
      </c>
      <c r="AE2" s="8" t="s">
        <v>59</v>
      </c>
      <c r="AF2" s="8" t="s">
        <v>55</v>
      </c>
      <c r="AG2" s="8" t="s">
        <v>56</v>
      </c>
      <c r="AH2" s="8" t="s">
        <v>57</v>
      </c>
      <c r="AI2" s="8" t="s">
        <v>58</v>
      </c>
      <c r="AJ2" s="8" t="s">
        <v>59</v>
      </c>
    </row>
    <row r="3" customFormat="false" ht="16.4" hidden="false" customHeight="false" outlineLevel="0" collapsed="false">
      <c r="A3" s="16" t="n">
        <v>1</v>
      </c>
      <c r="B3" s="5" t="s">
        <v>6</v>
      </c>
      <c r="C3" s="16"/>
      <c r="D3" s="17" t="n">
        <v>2164200</v>
      </c>
      <c r="E3" s="18" t="n">
        <f aca="false">3.7*D3</f>
        <v>8007540</v>
      </c>
      <c r="F3" s="19" t="n">
        <f aca="false">E3/$C$25</f>
        <v>1269401.78330663</v>
      </c>
      <c r="G3" s="19" t="n">
        <f aca="false">F3*0.55</f>
        <v>698170.980818645</v>
      </c>
      <c r="H3" s="19" t="n">
        <f aca="false">F3*0.06</f>
        <v>76164.1069983976</v>
      </c>
      <c r="I3" s="19" t="n">
        <f aca="false">F3*0.18</f>
        <v>228492.320995193</v>
      </c>
      <c r="J3" s="19" t="n">
        <f aca="false">F3*0.09</f>
        <v>114246.160497596</v>
      </c>
      <c r="K3" s="19" t="n">
        <f aca="false">F3*0.12</f>
        <v>152328.213996795</v>
      </c>
      <c r="L3" s="19" t="n">
        <f aca="false">G3*$C$24</f>
        <v>712134.400435018</v>
      </c>
      <c r="M3" s="19" t="n">
        <f aca="false">H3*$C$24</f>
        <v>77687.3891383656</v>
      </c>
      <c r="N3" s="19" t="n">
        <f aca="false">I3*$C$24</f>
        <v>233062.167415097</v>
      </c>
      <c r="O3" s="19" t="n">
        <f aca="false">J3*$C$24</f>
        <v>116531.083707548</v>
      </c>
      <c r="P3" s="19" t="n">
        <f aca="false">K3*$C$24</f>
        <v>155374.778276731</v>
      </c>
      <c r="Q3" s="19" t="n">
        <f aca="false">L3*$C$24</f>
        <v>726377.088443718</v>
      </c>
      <c r="R3" s="19" t="n">
        <f aca="false">M3*$C$24</f>
        <v>79241.1369211329</v>
      </c>
      <c r="S3" s="19" t="n">
        <f aca="false">N3*$C$24</f>
        <v>237723.410763399</v>
      </c>
      <c r="T3" s="19" t="n">
        <f aca="false">O3*$C$24</f>
        <v>118861.705381699</v>
      </c>
      <c r="U3" s="19" t="n">
        <f aca="false">P3*$C$24</f>
        <v>158482.273842266</v>
      </c>
      <c r="V3" s="19" t="n">
        <f aca="false">Q3*$C$24</f>
        <v>740904.630212593</v>
      </c>
      <c r="W3" s="19" t="n">
        <f aca="false">R3*$C$24</f>
        <v>80825.9596595556</v>
      </c>
      <c r="X3" s="19" t="n">
        <f aca="false">S3*$C$24</f>
        <v>242477.878978667</v>
      </c>
      <c r="Y3" s="19" t="n">
        <f aca="false">T3*$C$24</f>
        <v>121238.939489333</v>
      </c>
      <c r="Z3" s="19" t="n">
        <f aca="false">U3*$C$24</f>
        <v>161651.919319111</v>
      </c>
      <c r="AA3" s="19" t="n">
        <f aca="false">V3*$C$24</f>
        <v>755722.722816845</v>
      </c>
      <c r="AB3" s="19" t="n">
        <f aca="false">W3*$C$24</f>
        <v>82442.4788527467</v>
      </c>
      <c r="AC3" s="19" t="n">
        <f aca="false">X3*$C$24</f>
        <v>247327.43655824</v>
      </c>
      <c r="AD3" s="19" t="n">
        <f aca="false">Y3*$C$24</f>
        <v>123663.71827912</v>
      </c>
      <c r="AE3" s="19" t="n">
        <f aca="false">Z3*$C$24</f>
        <v>164884.957705493</v>
      </c>
      <c r="AF3" s="19" t="n">
        <f aca="false">AA3*$C$24</f>
        <v>770837.177273182</v>
      </c>
      <c r="AG3" s="19" t="n">
        <f aca="false">AB3*$C$24</f>
        <v>84091.3284298016</v>
      </c>
      <c r="AH3" s="19" t="n">
        <f aca="false">AC3*$C$24</f>
        <v>252273.985289405</v>
      </c>
      <c r="AI3" s="19" t="n">
        <f aca="false">AD3*$C$24</f>
        <v>126136.992644702</v>
      </c>
      <c r="AJ3" s="19" t="n">
        <f aca="false">AE3*$C$24</f>
        <v>168182.656859603</v>
      </c>
      <c r="AK3" s="2" t="n">
        <f aca="false">SUM(G3:AJ3)</f>
        <v>8007540</v>
      </c>
    </row>
    <row r="4" customFormat="false" ht="16.4" hidden="false" customHeight="false" outlineLevel="0" collapsed="false">
      <c r="A4" s="16" t="n">
        <v>2</v>
      </c>
      <c r="B4" s="5" t="s">
        <v>10</v>
      </c>
      <c r="C4" s="16"/>
      <c r="D4" s="17" t="n">
        <v>897000</v>
      </c>
      <c r="E4" s="18" t="n">
        <f aca="false">3.7*D4</f>
        <v>3318900</v>
      </c>
      <c r="F4" s="19" t="n">
        <f aca="false">E4/$C$25</f>
        <v>526131.318559304</v>
      </c>
      <c r="G4" s="19" t="n">
        <f aca="false">F4*0.55</f>
        <v>289372.225207617</v>
      </c>
      <c r="H4" s="19" t="n">
        <f aca="false">F4*0.06</f>
        <v>31567.8791135582</v>
      </c>
      <c r="I4" s="19" t="n">
        <f aca="false">F4*0.18</f>
        <v>94703.6373406746</v>
      </c>
      <c r="J4" s="19" t="n">
        <f aca="false">F4*0.09</f>
        <v>47351.8186703373</v>
      </c>
      <c r="K4" s="19" t="n">
        <f aca="false">F4*0.12</f>
        <v>63135.7582271164</v>
      </c>
      <c r="L4" s="19" t="n">
        <f aca="false">G4*$C$24</f>
        <v>295159.669711769</v>
      </c>
      <c r="M4" s="19" t="n">
        <f aca="false">H4*$C$24</f>
        <v>32199.2366958294</v>
      </c>
      <c r="N4" s="19" t="n">
        <f aca="false">I4*$C$24</f>
        <v>96597.7100874881</v>
      </c>
      <c r="O4" s="19" t="n">
        <f aca="false">J4*$C$24</f>
        <v>48298.8550437441</v>
      </c>
      <c r="P4" s="19" t="n">
        <f aca="false">K4*$C$24</f>
        <v>64398.4733916588</v>
      </c>
      <c r="Q4" s="19" t="n">
        <f aca="false">L4*$C$24</f>
        <v>301062.863106005</v>
      </c>
      <c r="R4" s="19" t="n">
        <f aca="false">M4*$C$24</f>
        <v>32843.221429746</v>
      </c>
      <c r="S4" s="19" t="n">
        <f aca="false">N4*$C$24</f>
        <v>98529.6642892379</v>
      </c>
      <c r="T4" s="19" t="n">
        <f aca="false">O4*$C$24</f>
        <v>49264.8321446189</v>
      </c>
      <c r="U4" s="19" t="n">
        <f aca="false">P4*$C$24</f>
        <v>65686.4428594919</v>
      </c>
      <c r="V4" s="19" t="n">
        <f aca="false">Q4*$C$24</f>
        <v>307084.120368125</v>
      </c>
      <c r="W4" s="19" t="n">
        <f aca="false">R4*$C$24</f>
        <v>33500.0858583409</v>
      </c>
      <c r="X4" s="19" t="n">
        <f aca="false">S4*$C$24</f>
        <v>100500.257575023</v>
      </c>
      <c r="Y4" s="19" t="n">
        <f aca="false">T4*$C$24</f>
        <v>50250.1287875113</v>
      </c>
      <c r="Z4" s="19" t="n">
        <f aca="false">U4*$C$24</f>
        <v>67000.1717166818</v>
      </c>
      <c r="AA4" s="19" t="n">
        <f aca="false">V4*$C$24</f>
        <v>313225.802775487</v>
      </c>
      <c r="AB4" s="19" t="n">
        <f aca="false">W4*$C$24</f>
        <v>34170.0875755077</v>
      </c>
      <c r="AC4" s="19" t="n">
        <f aca="false">X4*$C$24</f>
        <v>102510.262726523</v>
      </c>
      <c r="AD4" s="19" t="n">
        <f aca="false">Y4*$C$24</f>
        <v>51255.1313632616</v>
      </c>
      <c r="AE4" s="19" t="n">
        <f aca="false">Z4*$C$24</f>
        <v>68340.1751510154</v>
      </c>
      <c r="AF4" s="19" t="n">
        <f aca="false">AA4*$C$24</f>
        <v>319490.318830997</v>
      </c>
      <c r="AG4" s="19" t="n">
        <f aca="false">AB4*$C$24</f>
        <v>34853.4893270179</v>
      </c>
      <c r="AH4" s="19" t="n">
        <f aca="false">AC4*$C$24</f>
        <v>104560.467981054</v>
      </c>
      <c r="AI4" s="19" t="n">
        <f aca="false">AD4*$C$24</f>
        <v>52280.2339905268</v>
      </c>
      <c r="AJ4" s="19" t="n">
        <f aca="false">AE4*$C$24</f>
        <v>69706.9786540357</v>
      </c>
    </row>
    <row r="5" customFormat="false" ht="16.4" hidden="false" customHeight="false" outlineLevel="0" collapsed="false">
      <c r="A5" s="16" t="n">
        <v>3</v>
      </c>
      <c r="B5" s="5" t="s">
        <v>14</v>
      </c>
      <c r="C5" s="22"/>
      <c r="D5" s="17" t="n">
        <v>1268200</v>
      </c>
      <c r="E5" s="18" t="n">
        <f aca="false">3.7*D5</f>
        <v>4692340</v>
      </c>
      <c r="F5" s="19" t="n">
        <f aca="false">E5/$C$25</f>
        <v>743857.010252964</v>
      </c>
      <c r="G5" s="19" t="n">
        <f aca="false">F5*0.55</f>
        <v>409121.35563913</v>
      </c>
      <c r="H5" s="19" t="n">
        <f aca="false">F5*0.06</f>
        <v>44631.4206151778</v>
      </c>
      <c r="I5" s="19" t="n">
        <f aca="false">F5*0.18</f>
        <v>133894.261845534</v>
      </c>
      <c r="J5" s="19" t="n">
        <f aca="false">F5*0.09</f>
        <v>66947.1309227668</v>
      </c>
      <c r="K5" s="19" t="n">
        <f aca="false">F5*0.12</f>
        <v>89262.8412303557</v>
      </c>
      <c r="L5" s="19" t="n">
        <f aca="false">G5*$C$24</f>
        <v>417303.782751913</v>
      </c>
      <c r="M5" s="19" t="n">
        <f aca="false">H5*$C$24</f>
        <v>45524.0490274814</v>
      </c>
      <c r="N5" s="19" t="n">
        <f aca="false">I5*$C$24</f>
        <v>136572.147082444</v>
      </c>
      <c r="O5" s="19" t="n">
        <f aca="false">J5*$C$24</f>
        <v>68286.0735412221</v>
      </c>
      <c r="P5" s="19" t="n">
        <f aca="false">K5*$C$24</f>
        <v>91048.0980549628</v>
      </c>
      <c r="Q5" s="19" t="n">
        <f aca="false">L5*$C$24</f>
        <v>425649.858406951</v>
      </c>
      <c r="R5" s="19" t="n">
        <f aca="false">M5*$C$24</f>
        <v>46434.530008031</v>
      </c>
      <c r="S5" s="19" t="n">
        <f aca="false">N5*$C$24</f>
        <v>139303.590024093</v>
      </c>
      <c r="T5" s="19" t="n">
        <f aca="false">O5*$C$24</f>
        <v>69651.7950120465</v>
      </c>
      <c r="U5" s="19" t="n">
        <f aca="false">P5*$C$24</f>
        <v>92869.060016062</v>
      </c>
      <c r="V5" s="19" t="n">
        <f aca="false">Q5*$C$24</f>
        <v>434162.85557509</v>
      </c>
      <c r="W5" s="19" t="n">
        <f aca="false">R5*$C$24</f>
        <v>47363.2206081916</v>
      </c>
      <c r="X5" s="19" t="n">
        <f aca="false">S5*$C$24</f>
        <v>142089.661824575</v>
      </c>
      <c r="Y5" s="19" t="n">
        <f aca="false">T5*$C$24</f>
        <v>71044.8309122875</v>
      </c>
      <c r="Z5" s="19" t="n">
        <f aca="false">U5*$C$24</f>
        <v>94726.4412163833</v>
      </c>
      <c r="AA5" s="19" t="n">
        <f aca="false">V5*$C$24</f>
        <v>442846.112686592</v>
      </c>
      <c r="AB5" s="19" t="n">
        <f aca="false">W5*$C$24</f>
        <v>48310.4850203555</v>
      </c>
      <c r="AC5" s="19" t="n">
        <f aca="false">X5*$C$24</f>
        <v>144931.455061066</v>
      </c>
      <c r="AD5" s="19" t="n">
        <f aca="false">Y5*$C$24</f>
        <v>72465.7275305332</v>
      </c>
      <c r="AE5" s="19" t="n">
        <f aca="false">Z5*$C$24</f>
        <v>96620.970040711</v>
      </c>
      <c r="AF5" s="19" t="n">
        <f aca="false">AA5*$C$24</f>
        <v>451703.034940324</v>
      </c>
      <c r="AG5" s="19" t="n">
        <f aca="false">AB5*$C$24</f>
        <v>49276.6947207626</v>
      </c>
      <c r="AH5" s="19" t="n">
        <f aca="false">AC5*$C$24</f>
        <v>147830.084162288</v>
      </c>
      <c r="AI5" s="19" t="n">
        <f aca="false">AD5*$C$24</f>
        <v>73915.0420811439</v>
      </c>
      <c r="AJ5" s="19" t="n">
        <f aca="false">AE5*$C$24</f>
        <v>98553.3894415252</v>
      </c>
    </row>
    <row r="6" customFormat="false" ht="13.8" hidden="false" customHeight="false" outlineLevel="0" collapsed="false">
      <c r="A6" s="16" t="n">
        <v>4</v>
      </c>
      <c r="B6" s="5" t="s">
        <v>18</v>
      </c>
      <c r="C6" s="5"/>
      <c r="D6" s="5" t="n">
        <v>1229600</v>
      </c>
      <c r="E6" s="18" t="n">
        <f aca="false">3.7*D6</f>
        <v>4549520</v>
      </c>
      <c r="F6" s="19" t="n">
        <f aca="false">E6/$C$25</f>
        <v>721216.35373525</v>
      </c>
      <c r="G6" s="19" t="n">
        <f aca="false">F6*0.55</f>
        <v>396668.994554388</v>
      </c>
      <c r="H6" s="19" t="n">
        <f aca="false">F6*0.06</f>
        <v>43272.981224115</v>
      </c>
      <c r="I6" s="19" t="n">
        <f aca="false">F6*0.18</f>
        <v>129818.943672345</v>
      </c>
      <c r="J6" s="19" t="n">
        <f aca="false">F6*0.09</f>
        <v>64909.4718361725</v>
      </c>
      <c r="K6" s="19" t="n">
        <f aca="false">F6*0.12</f>
        <v>86545.96244823</v>
      </c>
      <c r="L6" s="19" t="n">
        <f aca="false">G6*$C$24</f>
        <v>404602.374445476</v>
      </c>
      <c r="M6" s="19" t="n">
        <f aca="false">H6*$C$24</f>
        <v>44138.4408485973</v>
      </c>
      <c r="N6" s="19" t="n">
        <f aca="false">I6*$C$24</f>
        <v>132415.322545792</v>
      </c>
      <c r="O6" s="19" t="n">
        <f aca="false">J6*$C$24</f>
        <v>66207.661272896</v>
      </c>
      <c r="P6" s="19" t="n">
        <f aca="false">K6*$C$24</f>
        <v>88276.8816971947</v>
      </c>
      <c r="Q6" s="19" t="n">
        <f aca="false">L6*$C$24</f>
        <v>412694.421934385</v>
      </c>
      <c r="R6" s="19" t="n">
        <f aca="false">M6*$C$24</f>
        <v>45021.2096655693</v>
      </c>
      <c r="S6" s="19" t="n">
        <f aca="false">N6*$C$24</f>
        <v>135063.628996708</v>
      </c>
      <c r="T6" s="19" t="n">
        <f aca="false">O6*$C$24</f>
        <v>67531.8144983539</v>
      </c>
      <c r="U6" s="19" t="n">
        <f aca="false">P6*$C$24</f>
        <v>90042.4193311386</v>
      </c>
      <c r="V6" s="19" t="n">
        <f aca="false">Q6*$C$24</f>
        <v>420948.310373073</v>
      </c>
      <c r="W6" s="19" t="n">
        <f aca="false">R6*$C$24</f>
        <v>45921.6338588807</v>
      </c>
      <c r="X6" s="19" t="n">
        <f aca="false">S6*$C$24</f>
        <v>137764.901576642</v>
      </c>
      <c r="Y6" s="19" t="n">
        <f aca="false">T6*$C$24</f>
        <v>68882.450788321</v>
      </c>
      <c r="Z6" s="19" t="n">
        <f aca="false">U6*$C$24</f>
        <v>91843.2677177613</v>
      </c>
      <c r="AA6" s="19" t="n">
        <f aca="false">V6*$C$24</f>
        <v>429367.276580534</v>
      </c>
      <c r="AB6" s="19" t="n">
        <f aca="false">W6*$C$24</f>
        <v>46840.0665360583</v>
      </c>
      <c r="AC6" s="19" t="n">
        <f aca="false">X6*$C$24</f>
        <v>140520.199608175</v>
      </c>
      <c r="AD6" s="19" t="n">
        <f aca="false">Y6*$C$24</f>
        <v>70260.0998040874</v>
      </c>
      <c r="AE6" s="19" t="n">
        <f aca="false">Z6*$C$24</f>
        <v>93680.1330721165</v>
      </c>
      <c r="AF6" s="19" t="n">
        <f aca="false">AA6*$C$24</f>
        <v>437954.622112145</v>
      </c>
      <c r="AG6" s="19" t="n">
        <f aca="false">AB6*$C$24</f>
        <v>47776.8678667794</v>
      </c>
      <c r="AH6" s="19" t="n">
        <f aca="false">AC6*$C$24</f>
        <v>143330.603600338</v>
      </c>
      <c r="AI6" s="19" t="n">
        <f aca="false">AD6*$C$24</f>
        <v>71665.3018001692</v>
      </c>
      <c r="AJ6" s="19" t="n">
        <f aca="false">AE6*$C$24</f>
        <v>95553.7357335589</v>
      </c>
    </row>
    <row r="7" customFormat="false" ht="13.8" hidden="false" customHeight="false" outlineLevel="0" collapsed="false">
      <c r="A7" s="16" t="n">
        <v>5</v>
      </c>
      <c r="B7" s="5" t="s">
        <v>21</v>
      </c>
      <c r="C7" s="9"/>
      <c r="D7" s="20" t="n">
        <v>1282300</v>
      </c>
      <c r="E7" s="18" t="n">
        <f aca="false">3.7*D7</f>
        <v>4744510</v>
      </c>
      <c r="F7" s="19" t="n">
        <f aca="false">E7/$C$25</f>
        <v>752127.301882492</v>
      </c>
      <c r="G7" s="19" t="n">
        <f aca="false">F7*0.55</f>
        <v>413670.01603537</v>
      </c>
      <c r="H7" s="19" t="n">
        <f aca="false">F7*0.06</f>
        <v>45127.6381129495</v>
      </c>
      <c r="I7" s="19" t="n">
        <f aca="false">F7*0.18</f>
        <v>135382.914338848</v>
      </c>
      <c r="J7" s="19" t="n">
        <f aca="false">F7*0.09</f>
        <v>67691.4571694242</v>
      </c>
      <c r="K7" s="19" t="n">
        <f aca="false">F7*0.12</f>
        <v>90255.276225899</v>
      </c>
      <c r="L7" s="19" t="n">
        <f aca="false">G7*$C$24</f>
        <v>421943.416356078</v>
      </c>
      <c r="M7" s="19" t="n">
        <f aca="false">H7*$C$24</f>
        <v>46030.1908752085</v>
      </c>
      <c r="N7" s="19" t="n">
        <f aca="false">I7*$C$24</f>
        <v>138090.572625625</v>
      </c>
      <c r="O7" s="19" t="n">
        <f aca="false">J7*$C$24</f>
        <v>69045.2863128127</v>
      </c>
      <c r="P7" s="19" t="n">
        <f aca="false">K7*$C$24</f>
        <v>92060.381750417</v>
      </c>
      <c r="Q7" s="19" t="n">
        <f aca="false">L7*$C$24</f>
        <v>430382.284683199</v>
      </c>
      <c r="R7" s="19" t="n">
        <f aca="false">M7*$C$24</f>
        <v>46950.7946927127</v>
      </c>
      <c r="S7" s="19" t="n">
        <f aca="false">N7*$C$24</f>
        <v>140852.384078138</v>
      </c>
      <c r="T7" s="19" t="n">
        <f aca="false">O7*$C$24</f>
        <v>70426.192039069</v>
      </c>
      <c r="U7" s="19" t="n">
        <f aca="false">P7*$C$24</f>
        <v>93901.5893854253</v>
      </c>
      <c r="V7" s="19" t="n">
        <f aca="false">Q7*$C$24</f>
        <v>438989.930376863</v>
      </c>
      <c r="W7" s="19" t="n">
        <f aca="false">R7*$C$24</f>
        <v>47889.8105865669</v>
      </c>
      <c r="X7" s="19" t="n">
        <f aca="false">S7*$C$24</f>
        <v>143669.431759701</v>
      </c>
      <c r="Y7" s="19" t="n">
        <f aca="false">T7*$C$24</f>
        <v>71834.7158798504</v>
      </c>
      <c r="Z7" s="19" t="n">
        <f aca="false">U7*$C$24</f>
        <v>95779.6211731338</v>
      </c>
      <c r="AA7" s="19" t="n">
        <f aca="false">V7*$C$24</f>
        <v>447769.728984401</v>
      </c>
      <c r="AB7" s="19" t="n">
        <f aca="false">W7*$C$24</f>
        <v>48847.6067982982</v>
      </c>
      <c r="AC7" s="19" t="n">
        <f aca="false">X7*$C$24</f>
        <v>146542.820394895</v>
      </c>
      <c r="AD7" s="19" t="n">
        <f aca="false">Y7*$C$24</f>
        <v>73271.4101974474</v>
      </c>
      <c r="AE7" s="19" t="n">
        <f aca="false">Z7*$C$24</f>
        <v>97695.2135965965</v>
      </c>
      <c r="AF7" s="19" t="n">
        <f aca="false">AA7*$C$24</f>
        <v>456725.123564089</v>
      </c>
      <c r="AG7" s="19" t="n">
        <f aca="false">AB7*$C$24</f>
        <v>49824.5589342642</v>
      </c>
      <c r="AH7" s="19" t="n">
        <f aca="false">AC7*$C$24</f>
        <v>149473.676802793</v>
      </c>
      <c r="AI7" s="19" t="n">
        <f aca="false">AD7*$C$24</f>
        <v>74736.8384013963</v>
      </c>
      <c r="AJ7" s="19" t="n">
        <f aca="false">AE7*$C$24</f>
        <v>99649.1178685284</v>
      </c>
    </row>
    <row r="8" customFormat="false" ht="13.8" hidden="false" customHeight="false" outlineLevel="0" collapsed="false">
      <c r="A8" s="16" t="n">
        <v>6</v>
      </c>
      <c r="B8" s="5" t="s">
        <v>24</v>
      </c>
      <c r="C8" s="5"/>
      <c r="D8" s="10" t="n">
        <v>1693300</v>
      </c>
      <c r="E8" s="18" t="n">
        <f aca="false">3.7*D8</f>
        <v>6265210</v>
      </c>
      <c r="F8" s="19" t="n">
        <f aca="false">E8/$C$25</f>
        <v>993197.504700634</v>
      </c>
      <c r="G8" s="19" t="n">
        <f aca="false">F8*0.55</f>
        <v>546258.627585349</v>
      </c>
      <c r="H8" s="19" t="n">
        <f aca="false">F8*0.06</f>
        <v>59591.850282038</v>
      </c>
      <c r="I8" s="19" t="n">
        <f aca="false">F8*0.18</f>
        <v>178775.550846114</v>
      </c>
      <c r="J8" s="19" t="n">
        <f aca="false">F8*0.09</f>
        <v>89387.7754230571</v>
      </c>
      <c r="K8" s="19" t="n">
        <f aca="false">F8*0.12</f>
        <v>119183.700564076</v>
      </c>
      <c r="L8" s="19" t="n">
        <f aca="false">G8*$C$24</f>
        <v>557183.800137056</v>
      </c>
      <c r="M8" s="19" t="n">
        <f aca="false">H8*$C$24</f>
        <v>60783.6872876788</v>
      </c>
      <c r="N8" s="19" t="n">
        <f aca="false">I8*$C$24</f>
        <v>182351.061863036</v>
      </c>
      <c r="O8" s="19" t="n">
        <f aca="false">J8*$C$24</f>
        <v>91175.5309315182</v>
      </c>
      <c r="P8" s="19" t="n">
        <f aca="false">K8*$C$24</f>
        <v>121567.374575358</v>
      </c>
      <c r="Q8" s="19" t="n">
        <f aca="false">L8*$C$24</f>
        <v>568327.476139797</v>
      </c>
      <c r="R8" s="19" t="n">
        <f aca="false">M8*$C$24</f>
        <v>61999.3610334324</v>
      </c>
      <c r="S8" s="19" t="n">
        <f aca="false">N8*$C$24</f>
        <v>185998.083100297</v>
      </c>
      <c r="T8" s="19" t="n">
        <f aca="false">O8*$C$24</f>
        <v>92999.0415501486</v>
      </c>
      <c r="U8" s="19" t="n">
        <f aca="false">P8*$C$24</f>
        <v>123998.722066865</v>
      </c>
      <c r="V8" s="19" t="n">
        <f aca="false">Q8*$C$24</f>
        <v>579694.025662593</v>
      </c>
      <c r="W8" s="19" t="n">
        <f aca="false">R8*$C$24</f>
        <v>63239.348254101</v>
      </c>
      <c r="X8" s="19" t="n">
        <f aca="false">S8*$C$24</f>
        <v>189718.044762303</v>
      </c>
      <c r="Y8" s="19" t="n">
        <f aca="false">T8*$C$24</f>
        <v>94859.0223811515</v>
      </c>
      <c r="Z8" s="19" t="n">
        <f aca="false">U8*$C$24</f>
        <v>126478.696508202</v>
      </c>
      <c r="AA8" s="19" t="n">
        <f aca="false">V8*$C$24</f>
        <v>591287.906175845</v>
      </c>
      <c r="AB8" s="19" t="n">
        <f aca="false">W8*$C$24</f>
        <v>64504.135219183</v>
      </c>
      <c r="AC8" s="19" t="n">
        <f aca="false">X8*$C$24</f>
        <v>193512.405657549</v>
      </c>
      <c r="AD8" s="19" t="n">
        <f aca="false">Y8*$C$24</f>
        <v>96756.2028287746</v>
      </c>
      <c r="AE8" s="19" t="n">
        <f aca="false">Z8*$C$24</f>
        <v>129008.270438366</v>
      </c>
      <c r="AF8" s="19" t="n">
        <f aca="false">AA8*$C$24</f>
        <v>603113.664299362</v>
      </c>
      <c r="AG8" s="19" t="n">
        <f aca="false">AB8*$C$24</f>
        <v>65794.2179235667</v>
      </c>
      <c r="AH8" s="19" t="n">
        <f aca="false">AC8*$C$24</f>
        <v>197382.6537707</v>
      </c>
      <c r="AI8" s="19" t="n">
        <f aca="false">AD8*$C$24</f>
        <v>98691.3268853501</v>
      </c>
      <c r="AJ8" s="19" t="n">
        <f aca="false">AE8*$C$24</f>
        <v>131588.435847133</v>
      </c>
    </row>
    <row r="9" customFormat="false" ht="13.8" hidden="false" customHeight="false" outlineLevel="0" collapsed="false">
      <c r="A9" s="16" t="n">
        <v>7</v>
      </c>
      <c r="B9" s="5" t="s">
        <v>25</v>
      </c>
      <c r="C9" s="5"/>
      <c r="D9" s="5" t="n">
        <v>776700</v>
      </c>
      <c r="E9" s="18" t="n">
        <f aca="false">3.7*D9</f>
        <v>2873790</v>
      </c>
      <c r="F9" s="19" t="n">
        <f aca="false">E9/$C$25</f>
        <v>455569.894230782</v>
      </c>
      <c r="G9" s="19" t="n">
        <f aca="false">F9*0.55</f>
        <v>250563.44182693</v>
      </c>
      <c r="H9" s="19" t="n">
        <f aca="false">F9*0.06</f>
        <v>27334.1936538469</v>
      </c>
      <c r="I9" s="19" t="n">
        <f aca="false">F9*0.18</f>
        <v>82002.5809615407</v>
      </c>
      <c r="J9" s="19" t="n">
        <f aca="false">F9*0.09</f>
        <v>41001.2904807703</v>
      </c>
      <c r="K9" s="19" t="n">
        <f aca="false">F9*0.12</f>
        <v>54668.3873076938</v>
      </c>
      <c r="L9" s="19" t="n">
        <f aca="false">G9*$C$24</f>
        <v>255574.710663468</v>
      </c>
      <c r="M9" s="19" t="n">
        <f aca="false">H9*$C$24</f>
        <v>27880.8775269238</v>
      </c>
      <c r="N9" s="19" t="n">
        <f aca="false">I9*$C$24</f>
        <v>83642.6325807715</v>
      </c>
      <c r="O9" s="19" t="n">
        <f aca="false">J9*$C$24</f>
        <v>41821.3162903857</v>
      </c>
      <c r="P9" s="19" t="n">
        <f aca="false">K9*$C$24</f>
        <v>55761.7550538477</v>
      </c>
      <c r="Q9" s="19" t="n">
        <f aca="false">L9*$C$24</f>
        <v>260686.204876738</v>
      </c>
      <c r="R9" s="19" t="n">
        <f aca="false">M9*$C$24</f>
        <v>28438.4950774623</v>
      </c>
      <c r="S9" s="19" t="n">
        <f aca="false">N9*$C$24</f>
        <v>85315.4852323869</v>
      </c>
      <c r="T9" s="19" t="n">
        <f aca="false">O9*$C$24</f>
        <v>42657.7426161935</v>
      </c>
      <c r="U9" s="19" t="n">
        <f aca="false">P9*$C$24</f>
        <v>56876.9901549246</v>
      </c>
      <c r="V9" s="19" t="n">
        <f aca="false">Q9*$C$24</f>
        <v>265899.928974273</v>
      </c>
      <c r="W9" s="19" t="n">
        <f aca="false">R9*$C$24</f>
        <v>29007.2649790116</v>
      </c>
      <c r="X9" s="19" t="n">
        <f aca="false">S9*$C$24</f>
        <v>87021.7949370347</v>
      </c>
      <c r="Y9" s="19" t="n">
        <f aca="false">T9*$C$24</f>
        <v>43510.8974685173</v>
      </c>
      <c r="Z9" s="19" t="n">
        <f aca="false">U9*$C$24</f>
        <v>58014.5299580231</v>
      </c>
      <c r="AA9" s="19" t="n">
        <f aca="false">V9*$C$24</f>
        <v>271217.927553758</v>
      </c>
      <c r="AB9" s="19" t="n">
        <f aca="false">W9*$C$24</f>
        <v>29587.4102785918</v>
      </c>
      <c r="AC9" s="19" t="n">
        <f aca="false">X9*$C$24</f>
        <v>88762.2308357754</v>
      </c>
      <c r="AD9" s="19" t="n">
        <f aca="false">Y9*$C$24</f>
        <v>44381.1154178877</v>
      </c>
      <c r="AE9" s="19" t="n">
        <f aca="false">Z9*$C$24</f>
        <v>59174.8205571836</v>
      </c>
      <c r="AF9" s="19" t="n">
        <f aca="false">AA9*$C$24</f>
        <v>276642.286104833</v>
      </c>
      <c r="AG9" s="19" t="n">
        <f aca="false">AB9*$C$24</f>
        <v>30179.1584841636</v>
      </c>
      <c r="AH9" s="19" t="n">
        <f aca="false">AC9*$C$24</f>
        <v>90537.4754524909</v>
      </c>
      <c r="AI9" s="19" t="n">
        <f aca="false">AD9*$C$24</f>
        <v>45268.7377262454</v>
      </c>
      <c r="AJ9" s="19" t="n">
        <f aca="false">AE9*$C$24</f>
        <v>60358.3169683272</v>
      </c>
    </row>
    <row r="10" customFormat="false" ht="13.8" hidden="false" customHeight="false" outlineLevel="0" collapsed="false">
      <c r="A10" s="16" t="n">
        <v>8</v>
      </c>
      <c r="B10" s="5" t="s">
        <v>26</v>
      </c>
      <c r="C10" s="5"/>
      <c r="D10" s="5" t="n">
        <v>1810500</v>
      </c>
      <c r="E10" s="18" t="n">
        <f aca="false">3.7*D10</f>
        <v>6698850</v>
      </c>
      <c r="F10" s="19" t="n">
        <f aca="false">E10/$C$25</f>
        <v>1061940.63796167</v>
      </c>
      <c r="G10" s="19" t="n">
        <f aca="false">F10*0.55</f>
        <v>584067.350878919</v>
      </c>
      <c r="H10" s="19" t="n">
        <f aca="false">F10*0.06</f>
        <v>63716.4382777003</v>
      </c>
      <c r="I10" s="19" t="n">
        <f aca="false">F10*0.18</f>
        <v>191149.314833101</v>
      </c>
      <c r="J10" s="19" t="n">
        <f aca="false">F10*0.09</f>
        <v>95574.6574165504</v>
      </c>
      <c r="K10" s="19" t="n">
        <f aca="false">F10*0.12</f>
        <v>127432.876555401</v>
      </c>
      <c r="L10" s="19" t="n">
        <f aca="false">G10*$C$24</f>
        <v>595748.697896498</v>
      </c>
      <c r="M10" s="19" t="n">
        <f aca="false">H10*$C$24</f>
        <v>64990.7670432543</v>
      </c>
      <c r="N10" s="19" t="n">
        <f aca="false">I10*$C$24</f>
        <v>194972.301129763</v>
      </c>
      <c r="O10" s="19" t="n">
        <f aca="false">J10*$C$24</f>
        <v>97486.1505648814</v>
      </c>
      <c r="P10" s="19" t="n">
        <f aca="false">K10*$C$24</f>
        <v>129981.534086509</v>
      </c>
      <c r="Q10" s="19" t="n">
        <f aca="false">L10*$C$24</f>
        <v>607663.671854428</v>
      </c>
      <c r="R10" s="19" t="n">
        <f aca="false">M10*$C$24</f>
        <v>66290.5823841194</v>
      </c>
      <c r="S10" s="19" t="n">
        <f aca="false">N10*$C$24</f>
        <v>198871.747152358</v>
      </c>
      <c r="T10" s="19" t="n">
        <f aca="false">O10*$C$24</f>
        <v>99435.873576179</v>
      </c>
      <c r="U10" s="19" t="n">
        <f aca="false">P10*$C$24</f>
        <v>132581.164768239</v>
      </c>
      <c r="V10" s="19" t="n">
        <f aca="false">Q10*$C$24</f>
        <v>619816.945291516</v>
      </c>
      <c r="W10" s="19" t="n">
        <f aca="false">R10*$C$24</f>
        <v>67616.3940318018</v>
      </c>
      <c r="X10" s="19" t="n">
        <f aca="false">S10*$C$24</f>
        <v>202849.182095405</v>
      </c>
      <c r="Y10" s="19" t="n">
        <f aca="false">T10*$C$24</f>
        <v>101424.591047703</v>
      </c>
      <c r="Z10" s="19" t="n">
        <f aca="false">U10*$C$24</f>
        <v>135232.788063604</v>
      </c>
      <c r="AA10" s="19" t="n">
        <f aca="false">V10*$C$24</f>
        <v>632213.284197347</v>
      </c>
      <c r="AB10" s="19" t="n">
        <f aca="false">W10*$C$24</f>
        <v>68968.7219124378</v>
      </c>
      <c r="AC10" s="19" t="n">
        <f aca="false">X10*$C$24</f>
        <v>206906.165737313</v>
      </c>
      <c r="AD10" s="19" t="n">
        <f aca="false">Y10*$C$24</f>
        <v>103453.082868657</v>
      </c>
      <c r="AE10" s="19" t="n">
        <f aca="false">Z10*$C$24</f>
        <v>137937.443824876</v>
      </c>
      <c r="AF10" s="19" t="n">
        <f aca="false">AA10*$C$24</f>
        <v>644857.549881293</v>
      </c>
      <c r="AG10" s="19" t="n">
        <f aca="false">AB10*$C$24</f>
        <v>70348.0963506866</v>
      </c>
      <c r="AH10" s="19" t="n">
        <f aca="false">AC10*$C$24</f>
        <v>211044.28905206</v>
      </c>
      <c r="AI10" s="19" t="n">
        <f aca="false">AD10*$C$24</f>
        <v>105522.14452603</v>
      </c>
      <c r="AJ10" s="19" t="n">
        <f aca="false">AE10*$C$24</f>
        <v>140696.192701373</v>
      </c>
    </row>
    <row r="11" customFormat="false" ht="13.8" hidden="false" customHeight="false" outlineLevel="0" collapsed="false">
      <c r="A11" s="16" t="n">
        <v>9</v>
      </c>
      <c r="B11" s="5" t="s">
        <v>27</v>
      </c>
      <c r="C11" s="5"/>
      <c r="D11" s="5" t="n">
        <v>1503100</v>
      </c>
      <c r="E11" s="18" t="n">
        <f aca="false">3.7*D11</f>
        <v>5561470</v>
      </c>
      <c r="F11" s="19" t="n">
        <f aca="false">E11/$C$25</f>
        <v>881636.549527859</v>
      </c>
      <c r="G11" s="19" t="n">
        <f aca="false">F11*0.55</f>
        <v>484900.102240322</v>
      </c>
      <c r="H11" s="19" t="n">
        <f aca="false">F11*0.06</f>
        <v>52898.1929716715</v>
      </c>
      <c r="I11" s="19" t="n">
        <f aca="false">F11*0.18</f>
        <v>158694.578915015</v>
      </c>
      <c r="J11" s="19" t="n">
        <f aca="false">F11*0.09</f>
        <v>79347.2894575073</v>
      </c>
      <c r="K11" s="19" t="n">
        <f aca="false">F11*0.12</f>
        <v>105796.385943343</v>
      </c>
      <c r="L11" s="19" t="n">
        <f aca="false">G11*$C$24</f>
        <v>494598.104285129</v>
      </c>
      <c r="M11" s="19" t="n">
        <f aca="false">H11*$C$24</f>
        <v>53956.156831105</v>
      </c>
      <c r="N11" s="19" t="n">
        <f aca="false">I11*$C$24</f>
        <v>161868.470493315</v>
      </c>
      <c r="O11" s="19" t="n">
        <f aca="false">J11*$C$24</f>
        <v>80934.2352466574</v>
      </c>
      <c r="P11" s="19" t="n">
        <f aca="false">K11*$C$24</f>
        <v>107912.31366221</v>
      </c>
      <c r="Q11" s="19" t="n">
        <f aca="false">L11*$C$24</f>
        <v>504490.066370831</v>
      </c>
      <c r="R11" s="19" t="n">
        <f aca="false">M11*$C$24</f>
        <v>55035.279967727</v>
      </c>
      <c r="S11" s="19" t="n">
        <f aca="false">N11*$C$24</f>
        <v>165105.839903181</v>
      </c>
      <c r="T11" s="19" t="n">
        <f aca="false">O11*$C$24</f>
        <v>82552.9199515906</v>
      </c>
      <c r="U11" s="19" t="n">
        <f aca="false">P11*$C$24</f>
        <v>110070.559935454</v>
      </c>
      <c r="V11" s="19" t="n">
        <f aca="false">Q11*$C$24</f>
        <v>514579.867698248</v>
      </c>
      <c r="W11" s="19" t="n">
        <f aca="false">R11*$C$24</f>
        <v>56135.9855670816</v>
      </c>
      <c r="X11" s="19" t="n">
        <f aca="false">S11*$C$24</f>
        <v>168407.956701245</v>
      </c>
      <c r="Y11" s="19" t="n">
        <f aca="false">T11*$C$24</f>
        <v>84203.9783506224</v>
      </c>
      <c r="Z11" s="19" t="n">
        <f aca="false">U11*$C$24</f>
        <v>112271.971134163</v>
      </c>
      <c r="AA11" s="19" t="n">
        <f aca="false">V11*$C$24</f>
        <v>524871.465052213</v>
      </c>
      <c r="AB11" s="19" t="n">
        <f aca="false">W11*$C$24</f>
        <v>57258.7052784232</v>
      </c>
      <c r="AC11" s="19" t="n">
        <f aca="false">X11*$C$24</f>
        <v>171776.11583527</v>
      </c>
      <c r="AD11" s="19" t="n">
        <f aca="false">Y11*$C$24</f>
        <v>85888.0579176348</v>
      </c>
      <c r="AE11" s="19" t="n">
        <f aca="false">Z11*$C$24</f>
        <v>114517.410556846</v>
      </c>
      <c r="AF11" s="19" t="n">
        <f aca="false">AA11*$C$24</f>
        <v>535368.894353257</v>
      </c>
      <c r="AG11" s="19" t="n">
        <f aca="false">AB11*$C$24</f>
        <v>58403.8793839917</v>
      </c>
      <c r="AH11" s="19" t="n">
        <f aca="false">AC11*$C$24</f>
        <v>175211.638151975</v>
      </c>
      <c r="AI11" s="19" t="n">
        <f aca="false">AD11*$C$24</f>
        <v>87605.8190759875</v>
      </c>
      <c r="AJ11" s="19" t="n">
        <f aca="false">AE11*$C$24</f>
        <v>116807.758767983</v>
      </c>
    </row>
    <row r="12" customFormat="false" ht="13.8" hidden="false" customHeight="false" outlineLevel="0" collapsed="false">
      <c r="A12" s="16" t="n">
        <v>10</v>
      </c>
      <c r="B12" s="5" t="s">
        <v>28</v>
      </c>
      <c r="C12" s="5"/>
      <c r="D12" s="5" t="n">
        <v>1315900</v>
      </c>
      <c r="E12" s="18" t="n">
        <f aca="false">3.7*D12</f>
        <v>4868830</v>
      </c>
      <c r="F12" s="19" t="n">
        <f aca="false">E12/$C$25</f>
        <v>771835.230872004</v>
      </c>
      <c r="G12" s="19" t="n">
        <f aca="false">F12*0.55</f>
        <v>424509.376979602</v>
      </c>
      <c r="H12" s="19" t="n">
        <f aca="false">F12*0.06</f>
        <v>46310.1138523202</v>
      </c>
      <c r="I12" s="19" t="n">
        <f aca="false">F12*0.18</f>
        <v>138930.341556961</v>
      </c>
      <c r="J12" s="19" t="n">
        <f aca="false">F12*0.09</f>
        <v>69465.1707784804</v>
      </c>
      <c r="K12" s="19" t="n">
        <f aca="false">F12*0.12</f>
        <v>92620.2277046405</v>
      </c>
      <c r="L12" s="19" t="n">
        <f aca="false">G12*$C$24</f>
        <v>432999.564519194</v>
      </c>
      <c r="M12" s="19" t="n">
        <f aca="false">H12*$C$24</f>
        <v>47236.3161293666</v>
      </c>
      <c r="N12" s="19" t="n">
        <f aca="false">I12*$C$24</f>
        <v>141708.9483881</v>
      </c>
      <c r="O12" s="19" t="n">
        <f aca="false">J12*$C$24</f>
        <v>70854.47419405</v>
      </c>
      <c r="P12" s="19" t="n">
        <f aca="false">K12*$C$24</f>
        <v>94472.6322587333</v>
      </c>
      <c r="Q12" s="19" t="n">
        <f aca="false">L12*$C$24</f>
        <v>441659.555809578</v>
      </c>
      <c r="R12" s="19" t="n">
        <f aca="false">M12*$C$24</f>
        <v>48181.042451954</v>
      </c>
      <c r="S12" s="19" t="n">
        <f aca="false">N12*$C$24</f>
        <v>144543.127355862</v>
      </c>
      <c r="T12" s="19" t="n">
        <f aca="false">O12*$C$24</f>
        <v>72271.563677931</v>
      </c>
      <c r="U12" s="19" t="n">
        <f aca="false">P12*$C$24</f>
        <v>96362.0849039079</v>
      </c>
      <c r="V12" s="19" t="n">
        <f aca="false">Q12*$C$24</f>
        <v>450492.74692577</v>
      </c>
      <c r="W12" s="19" t="n">
        <f aca="false">R12*$C$24</f>
        <v>49144.663300993</v>
      </c>
      <c r="X12" s="19" t="n">
        <f aca="false">S12*$C$24</f>
        <v>147433.989902979</v>
      </c>
      <c r="Y12" s="19" t="n">
        <f aca="false">T12*$C$24</f>
        <v>73716.9949514896</v>
      </c>
      <c r="Z12" s="19" t="n">
        <f aca="false">U12*$C$24</f>
        <v>98289.3266019861</v>
      </c>
      <c r="AA12" s="19" t="n">
        <f aca="false">V12*$C$24</f>
        <v>459502.601864285</v>
      </c>
      <c r="AB12" s="19" t="n">
        <f aca="false">W12*$C$24</f>
        <v>50127.5565670129</v>
      </c>
      <c r="AC12" s="19" t="n">
        <f aca="false">X12*$C$24</f>
        <v>150382.669701039</v>
      </c>
      <c r="AD12" s="19" t="n">
        <f aca="false">Y12*$C$24</f>
        <v>75191.3348505194</v>
      </c>
      <c r="AE12" s="19" t="n">
        <f aca="false">Z12*$C$24</f>
        <v>100255.113134026</v>
      </c>
      <c r="AF12" s="19" t="n">
        <f aca="false">AA12*$C$24</f>
        <v>468692.653901571</v>
      </c>
      <c r="AG12" s="19" t="n">
        <f aca="false">AB12*$C$24</f>
        <v>51130.1076983532</v>
      </c>
      <c r="AH12" s="19" t="n">
        <f aca="false">AC12*$C$24</f>
        <v>153390.32309506</v>
      </c>
      <c r="AI12" s="19" t="n">
        <f aca="false">AD12*$C$24</f>
        <v>76695.1615475298</v>
      </c>
      <c r="AJ12" s="19" t="n">
        <f aca="false">AE12*$C$24</f>
        <v>102260.215396706</v>
      </c>
    </row>
    <row r="13" customFormat="false" ht="13.8" hidden="false" customHeight="false" outlineLevel="0" collapsed="false">
      <c r="A13" s="16" t="n">
        <v>11</v>
      </c>
      <c r="B13" s="5" t="s">
        <v>29</v>
      </c>
      <c r="C13" s="5"/>
      <c r="D13" s="5" t="n">
        <v>1762300</v>
      </c>
      <c r="E13" s="18" t="n">
        <f aca="false">3.7*D13</f>
        <v>6520510</v>
      </c>
      <c r="F13" s="19" t="n">
        <f aca="false">E13/$C$25</f>
        <v>1033669.14458981</v>
      </c>
      <c r="G13" s="19" t="n">
        <f aca="false">F13*0.55</f>
        <v>568518.029524396</v>
      </c>
      <c r="H13" s="19" t="n">
        <f aca="false">F13*0.06</f>
        <v>62020.1486753887</v>
      </c>
      <c r="I13" s="19" t="n">
        <f aca="false">F13*0.18</f>
        <v>186060.446026166</v>
      </c>
      <c r="J13" s="19" t="n">
        <f aca="false">F13*0.09</f>
        <v>93030.223013083</v>
      </c>
      <c r="K13" s="19" t="n">
        <f aca="false">F13*0.12</f>
        <v>124040.297350777</v>
      </c>
      <c r="L13" s="19" t="n">
        <f aca="false">G13*$C$24</f>
        <v>579888.390114884</v>
      </c>
      <c r="M13" s="19" t="n">
        <f aca="false">H13*$C$24</f>
        <v>63260.5516488964</v>
      </c>
      <c r="N13" s="19" t="n">
        <f aca="false">I13*$C$24</f>
        <v>189781.654946689</v>
      </c>
      <c r="O13" s="19" t="n">
        <f aca="false">J13*$C$24</f>
        <v>94890.8274733447</v>
      </c>
      <c r="P13" s="19" t="n">
        <f aca="false">K13*$C$24</f>
        <v>126521.103297793</v>
      </c>
      <c r="Q13" s="19" t="n">
        <f aca="false">L13*$C$24</f>
        <v>591486.157917182</v>
      </c>
      <c r="R13" s="19" t="n">
        <f aca="false">M13*$C$24</f>
        <v>64525.7626818744</v>
      </c>
      <c r="S13" s="19" t="n">
        <f aca="false">N13*$C$24</f>
        <v>193577.288045623</v>
      </c>
      <c r="T13" s="19" t="n">
        <f aca="false">O13*$C$24</f>
        <v>96788.6440228116</v>
      </c>
      <c r="U13" s="19" t="n">
        <f aca="false">P13*$C$24</f>
        <v>129051.525363749</v>
      </c>
      <c r="V13" s="19" t="n">
        <f aca="false">Q13*$C$24</f>
        <v>603315.881075526</v>
      </c>
      <c r="W13" s="19" t="n">
        <f aca="false">R13*$C$24</f>
        <v>65816.2779355119</v>
      </c>
      <c r="X13" s="19" t="n">
        <f aca="false">S13*$C$24</f>
        <v>197448.833806536</v>
      </c>
      <c r="Y13" s="19" t="n">
        <f aca="false">T13*$C$24</f>
        <v>98724.4169032678</v>
      </c>
      <c r="Z13" s="19" t="n">
        <f aca="false">U13*$C$24</f>
        <v>131632.555871024</v>
      </c>
      <c r="AA13" s="19" t="n">
        <f aca="false">V13*$C$24</f>
        <v>615382.198697036</v>
      </c>
      <c r="AB13" s="19" t="n">
        <f aca="false">W13*$C$24</f>
        <v>67132.6034942221</v>
      </c>
      <c r="AC13" s="19" t="n">
        <f aca="false">X13*$C$24</f>
        <v>201397.810482666</v>
      </c>
      <c r="AD13" s="19" t="n">
        <f aca="false">Y13*$C$24</f>
        <v>100698.905241333</v>
      </c>
      <c r="AE13" s="19" t="n">
        <f aca="false">Z13*$C$24</f>
        <v>134265.206988444</v>
      </c>
      <c r="AF13" s="19" t="n">
        <f aca="false">AA13*$C$24</f>
        <v>627689.842670977</v>
      </c>
      <c r="AG13" s="19" t="n">
        <f aca="false">AB13*$C$24</f>
        <v>68475.2555641065</v>
      </c>
      <c r="AH13" s="19" t="n">
        <f aca="false">AC13*$C$24</f>
        <v>205425.76669232</v>
      </c>
      <c r="AI13" s="19" t="n">
        <f aca="false">AD13*$C$24</f>
        <v>102712.88334616</v>
      </c>
      <c r="AJ13" s="19" t="n">
        <f aca="false">AE13*$C$24</f>
        <v>136950.511128213</v>
      </c>
    </row>
    <row r="14" customFormat="false" ht="13.8" hidden="false" customHeight="false" outlineLevel="0" collapsed="false">
      <c r="A14" s="16" t="n">
        <v>12</v>
      </c>
      <c r="B14" s="5" t="s">
        <v>30</v>
      </c>
      <c r="C14" s="5"/>
      <c r="D14" s="5" t="n">
        <v>1049800</v>
      </c>
      <c r="E14" s="18" t="n">
        <f aca="false">3.7*D14</f>
        <v>3884260</v>
      </c>
      <c r="F14" s="19" t="n">
        <f aca="false">E14/$C$25</f>
        <v>615755.471821134</v>
      </c>
      <c r="G14" s="19" t="n">
        <f aca="false">F14*0.55</f>
        <v>338665.509501624</v>
      </c>
      <c r="H14" s="19" t="n">
        <f aca="false">F14*0.06</f>
        <v>36945.328309268</v>
      </c>
      <c r="I14" s="19" t="n">
        <f aca="false">F14*0.18</f>
        <v>110835.984927804</v>
      </c>
      <c r="J14" s="19" t="n">
        <f aca="false">F14*0.09</f>
        <v>55417.992463902</v>
      </c>
      <c r="K14" s="19" t="n">
        <f aca="false">F14*0.12</f>
        <v>73890.656618536</v>
      </c>
      <c r="L14" s="19" t="n">
        <f aca="false">G14*$C$24</f>
        <v>345438.819691656</v>
      </c>
      <c r="M14" s="19" t="n">
        <f aca="false">H14*$C$24</f>
        <v>37684.2348754534</v>
      </c>
      <c r="N14" s="19" t="n">
        <f aca="false">I14*$C$24</f>
        <v>113052.70462636</v>
      </c>
      <c r="O14" s="19" t="n">
        <f aca="false">J14*$C$24</f>
        <v>56526.3523131801</v>
      </c>
      <c r="P14" s="19" t="n">
        <f aca="false">K14*$C$24</f>
        <v>75368.4697509068</v>
      </c>
      <c r="Q14" s="19" t="n">
        <f aca="false">L14*$C$24</f>
        <v>352347.596085489</v>
      </c>
      <c r="R14" s="19" t="n">
        <f aca="false">M14*$C$24</f>
        <v>38437.9195729624</v>
      </c>
      <c r="S14" s="19" t="n">
        <f aca="false">N14*$C$24</f>
        <v>115313.758718887</v>
      </c>
      <c r="T14" s="19" t="n">
        <f aca="false">O14*$C$24</f>
        <v>57656.8793594437</v>
      </c>
      <c r="U14" s="19" t="n">
        <f aca="false">P14*$C$24</f>
        <v>76875.8391459249</v>
      </c>
      <c r="V14" s="19" t="n">
        <f aca="false">Q14*$C$24</f>
        <v>359394.548007199</v>
      </c>
      <c r="W14" s="19" t="n">
        <f aca="false">R14*$C$24</f>
        <v>39206.6779644217</v>
      </c>
      <c r="X14" s="19" t="n">
        <f aca="false">S14*$C$24</f>
        <v>117620.033893265</v>
      </c>
      <c r="Y14" s="19" t="n">
        <f aca="false">T14*$C$24</f>
        <v>58810.0169466325</v>
      </c>
      <c r="Z14" s="19" t="n">
        <f aca="false">U14*$C$24</f>
        <v>78413.3559288434</v>
      </c>
      <c r="AA14" s="19" t="n">
        <f aca="false">V14*$C$24</f>
        <v>366582.438967343</v>
      </c>
      <c r="AB14" s="19" t="n">
        <f aca="false">W14*$C$24</f>
        <v>39990.8115237101</v>
      </c>
      <c r="AC14" s="19" t="n">
        <f aca="false">X14*$C$24</f>
        <v>119972.43457113</v>
      </c>
      <c r="AD14" s="19" t="n">
        <f aca="false">Y14*$C$24</f>
        <v>59986.2172855652</v>
      </c>
      <c r="AE14" s="19" t="n">
        <f aca="false">Z14*$C$24</f>
        <v>79981.6230474203</v>
      </c>
      <c r="AF14" s="19" t="n">
        <f aca="false">AA14*$C$24</f>
        <v>373914.08774669</v>
      </c>
      <c r="AG14" s="19" t="n">
        <f aca="false">AB14*$C$24</f>
        <v>40790.6277541843</v>
      </c>
      <c r="AH14" s="19" t="n">
        <f aca="false">AC14*$C$24</f>
        <v>122371.883262553</v>
      </c>
      <c r="AI14" s="19" t="n">
        <f aca="false">AD14*$C$24</f>
        <v>61185.9416312765</v>
      </c>
      <c r="AJ14" s="19" t="n">
        <f aca="false">AE14*$C$24</f>
        <v>81581.2555083687</v>
      </c>
    </row>
    <row r="15" customFormat="false" ht="13.8" hidden="false" customHeight="false" outlineLevel="0" collapsed="false">
      <c r="A15" s="16" t="n">
        <v>13</v>
      </c>
      <c r="B15" s="5" t="s">
        <v>31</v>
      </c>
      <c r="C15" s="5"/>
      <c r="D15" s="5" t="n">
        <v>1051800</v>
      </c>
      <c r="E15" s="18" t="n">
        <f aca="false">3.7*D15</f>
        <v>3891660</v>
      </c>
      <c r="F15" s="19" t="n">
        <f aca="false">E15/$C$25</f>
        <v>616928.562832414</v>
      </c>
      <c r="G15" s="19" t="n">
        <f aca="false">F15*0.55</f>
        <v>339310.709557828</v>
      </c>
      <c r="H15" s="19" t="n">
        <f aca="false">F15*0.06</f>
        <v>37015.7137699448</v>
      </c>
      <c r="I15" s="19" t="n">
        <f aca="false">F15*0.18</f>
        <v>111047.141309835</v>
      </c>
      <c r="J15" s="19" t="n">
        <f aca="false">F15*0.09</f>
        <v>55523.5706549173</v>
      </c>
      <c r="K15" s="19" t="n">
        <f aca="false">F15*0.12</f>
        <v>74031.4275398897</v>
      </c>
      <c r="L15" s="19" t="n">
        <f aca="false">G15*$C$24</f>
        <v>346096.923748984</v>
      </c>
      <c r="M15" s="19" t="n">
        <f aca="false">H15*$C$24</f>
        <v>37756.0280453437</v>
      </c>
      <c r="N15" s="19" t="n">
        <f aca="false">I15*$C$24</f>
        <v>113268.084136031</v>
      </c>
      <c r="O15" s="19" t="n">
        <f aca="false">J15*$C$24</f>
        <v>56634.0420680156</v>
      </c>
      <c r="P15" s="19" t="n">
        <f aca="false">K15*$C$24</f>
        <v>75512.0560906875</v>
      </c>
      <c r="Q15" s="19" t="n">
        <f aca="false">L15*$C$24</f>
        <v>353018.862223964</v>
      </c>
      <c r="R15" s="19" t="n">
        <f aca="false">M15*$C$24</f>
        <v>38511.1486062506</v>
      </c>
      <c r="S15" s="19" t="n">
        <f aca="false">N15*$C$24</f>
        <v>115533.445818752</v>
      </c>
      <c r="T15" s="19" t="n">
        <f aca="false">O15*$C$24</f>
        <v>57766.7229093759</v>
      </c>
      <c r="U15" s="19" t="n">
        <f aca="false">P15*$C$24</f>
        <v>77022.2972125012</v>
      </c>
      <c r="V15" s="19" t="n">
        <f aca="false">Q15*$C$24</f>
        <v>360079.239468443</v>
      </c>
      <c r="W15" s="19" t="n">
        <f aca="false">R15*$C$24</f>
        <v>39281.3715783756</v>
      </c>
      <c r="X15" s="19" t="n">
        <f aca="false">S15*$C$24</f>
        <v>117844.114735127</v>
      </c>
      <c r="Y15" s="19" t="n">
        <f aca="false">T15*$C$24</f>
        <v>58922.0573675634</v>
      </c>
      <c r="Z15" s="19" t="n">
        <f aca="false">U15*$C$24</f>
        <v>78562.7431567513</v>
      </c>
      <c r="AA15" s="19" t="n">
        <f aca="false">V15*$C$24</f>
        <v>367280.824257812</v>
      </c>
      <c r="AB15" s="19" t="n">
        <f aca="false">W15*$C$24</f>
        <v>40066.9990099431</v>
      </c>
      <c r="AC15" s="19" t="n">
        <f aca="false">X15*$C$24</f>
        <v>120200.997029829</v>
      </c>
      <c r="AD15" s="19" t="n">
        <f aca="false">Y15*$C$24</f>
        <v>60100.4985149147</v>
      </c>
      <c r="AE15" s="19" t="n">
        <f aca="false">Z15*$C$24</f>
        <v>80133.9980198863</v>
      </c>
      <c r="AF15" s="19" t="n">
        <f aca="false">AA15*$C$24</f>
        <v>374626.440742968</v>
      </c>
      <c r="AG15" s="19" t="n">
        <f aca="false">AB15*$C$24</f>
        <v>40868.338990142</v>
      </c>
      <c r="AH15" s="19" t="n">
        <f aca="false">AC15*$C$24</f>
        <v>122605.016970426</v>
      </c>
      <c r="AI15" s="19" t="n">
        <f aca="false">AD15*$C$24</f>
        <v>61302.508485213</v>
      </c>
      <c r="AJ15" s="19" t="n">
        <f aca="false">AE15*$C$24</f>
        <v>81736.677980284</v>
      </c>
    </row>
    <row r="16" customFormat="false" ht="13.8" hidden="false" customHeight="false" outlineLevel="0" collapsed="false">
      <c r="A16" s="16" t="n">
        <v>14</v>
      </c>
      <c r="B16" s="5" t="s">
        <v>32</v>
      </c>
      <c r="C16" s="5"/>
      <c r="D16" s="5" t="n">
        <v>1112900</v>
      </c>
      <c r="E16" s="18" t="n">
        <f aca="false">3.7*D16</f>
        <v>4117730</v>
      </c>
      <c r="F16" s="19" t="n">
        <f aca="false">E16/$C$25</f>
        <v>652766.493227033</v>
      </c>
      <c r="G16" s="19" t="n">
        <f aca="false">F16*0.55</f>
        <v>359021.571274868</v>
      </c>
      <c r="H16" s="19" t="n">
        <f aca="false">F16*0.06</f>
        <v>39165.989593622</v>
      </c>
      <c r="I16" s="19" t="n">
        <f aca="false">F16*0.18</f>
        <v>117497.968780866</v>
      </c>
      <c r="J16" s="19" t="n">
        <f aca="false">F16*0.09</f>
        <v>58748.984390433</v>
      </c>
      <c r="K16" s="19" t="n">
        <f aca="false">F16*0.12</f>
        <v>78331.979187244</v>
      </c>
      <c r="L16" s="19" t="n">
        <f aca="false">G16*$C$24</f>
        <v>366202.002700366</v>
      </c>
      <c r="M16" s="19" t="n">
        <f aca="false">H16*$C$24</f>
        <v>39949.3093854944</v>
      </c>
      <c r="N16" s="19" t="n">
        <f aca="false">I16*$C$24</f>
        <v>119847.928156483</v>
      </c>
      <c r="O16" s="19" t="n">
        <f aca="false">J16*$C$24</f>
        <v>59923.9640782417</v>
      </c>
      <c r="P16" s="19" t="n">
        <f aca="false">K16*$C$24</f>
        <v>79898.6187709889</v>
      </c>
      <c r="Q16" s="19" t="n">
        <f aca="false">L16*$C$24</f>
        <v>373526.042754373</v>
      </c>
      <c r="R16" s="19" t="n">
        <f aca="false">M16*$C$24</f>
        <v>40748.2955732043</v>
      </c>
      <c r="S16" s="19" t="n">
        <f aca="false">N16*$C$24</f>
        <v>122244.886719613</v>
      </c>
      <c r="T16" s="19" t="n">
        <f aca="false">O16*$C$24</f>
        <v>61122.4433598065</v>
      </c>
      <c r="U16" s="19" t="n">
        <f aca="false">P16*$C$24</f>
        <v>81496.5911464087</v>
      </c>
      <c r="V16" s="19" t="n">
        <f aca="false">Q16*$C$24</f>
        <v>380996.563609461</v>
      </c>
      <c r="W16" s="19" t="n">
        <f aca="false">R16*$C$24</f>
        <v>41563.2614846684</v>
      </c>
      <c r="X16" s="19" t="n">
        <f aca="false">S16*$C$24</f>
        <v>124689.784454005</v>
      </c>
      <c r="Y16" s="19" t="n">
        <f aca="false">T16*$C$24</f>
        <v>62344.8922270026</v>
      </c>
      <c r="Z16" s="19" t="n">
        <f aca="false">U16*$C$24</f>
        <v>83126.5229693368</v>
      </c>
      <c r="AA16" s="19" t="n">
        <f aca="false">V16*$C$24</f>
        <v>388616.49488165</v>
      </c>
      <c r="AB16" s="19" t="n">
        <f aca="false">W16*$C$24</f>
        <v>42394.5267143618</v>
      </c>
      <c r="AC16" s="19" t="n">
        <f aca="false">X16*$C$24</f>
        <v>127183.580143085</v>
      </c>
      <c r="AD16" s="19" t="n">
        <f aca="false">Y16*$C$24</f>
        <v>63591.7900715427</v>
      </c>
      <c r="AE16" s="19" t="n">
        <f aca="false">Z16*$C$24</f>
        <v>84789.0534287236</v>
      </c>
      <c r="AF16" s="19" t="n">
        <f aca="false">AA16*$C$24</f>
        <v>396388.824779283</v>
      </c>
      <c r="AG16" s="19" t="n">
        <f aca="false">AB16*$C$24</f>
        <v>43242.417248649</v>
      </c>
      <c r="AH16" s="19" t="n">
        <f aca="false">AC16*$C$24</f>
        <v>129727.251745947</v>
      </c>
      <c r="AI16" s="19" t="n">
        <f aca="false">AD16*$C$24</f>
        <v>64863.6258729735</v>
      </c>
      <c r="AJ16" s="19" t="n">
        <f aca="false">AE16*$C$24</f>
        <v>86484.834497298</v>
      </c>
    </row>
    <row r="17" customFormat="false" ht="13.8" hidden="false" customHeight="false" outlineLevel="0" collapsed="false">
      <c r="A17" s="16" t="n">
        <v>15</v>
      </c>
      <c r="B17" s="5" t="s">
        <v>33</v>
      </c>
      <c r="C17" s="5"/>
      <c r="D17" s="5" t="n">
        <v>2163600</v>
      </c>
      <c r="E17" s="18" t="n">
        <f aca="false">3.7*D17</f>
        <v>8005320</v>
      </c>
      <c r="F17" s="19" t="n">
        <f aca="false">E17/$C$25</f>
        <v>1269049.85600324</v>
      </c>
      <c r="G17" s="19" t="n">
        <f aca="false">F17*0.55</f>
        <v>697977.420801784</v>
      </c>
      <c r="H17" s="19" t="n">
        <f aca="false">F17*0.06</f>
        <v>76142.9913601946</v>
      </c>
      <c r="I17" s="19" t="n">
        <f aca="false">F17*0.18</f>
        <v>228428.974080584</v>
      </c>
      <c r="J17" s="19" t="n">
        <f aca="false">F17*0.09</f>
        <v>114214.487040292</v>
      </c>
      <c r="K17" s="19" t="n">
        <f aca="false">F17*0.12</f>
        <v>152285.982720389</v>
      </c>
      <c r="L17" s="19" t="n">
        <f aca="false">G17*$C$24</f>
        <v>711936.96921782</v>
      </c>
      <c r="M17" s="19" t="n">
        <f aca="false">H17*$C$24</f>
        <v>77665.8511873985</v>
      </c>
      <c r="N17" s="19" t="n">
        <f aca="false">I17*$C$24</f>
        <v>232997.553562195</v>
      </c>
      <c r="O17" s="19" t="n">
        <f aca="false">J17*$C$24</f>
        <v>116498.776781098</v>
      </c>
      <c r="P17" s="19" t="n">
        <f aca="false">K17*$C$24</f>
        <v>155331.702374797</v>
      </c>
      <c r="Q17" s="19" t="n">
        <f aca="false">L17*$C$24</f>
        <v>726175.708602176</v>
      </c>
      <c r="R17" s="19" t="n">
        <f aca="false">M17*$C$24</f>
        <v>79219.1682111465</v>
      </c>
      <c r="S17" s="19" t="n">
        <f aca="false">N17*$C$24</f>
        <v>237657.504633439</v>
      </c>
      <c r="T17" s="19" t="n">
        <f aca="false">O17*$C$24</f>
        <v>118828.75231672</v>
      </c>
      <c r="U17" s="19" t="n">
        <f aca="false">P17*$C$24</f>
        <v>158438.336422293</v>
      </c>
      <c r="V17" s="19" t="n">
        <f aca="false">Q17*$C$24</f>
        <v>740699.22277422</v>
      </c>
      <c r="W17" s="19" t="n">
        <f aca="false">R17*$C$24</f>
        <v>80803.5515753694</v>
      </c>
      <c r="X17" s="19" t="n">
        <f aca="false">S17*$C$24</f>
        <v>242410.654726108</v>
      </c>
      <c r="Y17" s="19" t="n">
        <f aca="false">T17*$C$24</f>
        <v>121205.327363054</v>
      </c>
      <c r="Z17" s="19" t="n">
        <f aca="false">U17*$C$24</f>
        <v>161607.103150739</v>
      </c>
      <c r="AA17" s="19" t="n">
        <f aca="false">V17*$C$24</f>
        <v>755513.207229704</v>
      </c>
      <c r="AB17" s="19" t="n">
        <f aca="false">W17*$C$24</f>
        <v>82419.6226068768</v>
      </c>
      <c r="AC17" s="19" t="n">
        <f aca="false">X17*$C$24</f>
        <v>247258.86782063</v>
      </c>
      <c r="AD17" s="19" t="n">
        <f aca="false">Y17*$C$24</f>
        <v>123629.433910315</v>
      </c>
      <c r="AE17" s="19" t="n">
        <f aca="false">Z17*$C$24</f>
        <v>164839.245213754</v>
      </c>
      <c r="AF17" s="19" t="n">
        <f aca="false">AA17*$C$24</f>
        <v>770623.471374298</v>
      </c>
      <c r="AG17" s="19" t="n">
        <f aca="false">AB17*$C$24</f>
        <v>84068.0150590143</v>
      </c>
      <c r="AH17" s="19" t="n">
        <f aca="false">AC17*$C$24</f>
        <v>252204.045177043</v>
      </c>
      <c r="AI17" s="19" t="n">
        <f aca="false">AD17*$C$24</f>
        <v>126102.022588521</v>
      </c>
      <c r="AJ17" s="19" t="n">
        <f aca="false">AE17*$C$24</f>
        <v>168136.030118029</v>
      </c>
    </row>
    <row r="18" customFormat="false" ht="13.8" hidden="false" customHeight="false" outlineLevel="0" collapsed="false">
      <c r="A18" s="16" t="n">
        <v>16</v>
      </c>
      <c r="B18" s="5" t="s">
        <v>34</v>
      </c>
      <c r="C18" s="5"/>
      <c r="D18" s="5" t="n">
        <v>979600</v>
      </c>
      <c r="E18" s="18" t="n">
        <f aca="false">3.7*D18</f>
        <v>3624520</v>
      </c>
      <c r="F18" s="19" t="n">
        <f aca="false">E18/$C$25</f>
        <v>574579.977325188</v>
      </c>
      <c r="G18" s="19" t="n">
        <f aca="false">F18*0.55</f>
        <v>316018.987528853</v>
      </c>
      <c r="H18" s="19" t="n">
        <f aca="false">F18*0.06</f>
        <v>34474.7986395113</v>
      </c>
      <c r="I18" s="19" t="n">
        <f aca="false">F18*0.18</f>
        <v>103424.395918534</v>
      </c>
      <c r="J18" s="19" t="n">
        <f aca="false">F18*0.09</f>
        <v>51712.1979592669</v>
      </c>
      <c r="K18" s="19" t="n">
        <f aca="false">F18*0.12</f>
        <v>68949.5972790226</v>
      </c>
      <c r="L18" s="19" t="n">
        <f aca="false">G18*$C$24</f>
        <v>322339.367279431</v>
      </c>
      <c r="M18" s="19" t="n">
        <f aca="false">H18*$C$24</f>
        <v>35164.2946123015</v>
      </c>
      <c r="N18" s="19" t="n">
        <f aca="false">I18*$C$24</f>
        <v>105492.883836905</v>
      </c>
      <c r="O18" s="19" t="n">
        <f aca="false">J18*$C$24</f>
        <v>52746.4419184523</v>
      </c>
      <c r="P18" s="19" t="n">
        <f aca="false">K18*$C$24</f>
        <v>70328.589224603</v>
      </c>
      <c r="Q18" s="19" t="n">
        <f aca="false">L18*$C$24</f>
        <v>328786.154625019</v>
      </c>
      <c r="R18" s="19" t="n">
        <f aca="false">M18*$C$24</f>
        <v>35867.5805045475</v>
      </c>
      <c r="S18" s="19" t="n">
        <f aca="false">N18*$C$24</f>
        <v>107602.741513643</v>
      </c>
      <c r="T18" s="19" t="n">
        <f aca="false">O18*$C$24</f>
        <v>53801.3707568213</v>
      </c>
      <c r="U18" s="19" t="n">
        <f aca="false">P18*$C$24</f>
        <v>71735.1610090951</v>
      </c>
      <c r="V18" s="19" t="n">
        <f aca="false">Q18*$C$24</f>
        <v>335361.87771752</v>
      </c>
      <c r="W18" s="19" t="n">
        <f aca="false">R18*$C$24</f>
        <v>36584.9321146385</v>
      </c>
      <c r="X18" s="19" t="n">
        <f aca="false">S18*$C$24</f>
        <v>109754.796343915</v>
      </c>
      <c r="Y18" s="19" t="n">
        <f aca="false">T18*$C$24</f>
        <v>54877.3981719577</v>
      </c>
      <c r="Z18" s="19" t="n">
        <f aca="false">U18*$C$24</f>
        <v>73169.864229277</v>
      </c>
      <c r="AA18" s="19" t="n">
        <f aca="false">V18*$C$24</f>
        <v>342069.11527187</v>
      </c>
      <c r="AB18" s="19" t="n">
        <f aca="false">W18*$C$24</f>
        <v>37316.6307569313</v>
      </c>
      <c r="AC18" s="19" t="n">
        <f aca="false">X18*$C$24</f>
        <v>111949.892270794</v>
      </c>
      <c r="AD18" s="19" t="n">
        <f aca="false">Y18*$C$24</f>
        <v>55974.9461353969</v>
      </c>
      <c r="AE18" s="19" t="n">
        <f aca="false">Z18*$C$24</f>
        <v>74633.2615138625</v>
      </c>
      <c r="AF18" s="19" t="n">
        <f aca="false">AA18*$C$24</f>
        <v>348910.497577307</v>
      </c>
      <c r="AG18" s="19" t="n">
        <f aca="false">AB18*$C$24</f>
        <v>38062.9633720699</v>
      </c>
      <c r="AH18" s="19" t="n">
        <f aca="false">AC18*$C$24</f>
        <v>114188.89011621</v>
      </c>
      <c r="AI18" s="19" t="n">
        <f aca="false">AD18*$C$24</f>
        <v>57094.4450581048</v>
      </c>
      <c r="AJ18" s="19" t="n">
        <f aca="false">AE18*$C$24</f>
        <v>76125.9267441398</v>
      </c>
    </row>
    <row r="19" customFormat="false" ht="13.8" hidden="false" customHeight="false" outlineLevel="0" collapsed="false">
      <c r="A19" s="16" t="n">
        <v>17</v>
      </c>
      <c r="B19" s="5" t="s">
        <v>35</v>
      </c>
      <c r="C19" s="5"/>
      <c r="D19" s="5" t="n">
        <v>3086100</v>
      </c>
      <c r="E19" s="18" t="n">
        <f aca="false">3.7*D19</f>
        <v>11418570</v>
      </c>
      <c r="F19" s="19" t="n">
        <f aca="false">E19/$C$25</f>
        <v>1810138.08495637</v>
      </c>
      <c r="G19" s="19" t="n">
        <f aca="false">F19*0.55</f>
        <v>995575.946726005</v>
      </c>
      <c r="H19" s="19" t="n">
        <f aca="false">F19*0.06</f>
        <v>108608.285097382</v>
      </c>
      <c r="I19" s="19" t="n">
        <f aca="false">F19*0.18</f>
        <v>325824.855292147</v>
      </c>
      <c r="J19" s="19" t="n">
        <f aca="false">F19*0.09</f>
        <v>162912.427646074</v>
      </c>
      <c r="K19" s="19" t="n">
        <f aca="false">F19*0.12</f>
        <v>217216.570194765</v>
      </c>
      <c r="L19" s="19" t="n">
        <f aca="false">G19*$C$24</f>
        <v>1015487.46566053</v>
      </c>
      <c r="M19" s="19" t="n">
        <f aca="false">H19*$C$24</f>
        <v>110780.45079933</v>
      </c>
      <c r="N19" s="19" t="n">
        <f aca="false">I19*$C$24</f>
        <v>332341.35239799</v>
      </c>
      <c r="O19" s="19" t="n">
        <f aca="false">J19*$C$24</f>
        <v>166170.676198995</v>
      </c>
      <c r="P19" s="19" t="n">
        <f aca="false">K19*$C$24</f>
        <v>221560.90159866</v>
      </c>
      <c r="Q19" s="19" t="n">
        <f aca="false">L19*$C$24</f>
        <v>1035797.21497374</v>
      </c>
      <c r="R19" s="19" t="n">
        <f aca="false">M19*$C$24</f>
        <v>112996.059815317</v>
      </c>
      <c r="S19" s="19" t="n">
        <f aca="false">N19*$C$24</f>
        <v>338988.17944595</v>
      </c>
      <c r="T19" s="19" t="n">
        <f aca="false">O19*$C$24</f>
        <v>169494.089722975</v>
      </c>
      <c r="U19" s="19" t="n">
        <f aca="false">P19*$C$24</f>
        <v>225992.119630633</v>
      </c>
      <c r="V19" s="19" t="n">
        <f aca="false">Q19*$C$24</f>
        <v>1056513.15927321</v>
      </c>
      <c r="W19" s="19" t="n">
        <f aca="false">R19*$C$24</f>
        <v>115255.981011623</v>
      </c>
      <c r="X19" s="19" t="n">
        <f aca="false">S19*$C$24</f>
        <v>345767.943034869</v>
      </c>
      <c r="Y19" s="19" t="n">
        <f aca="false">T19*$C$24</f>
        <v>172883.971517434</v>
      </c>
      <c r="Z19" s="19" t="n">
        <f aca="false">U19*$C$24</f>
        <v>230511.962023246</v>
      </c>
      <c r="AA19" s="19" t="n">
        <f aca="false">V19*$C$24</f>
        <v>1077643.42245868</v>
      </c>
      <c r="AB19" s="19" t="n">
        <f aca="false">W19*$C$24</f>
        <v>117561.100631855</v>
      </c>
      <c r="AC19" s="19" t="n">
        <f aca="false">X19*$C$24</f>
        <v>352683.301895566</v>
      </c>
      <c r="AD19" s="19" t="n">
        <f aca="false">Y19*$C$24</f>
        <v>176341.650947783</v>
      </c>
      <c r="AE19" s="19" t="n">
        <f aca="false">Z19*$C$24</f>
        <v>235122.201263711</v>
      </c>
      <c r="AF19" s="19" t="n">
        <f aca="false">AA19*$C$24</f>
        <v>1099196.29090785</v>
      </c>
      <c r="AG19" s="19" t="n">
        <f aca="false">AB19*$C$24</f>
        <v>119912.322644493</v>
      </c>
      <c r="AH19" s="19" t="n">
        <f aca="false">AC19*$C$24</f>
        <v>359736.967933478</v>
      </c>
      <c r="AI19" s="19" t="n">
        <f aca="false">AD19*$C$24</f>
        <v>179868.483966739</v>
      </c>
      <c r="AJ19" s="19" t="n">
        <f aca="false">AE19*$C$24</f>
        <v>239824.645288985</v>
      </c>
    </row>
    <row r="20" customFormat="false" ht="13.8" hidden="false" customHeight="false" outlineLevel="0" collapsed="false">
      <c r="A20" s="16" t="n">
        <v>18</v>
      </c>
      <c r="B20" s="5" t="s">
        <v>36</v>
      </c>
      <c r="C20" s="5"/>
      <c r="D20" s="5" t="n">
        <v>1133400</v>
      </c>
      <c r="E20" s="18" t="n">
        <f aca="false">3.7*D20</f>
        <v>4193580</v>
      </c>
      <c r="F20" s="19" t="n">
        <f aca="false">E20/$C$25</f>
        <v>664790.676092658</v>
      </c>
      <c r="G20" s="19" t="n">
        <f aca="false">F20*0.55</f>
        <v>365634.871850962</v>
      </c>
      <c r="H20" s="19" t="n">
        <f aca="false">F20*0.06</f>
        <v>39887.4405655595</v>
      </c>
      <c r="I20" s="19" t="n">
        <f aca="false">F20*0.18</f>
        <v>119662.321696679</v>
      </c>
      <c r="J20" s="19" t="n">
        <f aca="false">F20*0.09</f>
        <v>59831.1608483393</v>
      </c>
      <c r="K20" s="19" t="n">
        <f aca="false">F20*0.12</f>
        <v>79774.881131119</v>
      </c>
      <c r="L20" s="19" t="n">
        <f aca="false">G20*$C$24</f>
        <v>372947.569287981</v>
      </c>
      <c r="M20" s="19" t="n">
        <f aca="false">H20*$C$24</f>
        <v>40685.1893768707</v>
      </c>
      <c r="N20" s="19" t="n">
        <f aca="false">I20*$C$24</f>
        <v>122055.568130612</v>
      </c>
      <c r="O20" s="19" t="n">
        <f aca="false">J20*$C$24</f>
        <v>61027.784065306</v>
      </c>
      <c r="P20" s="19" t="n">
        <f aca="false">K20*$C$24</f>
        <v>81370.3787537414</v>
      </c>
      <c r="Q20" s="19" t="n">
        <f aca="false">L20*$C$24</f>
        <v>380406.520673741</v>
      </c>
      <c r="R20" s="19" t="n">
        <f aca="false">M20*$C$24</f>
        <v>41498.8931644081</v>
      </c>
      <c r="S20" s="19" t="n">
        <f aca="false">N20*$C$24</f>
        <v>124496.679493224</v>
      </c>
      <c r="T20" s="19" t="n">
        <f aca="false">O20*$C$24</f>
        <v>62248.3397466122</v>
      </c>
      <c r="U20" s="19" t="n">
        <f aca="false">P20*$C$24</f>
        <v>82997.7863288162</v>
      </c>
      <c r="V20" s="19" t="n">
        <f aca="false">Q20*$C$24</f>
        <v>388014.651087216</v>
      </c>
      <c r="W20" s="19" t="n">
        <f aca="false">R20*$C$24</f>
        <v>42328.8710276963</v>
      </c>
      <c r="X20" s="19" t="n">
        <f aca="false">S20*$C$24</f>
        <v>126986.613083089</v>
      </c>
      <c r="Y20" s="19" t="n">
        <f aca="false">T20*$C$24</f>
        <v>63493.3065415444</v>
      </c>
      <c r="Z20" s="19" t="n">
        <f aca="false">U20*$C$24</f>
        <v>84657.7420553926</v>
      </c>
      <c r="AA20" s="19" t="n">
        <f aca="false">V20*$C$24</f>
        <v>395774.94410896</v>
      </c>
      <c r="AB20" s="19" t="n">
        <f aca="false">W20*$C$24</f>
        <v>43175.4484482502</v>
      </c>
      <c r="AC20" s="19" t="n">
        <f aca="false">X20*$C$24</f>
        <v>129526.345344751</v>
      </c>
      <c r="AD20" s="19" t="n">
        <f aca="false">Y20*$C$24</f>
        <v>64763.1726723753</v>
      </c>
      <c r="AE20" s="19" t="n">
        <f aca="false">Z20*$C$24</f>
        <v>86350.8968965004</v>
      </c>
      <c r="AF20" s="19" t="n">
        <f aca="false">AA20*$C$24</f>
        <v>403690.442991139</v>
      </c>
      <c r="AG20" s="19" t="n">
        <f aca="false">AB20*$C$24</f>
        <v>44038.9574172152</v>
      </c>
      <c r="AH20" s="19" t="n">
        <f aca="false">AC20*$C$24</f>
        <v>132116.872251646</v>
      </c>
      <c r="AI20" s="19" t="n">
        <f aca="false">AD20*$C$24</f>
        <v>66058.4361258228</v>
      </c>
      <c r="AJ20" s="19" t="n">
        <f aca="false">AE20*$C$24</f>
        <v>88077.9148344304</v>
      </c>
    </row>
    <row r="21" customFormat="false" ht="13.8" hidden="false" customHeight="false" outlineLevel="0" collapsed="false">
      <c r="A21" s="16" t="n">
        <v>19</v>
      </c>
      <c r="B21" s="5" t="s">
        <v>37</v>
      </c>
      <c r="C21" s="10"/>
      <c r="D21" s="10" t="n">
        <v>8598700</v>
      </c>
      <c r="E21" s="18" t="n">
        <f aca="false">3.7*D21</f>
        <v>31815190</v>
      </c>
      <c r="F21" s="19" t="n">
        <f aca="false">E21/$C$25</f>
        <v>5043528.83934881</v>
      </c>
      <c r="G21" s="19" t="n">
        <f aca="false">F21*0.55</f>
        <v>2773940.86164185</v>
      </c>
      <c r="H21" s="19" t="n">
        <f aca="false">F21*0.06</f>
        <v>302611.730360929</v>
      </c>
      <c r="I21" s="19" t="n">
        <f aca="false">F21*0.18</f>
        <v>907835.191082786</v>
      </c>
      <c r="J21" s="19" t="n">
        <f aca="false">F21*0.09</f>
        <v>453917.595541393</v>
      </c>
      <c r="K21" s="19" t="n">
        <f aca="false">F21*0.12</f>
        <v>605223.460721857</v>
      </c>
      <c r="L21" s="19" t="n">
        <f aca="false">G21*$C$24</f>
        <v>2829419.67887468</v>
      </c>
      <c r="M21" s="19" t="n">
        <f aca="false">H21*$C$24</f>
        <v>308663.964968147</v>
      </c>
      <c r="N21" s="19" t="n">
        <f aca="false">I21*$C$24</f>
        <v>925991.894904442</v>
      </c>
      <c r="O21" s="19" t="n">
        <f aca="false">J21*$C$24</f>
        <v>462995.947452221</v>
      </c>
      <c r="P21" s="19" t="n">
        <f aca="false">K21*$C$24</f>
        <v>617327.929936294</v>
      </c>
      <c r="Q21" s="19" t="n">
        <f aca="false">L21*$C$24</f>
        <v>2886008.07245218</v>
      </c>
      <c r="R21" s="19" t="n">
        <f aca="false">M21*$C$24</f>
        <v>314837.24426751</v>
      </c>
      <c r="S21" s="19" t="n">
        <f aca="false">N21*$C$24</f>
        <v>944511.732802531</v>
      </c>
      <c r="T21" s="19" t="n">
        <f aca="false">O21*$C$24</f>
        <v>472255.866401265</v>
      </c>
      <c r="U21" s="19" t="n">
        <f aca="false">P21*$C$24</f>
        <v>629674.48853502</v>
      </c>
      <c r="V21" s="19" t="n">
        <f aca="false">Q21*$C$24</f>
        <v>2943728.23390122</v>
      </c>
      <c r="W21" s="19" t="n">
        <f aca="false">R21*$C$24</f>
        <v>321133.98915286</v>
      </c>
      <c r="X21" s="19" t="n">
        <f aca="false">S21*$C$24</f>
        <v>963401.967458581</v>
      </c>
      <c r="Y21" s="19" t="n">
        <f aca="false">T21*$C$24</f>
        <v>481700.983729291</v>
      </c>
      <c r="Z21" s="19" t="n">
        <f aca="false">U21*$C$24</f>
        <v>642267.978305721</v>
      </c>
      <c r="AA21" s="19" t="n">
        <f aca="false">V21*$C$24</f>
        <v>3002602.79857925</v>
      </c>
      <c r="AB21" s="19" t="n">
        <f aca="false">W21*$C$24</f>
        <v>327556.668935918</v>
      </c>
      <c r="AC21" s="19" t="n">
        <f aca="false">X21*$C$24</f>
        <v>982670.006807753</v>
      </c>
      <c r="AD21" s="19" t="n">
        <f aca="false">Y21*$C$24</f>
        <v>491335.003403876</v>
      </c>
      <c r="AE21" s="19" t="n">
        <f aca="false">Z21*$C$24</f>
        <v>655113.337871835</v>
      </c>
      <c r="AF21" s="19" t="n">
        <f aca="false">AA21*$C$24</f>
        <v>3062654.85455083</v>
      </c>
      <c r="AG21" s="19" t="n">
        <f aca="false">AB21*$C$24</f>
        <v>334107.802314636</v>
      </c>
      <c r="AH21" s="19" t="n">
        <f aca="false">AC21*$C$24</f>
        <v>1002323.40694391</v>
      </c>
      <c r="AI21" s="19" t="n">
        <f aca="false">AD21*$C$24</f>
        <v>501161.703471954</v>
      </c>
      <c r="AJ21" s="19" t="n">
        <f aca="false">AE21*$C$24</f>
        <v>668215.604629272</v>
      </c>
    </row>
    <row r="22" customFormat="false" ht="13.8" hidden="false" customHeight="false" outlineLevel="0" collapsed="false">
      <c r="A22" s="5"/>
      <c r="B22" s="5"/>
      <c r="C22" s="5"/>
      <c r="D22" s="21" t="n">
        <f aca="false">SUM(D3:D21)</f>
        <v>34879000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customFormat="false" ht="13.8" hidden="false" customHeight="false" outlineLevel="0" collapsed="false">
      <c r="A23" s="5"/>
      <c r="B23" s="5"/>
      <c r="C23" s="5"/>
      <c r="D23" s="24" t="s">
        <v>66</v>
      </c>
      <c r="E23" s="21" t="n">
        <f aca="false">SUM(E3:E21)</f>
        <v>129052300</v>
      </c>
      <c r="F23" s="5"/>
      <c r="G23" s="21"/>
      <c r="H23" s="21"/>
      <c r="I23" s="21"/>
      <c r="J23" s="21"/>
      <c r="K23" s="25"/>
      <c r="L23" s="21"/>
      <c r="M23" s="21"/>
      <c r="N23" s="21"/>
      <c r="O23" s="21"/>
      <c r="P23" s="25"/>
      <c r="Q23" s="21"/>
      <c r="R23" s="21"/>
      <c r="S23" s="21"/>
      <c r="T23" s="21"/>
      <c r="U23" s="25"/>
      <c r="V23" s="21"/>
      <c r="W23" s="21"/>
      <c r="X23" s="21"/>
      <c r="Y23" s="21"/>
      <c r="Z23" s="25"/>
      <c r="AA23" s="21"/>
      <c r="AB23" s="21"/>
      <c r="AC23" s="21"/>
      <c r="AD23" s="21"/>
      <c r="AE23" s="25"/>
      <c r="AF23" s="21"/>
      <c r="AG23" s="21"/>
      <c r="AH23" s="21"/>
      <c r="AI23" s="21"/>
      <c r="AJ23" s="25"/>
    </row>
    <row r="24" customFormat="false" ht="13.8" hidden="false" customHeight="false" outlineLevel="0" collapsed="false">
      <c r="A24" s="5"/>
      <c r="B24" s="5"/>
      <c r="C24" s="5" t="n">
        <f aca="false">1+12%/6</f>
        <v>1.02</v>
      </c>
      <c r="D24" s="5"/>
      <c r="E24" s="5"/>
      <c r="F24" s="5"/>
      <c r="G24" s="21"/>
      <c r="H24" s="21"/>
      <c r="I24" s="21"/>
      <c r="J24" s="21"/>
      <c r="K24" s="25"/>
      <c r="L24" s="21" t="n">
        <f aca="false">F3*1.02*0.55</f>
        <v>712134.400435018</v>
      </c>
      <c r="M24" s="21"/>
      <c r="N24" s="21"/>
      <c r="O24" s="21"/>
      <c r="P24" s="25"/>
      <c r="Q24" s="21"/>
      <c r="R24" s="21"/>
      <c r="S24" s="21"/>
      <c r="T24" s="21"/>
      <c r="U24" s="25"/>
      <c r="V24" s="21"/>
      <c r="W24" s="21"/>
      <c r="X24" s="21"/>
      <c r="Y24" s="21"/>
      <c r="Z24" s="25"/>
      <c r="AA24" s="21"/>
      <c r="AB24" s="21"/>
      <c r="AC24" s="21"/>
      <c r="AD24" s="21"/>
      <c r="AE24" s="25"/>
      <c r="AF24" s="21"/>
      <c r="AG24" s="21"/>
      <c r="AH24" s="21"/>
      <c r="AI24" s="21"/>
      <c r="AJ24" s="25"/>
    </row>
    <row r="25" customFormat="false" ht="13.8" hidden="false" customHeight="false" outlineLevel="0" collapsed="false">
      <c r="A25" s="5"/>
      <c r="B25" s="5"/>
      <c r="C25" s="5" t="n">
        <f aca="false">1+C24+C24^2+C24^3+C24^4+C24^5</f>
        <v>6.3081209632</v>
      </c>
      <c r="D25" s="5"/>
      <c r="E25" s="5"/>
      <c r="F25" s="5"/>
      <c r="G25" s="21"/>
      <c r="H25" s="21"/>
      <c r="I25" s="21"/>
      <c r="J25" s="21"/>
      <c r="K25" s="25"/>
      <c r="L25" s="21" t="n">
        <f aca="false">L24-L3</f>
        <v>0</v>
      </c>
      <c r="M25" s="21"/>
      <c r="N25" s="21"/>
      <c r="O25" s="21"/>
      <c r="P25" s="25"/>
      <c r="Q25" s="21"/>
      <c r="R25" s="21"/>
      <c r="S25" s="21"/>
      <c r="T25" s="21"/>
      <c r="U25" s="25"/>
      <c r="V25" s="21"/>
      <c r="W25" s="21"/>
      <c r="X25" s="21"/>
      <c r="Y25" s="21"/>
      <c r="Z25" s="25"/>
      <c r="AA25" s="21"/>
      <c r="AB25" s="21"/>
      <c r="AC25" s="21"/>
      <c r="AD25" s="21"/>
      <c r="AE25" s="25"/>
      <c r="AF25" s="21"/>
      <c r="AG25" s="21"/>
      <c r="AH25" s="21"/>
      <c r="AI25" s="21"/>
      <c r="AJ25" s="25"/>
    </row>
  </sheetData>
  <mergeCells count="6">
    <mergeCell ref="G1:K1"/>
    <mergeCell ref="L1:P1"/>
    <mergeCell ref="Q1:U1"/>
    <mergeCell ref="V1:Z1"/>
    <mergeCell ref="AA1:AE1"/>
    <mergeCell ref="AF1:A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2019-12-29T05:35:27Z</dcterms:created>
  <dc:creator>NoName</dc:creator>
  <dc:description/>
  <dc:language>en-US</dc:language>
  <cp:lastModifiedBy/>
  <dcterms:modified xsi:type="dcterms:W3CDTF">2024-03-28T09:55:14Z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