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B62AB1A-E457-4EF3-AFC7-6CF2C105AD39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number" sheetId="2" r:id="rId1"/>
    <sheet name="overlap" sheetId="3" r:id="rId2"/>
    <sheet name="p = 2, h = 0.3" sheetId="1" r:id="rId3"/>
    <sheet name="p = 2" sheetId="5" r:id="rId4"/>
    <sheet name="reduced analysis" sheetId="4" r:id="rId5"/>
    <sheet name="p = 3, N = 1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9" i="6" l="1"/>
  <c r="N70" i="6"/>
  <c r="N72" i="6"/>
  <c r="N73" i="6"/>
  <c r="N74" i="6"/>
  <c r="N75" i="6"/>
  <c r="N76" i="6"/>
  <c r="N77" i="6"/>
  <c r="N41" i="6"/>
  <c r="N42" i="6"/>
  <c r="N43" i="6"/>
  <c r="N44" i="6"/>
  <c r="O45" i="6"/>
  <c r="N45" i="6"/>
  <c r="N46" i="6"/>
  <c r="O46" i="6"/>
  <c r="N47" i="6"/>
  <c r="O47" i="6"/>
  <c r="N48" i="6"/>
  <c r="O48" i="6"/>
  <c r="O49" i="6"/>
  <c r="N49" i="6"/>
  <c r="P14" i="6"/>
  <c r="O14" i="6"/>
  <c r="P16" i="6"/>
  <c r="O16" i="6"/>
  <c r="O18" i="6"/>
  <c r="P18" i="6"/>
  <c r="O19" i="6"/>
  <c r="P19" i="6"/>
  <c r="P20" i="6"/>
  <c r="O20" i="6"/>
  <c r="P21" i="6"/>
  <c r="O21" i="6"/>
  <c r="P23" i="6"/>
  <c r="O23" i="6"/>
  <c r="P24" i="6"/>
  <c r="O24" i="6"/>
  <c r="O25" i="6"/>
  <c r="P25" i="6"/>
  <c r="O26" i="6"/>
  <c r="P26" i="6"/>
  <c r="P27" i="6"/>
  <c r="O27" i="6"/>
  <c r="O28" i="6"/>
  <c r="P28" i="6"/>
  <c r="Q29" i="6"/>
  <c r="P29" i="6"/>
  <c r="O29" i="6"/>
  <c r="O30" i="6"/>
  <c r="P30" i="6"/>
  <c r="O31" i="6"/>
  <c r="P31" i="6"/>
  <c r="Q31" i="6"/>
  <c r="AE31" i="6"/>
  <c r="AF31" i="6"/>
  <c r="AG31" i="6"/>
  <c r="O32" i="6"/>
  <c r="P32" i="6"/>
  <c r="O33" i="6"/>
  <c r="P33" i="6"/>
  <c r="O34" i="6"/>
  <c r="P34" i="6"/>
  <c r="Q34" i="6"/>
  <c r="AE34" i="6"/>
  <c r="AF34" i="6"/>
  <c r="AG34" i="6"/>
  <c r="P35" i="6"/>
  <c r="Q35" i="6"/>
  <c r="AE35" i="6"/>
  <c r="AF35" i="6"/>
  <c r="AG35" i="6"/>
  <c r="O35" i="6"/>
  <c r="J26" i="4"/>
  <c r="J27" i="4"/>
  <c r="J25" i="4"/>
  <c r="I24" i="4"/>
  <c r="G27" i="4"/>
  <c r="G26" i="4"/>
  <c r="E26" i="4"/>
  <c r="I26" i="4" s="1"/>
  <c r="C26" i="4"/>
  <c r="G25" i="4"/>
  <c r="E25" i="4"/>
  <c r="I25" i="4" s="1"/>
  <c r="C25" i="4"/>
  <c r="E24" i="4"/>
  <c r="C24" i="4"/>
  <c r="C23" i="4"/>
  <c r="J15" i="4"/>
  <c r="J16" i="4"/>
  <c r="J14" i="4"/>
  <c r="I14" i="4"/>
  <c r="I15" i="4"/>
  <c r="I13" i="4"/>
  <c r="J6" i="4"/>
  <c r="J7" i="4"/>
  <c r="J5" i="4"/>
  <c r="I5" i="4"/>
  <c r="I6" i="4"/>
  <c r="I4" i="4"/>
  <c r="G7" i="4"/>
  <c r="H15" i="4"/>
  <c r="H6" i="4"/>
  <c r="H5" i="4"/>
  <c r="G5" i="4"/>
  <c r="G6" i="4"/>
  <c r="G16" i="4"/>
  <c r="G15" i="4"/>
  <c r="E15" i="4"/>
  <c r="C15" i="4"/>
  <c r="E14" i="4"/>
  <c r="C14" i="4"/>
  <c r="E13" i="4"/>
  <c r="C13" i="4"/>
  <c r="C12" i="4"/>
  <c r="E4" i="4"/>
  <c r="E5" i="4"/>
  <c r="E6" i="4"/>
  <c r="C3" i="4"/>
  <c r="C4" i="4"/>
  <c r="C6" i="4"/>
  <c r="C5" i="4"/>
  <c r="C39" i="2"/>
  <c r="C31" i="2"/>
  <c r="C32" i="2" s="1"/>
  <c r="C33" i="2" s="1"/>
  <c r="C34" i="2" s="1"/>
  <c r="C35" i="2" s="1"/>
  <c r="C36" i="2" s="1"/>
  <c r="C37" i="2" s="1"/>
  <c r="C38" i="2" s="1"/>
  <c r="S22" i="1"/>
  <c r="R22" i="1"/>
  <c r="O22" i="1"/>
  <c r="Q22" i="1" s="1"/>
  <c r="O17" i="1"/>
  <c r="P17" i="1" s="1"/>
  <c r="R17" i="1" s="1"/>
  <c r="T17" i="1" s="1"/>
  <c r="U16" i="1"/>
  <c r="T16" i="1"/>
  <c r="U15" i="1"/>
  <c r="T15" i="1"/>
  <c r="U14" i="1"/>
  <c r="T14" i="1"/>
  <c r="U13" i="1"/>
  <c r="T13" i="1"/>
  <c r="U12" i="1"/>
  <c r="T12" i="1"/>
  <c r="R13" i="1"/>
  <c r="S13" i="1"/>
  <c r="R14" i="1"/>
  <c r="S14" i="1"/>
  <c r="R15" i="1"/>
  <c r="S15" i="1"/>
  <c r="R16" i="1"/>
  <c r="S16" i="1"/>
  <c r="S12" i="1"/>
  <c r="R12" i="1"/>
  <c r="O16" i="1"/>
  <c r="Q16" i="1" s="1"/>
  <c r="O15" i="1"/>
  <c r="Q15" i="1" s="1"/>
  <c r="O14" i="1"/>
  <c r="Q14" i="1" s="1"/>
  <c r="O13" i="1"/>
  <c r="P13" i="1" s="1"/>
  <c r="O12" i="1"/>
  <c r="Q12" i="1" s="1"/>
  <c r="U58" i="1"/>
  <c r="U59" i="1"/>
  <c r="U60" i="1"/>
  <c r="U61" i="1"/>
  <c r="U62" i="1"/>
  <c r="U63" i="1"/>
  <c r="U57" i="1"/>
  <c r="U4" i="1"/>
  <c r="U5" i="1"/>
  <c r="U6" i="1"/>
  <c r="U7" i="1"/>
  <c r="U3" i="1"/>
  <c r="T3" i="1"/>
  <c r="T58" i="1"/>
  <c r="T59" i="1"/>
  <c r="T60" i="1"/>
  <c r="T61" i="1"/>
  <c r="T62" i="1"/>
  <c r="T63" i="1"/>
  <c r="T57" i="1"/>
  <c r="T4" i="1"/>
  <c r="T5" i="1"/>
  <c r="T6" i="1"/>
  <c r="T7" i="1"/>
  <c r="R4" i="1"/>
  <c r="S4" i="1"/>
  <c r="R5" i="1"/>
  <c r="S5" i="1"/>
  <c r="R6" i="1"/>
  <c r="S6" i="1"/>
  <c r="R7" i="1"/>
  <c r="S7" i="1"/>
  <c r="S3" i="1"/>
  <c r="R3" i="1"/>
  <c r="O7" i="1"/>
  <c r="Q7" i="1" s="1"/>
  <c r="O6" i="1"/>
  <c r="Q6" i="1" s="1"/>
  <c r="Q5" i="1"/>
  <c r="P5" i="1"/>
  <c r="O5" i="1"/>
  <c r="O4" i="1"/>
  <c r="P4" i="1" s="1"/>
  <c r="O3" i="1"/>
  <c r="Q3" i="1" s="1"/>
  <c r="P58" i="1"/>
  <c r="R58" i="1" s="1"/>
  <c r="Q58" i="1"/>
  <c r="S58" i="1"/>
  <c r="P59" i="1"/>
  <c r="Q59" i="1"/>
  <c r="S59" i="1" s="1"/>
  <c r="R59" i="1"/>
  <c r="P60" i="1"/>
  <c r="Q60" i="1"/>
  <c r="R60" i="1"/>
  <c r="S60" i="1"/>
  <c r="P61" i="1"/>
  <c r="Q61" i="1"/>
  <c r="R61" i="1"/>
  <c r="S61" i="1"/>
  <c r="P62" i="1"/>
  <c r="R62" i="1" s="1"/>
  <c r="Q62" i="1"/>
  <c r="S62" i="1" s="1"/>
  <c r="P63" i="1"/>
  <c r="Q63" i="1"/>
  <c r="R63" i="1"/>
  <c r="S63" i="1"/>
  <c r="S57" i="1"/>
  <c r="R57" i="1"/>
  <c r="Q57" i="1"/>
  <c r="P57" i="1"/>
  <c r="O58" i="1"/>
  <c r="O59" i="1"/>
  <c r="O60" i="1"/>
  <c r="O61" i="1"/>
  <c r="O62" i="1"/>
  <c r="O63" i="1"/>
  <c r="O57" i="1"/>
  <c r="H61" i="1"/>
  <c r="M61" i="1" s="1"/>
  <c r="I61" i="1"/>
  <c r="J61" i="1"/>
  <c r="K61" i="1"/>
  <c r="H62" i="1"/>
  <c r="M62" i="1" s="1"/>
  <c r="I62" i="1"/>
  <c r="J62" i="1"/>
  <c r="K62" i="1"/>
  <c r="H60" i="1"/>
  <c r="M60" i="1" s="1"/>
  <c r="I60" i="1"/>
  <c r="J60" i="1"/>
  <c r="K60" i="1"/>
  <c r="K63" i="1"/>
  <c r="J63" i="1"/>
  <c r="I63" i="1"/>
  <c r="H63" i="1"/>
  <c r="M63" i="1" s="1"/>
  <c r="H59" i="1"/>
  <c r="M59" i="1" s="1"/>
  <c r="I59" i="1"/>
  <c r="J59" i="1"/>
  <c r="K59" i="1"/>
  <c r="H58" i="1"/>
  <c r="M58" i="1" s="1"/>
  <c r="I58" i="1"/>
  <c r="J58" i="1"/>
  <c r="K58" i="1"/>
  <c r="K57" i="1"/>
  <c r="J57" i="1"/>
  <c r="I57" i="1"/>
  <c r="H57" i="1"/>
  <c r="M57" i="1" s="1"/>
  <c r="G63" i="1"/>
  <c r="G62" i="1"/>
  <c r="G61" i="1"/>
  <c r="G60" i="1"/>
  <c r="G59" i="1"/>
  <c r="G58" i="1"/>
  <c r="G57" i="1"/>
  <c r="G56" i="1"/>
  <c r="A63" i="1"/>
  <c r="A62" i="1"/>
  <c r="A61" i="1"/>
  <c r="A60" i="1"/>
  <c r="A59" i="1"/>
  <c r="A58" i="1"/>
  <c r="A57" i="1"/>
  <c r="A56" i="1"/>
  <c r="D26" i="2"/>
  <c r="D25" i="2"/>
  <c r="D24" i="2"/>
  <c r="H26" i="4" l="1"/>
  <c r="H25" i="4"/>
  <c r="U22" i="1"/>
  <c r="P22" i="1"/>
  <c r="T22" i="1" s="1"/>
  <c r="Q17" i="1"/>
  <c r="S17" i="1" s="1"/>
  <c r="U17" i="1" s="1"/>
  <c r="P15" i="1"/>
  <c r="P12" i="1"/>
  <c r="Q13" i="1"/>
  <c r="P14" i="1"/>
  <c r="P16" i="1"/>
  <c r="P3" i="1"/>
  <c r="Q4" i="1"/>
  <c r="P6" i="1"/>
  <c r="P7" i="1"/>
  <c r="D23" i="2"/>
  <c r="K9" i="5"/>
  <c r="J9" i="5"/>
  <c r="I9" i="5"/>
  <c r="H9" i="5"/>
  <c r="G9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J5" i="5"/>
  <c r="I5" i="5"/>
  <c r="H5" i="5"/>
  <c r="G5" i="5"/>
  <c r="K4" i="5"/>
  <c r="J4" i="5"/>
  <c r="I4" i="5"/>
  <c r="H4" i="5"/>
  <c r="G4" i="5"/>
  <c r="K3" i="5"/>
  <c r="J3" i="5"/>
  <c r="I3" i="5"/>
  <c r="H3" i="5"/>
  <c r="F3" i="3"/>
  <c r="F4" i="3"/>
  <c r="F5" i="3"/>
  <c r="F6" i="3"/>
  <c r="F15" i="3"/>
  <c r="F14" i="3"/>
  <c r="F13" i="3"/>
  <c r="F12" i="3"/>
  <c r="G49" i="1"/>
  <c r="G48" i="1"/>
  <c r="I48" i="1"/>
  <c r="J48" i="1"/>
  <c r="K48" i="1"/>
  <c r="I49" i="1"/>
  <c r="J49" i="1"/>
  <c r="K49" i="1"/>
  <c r="A49" i="1"/>
  <c r="H49" i="1"/>
  <c r="M49" i="1" s="1"/>
  <c r="A48" i="1"/>
  <c r="H48" i="1"/>
  <c r="M48" i="1" s="1"/>
  <c r="G47" i="1"/>
  <c r="I47" i="1"/>
  <c r="J47" i="1"/>
  <c r="K47" i="1"/>
  <c r="A47" i="1"/>
  <c r="H47" i="1"/>
  <c r="M47" i="1" s="1"/>
  <c r="F8" i="3"/>
  <c r="F9" i="3"/>
  <c r="F10" i="3"/>
  <c r="F11" i="3"/>
  <c r="F7" i="3"/>
  <c r="I14" i="2"/>
  <c r="I15" i="2" s="1"/>
  <c r="I16" i="2" s="1"/>
  <c r="I17" i="2" s="1"/>
  <c r="I18" i="2" s="1"/>
  <c r="I19" i="2" s="1"/>
  <c r="I20" i="2" s="1"/>
  <c r="A7" i="1"/>
  <c r="A6" i="1"/>
  <c r="A5" i="1"/>
  <c r="A4" i="1"/>
  <c r="K7" i="1"/>
  <c r="J7" i="1"/>
  <c r="I7" i="1"/>
  <c r="H7" i="1"/>
  <c r="M7" i="1" s="1"/>
  <c r="G7" i="1"/>
  <c r="K6" i="1"/>
  <c r="J6" i="1"/>
  <c r="I6" i="1"/>
  <c r="H6" i="1"/>
  <c r="M6" i="1" s="1"/>
  <c r="G6" i="1"/>
  <c r="K5" i="1"/>
  <c r="J5" i="1"/>
  <c r="I5" i="1"/>
  <c r="H5" i="1"/>
  <c r="M5" i="1" s="1"/>
  <c r="G5" i="1"/>
  <c r="K4" i="1"/>
  <c r="J4" i="1"/>
  <c r="I4" i="1"/>
  <c r="H4" i="1"/>
  <c r="M4" i="1" s="1"/>
  <c r="G4" i="1"/>
  <c r="K3" i="1"/>
  <c r="J3" i="1"/>
  <c r="I3" i="1"/>
  <c r="H3" i="1"/>
  <c r="M3" i="1" s="1"/>
  <c r="D14" i="2"/>
  <c r="D13" i="2"/>
  <c r="D12" i="2"/>
  <c r="G46" i="1"/>
  <c r="I46" i="1"/>
  <c r="J46" i="1"/>
  <c r="K46" i="1"/>
  <c r="H46" i="1"/>
  <c r="M46" i="1" s="1"/>
  <c r="A46" i="1"/>
  <c r="P22" i="2"/>
  <c r="P21" i="2"/>
  <c r="P20" i="2"/>
  <c r="P19" i="2"/>
  <c r="O19" i="2"/>
  <c r="O20" i="2" s="1"/>
  <c r="O21" i="2" s="1"/>
  <c r="O22" i="2" s="1"/>
  <c r="M35" i="1"/>
  <c r="M26" i="1"/>
  <c r="H45" i="1"/>
  <c r="M45" i="1" s="1"/>
  <c r="I45" i="1"/>
  <c r="J45" i="1"/>
  <c r="K45" i="1"/>
  <c r="G45" i="1"/>
  <c r="A45" i="1"/>
  <c r="H35" i="1"/>
  <c r="I35" i="1"/>
  <c r="J35" i="1"/>
  <c r="K35" i="1"/>
  <c r="G35" i="1"/>
  <c r="A35" i="1"/>
  <c r="G34" i="1"/>
  <c r="K34" i="1"/>
  <c r="J34" i="1"/>
  <c r="I34" i="1"/>
  <c r="H34" i="1"/>
  <c r="M34" i="1" s="1"/>
  <c r="A34" i="1"/>
  <c r="D22" i="2"/>
  <c r="D21" i="2"/>
  <c r="D20" i="2"/>
  <c r="D19" i="2"/>
  <c r="C19" i="2"/>
  <c r="C20" i="2" s="1"/>
  <c r="C21" i="2" s="1"/>
  <c r="C22" i="2" s="1"/>
  <c r="C23" i="2" s="1"/>
  <c r="C24" i="2" s="1"/>
  <c r="C25" i="2" s="1"/>
  <c r="C26" i="2" s="1"/>
  <c r="G28" i="1"/>
  <c r="G26" i="1"/>
  <c r="I26" i="1"/>
  <c r="J26" i="1"/>
  <c r="K26" i="1"/>
  <c r="H26" i="1"/>
  <c r="I28" i="1"/>
  <c r="J28" i="1"/>
  <c r="K28" i="1"/>
  <c r="H28" i="1"/>
  <c r="M28" i="1" s="1"/>
  <c r="A28" i="1"/>
  <c r="G27" i="1"/>
  <c r="A27" i="1"/>
  <c r="A26" i="1"/>
  <c r="I27" i="1"/>
  <c r="J27" i="1"/>
  <c r="K27" i="1"/>
  <c r="H27" i="1"/>
  <c r="M27" i="1" s="1"/>
  <c r="J13" i="2"/>
  <c r="J12" i="2"/>
  <c r="H43" i="1"/>
  <c r="M43" i="1" s="1"/>
  <c r="I43" i="1"/>
  <c r="J43" i="1"/>
  <c r="K43" i="1"/>
  <c r="H44" i="1"/>
  <c r="M44" i="1" s="1"/>
  <c r="I44" i="1"/>
  <c r="J44" i="1"/>
  <c r="K44" i="1"/>
  <c r="K42" i="1"/>
  <c r="J42" i="1"/>
  <c r="I42" i="1"/>
  <c r="H42" i="1"/>
  <c r="M42" i="1" s="1"/>
  <c r="G44" i="1"/>
  <c r="G43" i="1"/>
  <c r="H13" i="1"/>
  <c r="M13" i="1" s="1"/>
  <c r="I13" i="1"/>
  <c r="J13" i="1"/>
  <c r="K13" i="1"/>
  <c r="H14" i="1"/>
  <c r="M14" i="1" s="1"/>
  <c r="I14" i="1"/>
  <c r="J14" i="1"/>
  <c r="K14" i="1"/>
  <c r="H15" i="1"/>
  <c r="M15" i="1" s="1"/>
  <c r="I15" i="1"/>
  <c r="J15" i="1"/>
  <c r="K15" i="1"/>
  <c r="H16" i="1"/>
  <c r="M16" i="1" s="1"/>
  <c r="I16" i="1"/>
  <c r="J16" i="1"/>
  <c r="K16" i="1"/>
  <c r="H17" i="1"/>
  <c r="M17" i="1" s="1"/>
  <c r="I17" i="1"/>
  <c r="J17" i="1"/>
  <c r="K17" i="1"/>
  <c r="K12" i="1"/>
  <c r="J12" i="1"/>
  <c r="I12" i="1"/>
  <c r="H12" i="1"/>
  <c r="M12" i="1" s="1"/>
  <c r="G17" i="1"/>
  <c r="G16" i="1"/>
  <c r="G15" i="1"/>
  <c r="G14" i="1"/>
  <c r="G13" i="1"/>
  <c r="G25" i="1"/>
  <c r="G24" i="1"/>
  <c r="G23" i="1"/>
  <c r="H23" i="1"/>
  <c r="M23" i="1" s="1"/>
  <c r="I23" i="1"/>
  <c r="J23" i="1"/>
  <c r="K23" i="1"/>
  <c r="H24" i="1"/>
  <c r="M24" i="1" s="1"/>
  <c r="I24" i="1"/>
  <c r="J24" i="1"/>
  <c r="K24" i="1"/>
  <c r="H25" i="1"/>
  <c r="M25" i="1" s="1"/>
  <c r="I25" i="1"/>
  <c r="J25" i="1"/>
  <c r="K25" i="1"/>
  <c r="I22" i="1"/>
  <c r="J22" i="1"/>
  <c r="K22" i="1"/>
  <c r="H22" i="1"/>
  <c r="M22" i="1" s="1"/>
  <c r="A17" i="1"/>
  <c r="A16" i="1"/>
  <c r="A15" i="1"/>
  <c r="A14" i="1"/>
  <c r="A13" i="1"/>
  <c r="U7" i="2"/>
  <c r="U6" i="2"/>
  <c r="U5" i="2"/>
  <c r="U4" i="2"/>
  <c r="U3" i="2"/>
  <c r="T3" i="2"/>
  <c r="T4" i="2" s="1"/>
  <c r="T5" i="2" s="1"/>
  <c r="T6" i="2" s="1"/>
  <c r="T7" i="2" s="1"/>
  <c r="D11" i="2"/>
  <c r="D10" i="2"/>
  <c r="J11" i="2"/>
  <c r="A44" i="1"/>
  <c r="A43" i="1"/>
  <c r="A25" i="1"/>
  <c r="A23" i="1"/>
  <c r="A24" i="1"/>
  <c r="P4" i="2"/>
  <c r="O3" i="2"/>
  <c r="O4" i="2" s="1"/>
  <c r="P3" i="2"/>
  <c r="P2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D9" i="2"/>
  <c r="D8" i="2"/>
  <c r="D7" i="2"/>
  <c r="D6" i="2"/>
  <c r="D5" i="2"/>
  <c r="D4" i="2"/>
  <c r="J10" i="2"/>
  <c r="J9" i="2"/>
  <c r="J8" i="2"/>
  <c r="J7" i="2"/>
  <c r="J6" i="2"/>
  <c r="J5" i="2"/>
  <c r="J4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</calcChain>
</file>

<file path=xl/sharedStrings.xml><?xml version="1.0" encoding="utf-8"?>
<sst xmlns="http://schemas.openxmlformats.org/spreadsheetml/2006/main" count="331" uniqueCount="71">
  <si>
    <t>m1</t>
    <phoneticPr fontId="1" type="noConversion"/>
  </si>
  <si>
    <t>m1a</t>
    <phoneticPr fontId="1" type="noConversion"/>
  </si>
  <si>
    <t>m2</t>
    <phoneticPr fontId="1" type="noConversion"/>
  </si>
  <si>
    <t>m2a</t>
    <phoneticPr fontId="1" type="noConversion"/>
  </si>
  <si>
    <t>N=14,p=2</t>
    <phoneticPr fontId="1" type="noConversion"/>
  </si>
  <si>
    <t>overlap</t>
    <phoneticPr fontId="1" type="noConversion"/>
  </si>
  <si>
    <t>N</t>
    <phoneticPr fontId="1" type="noConversion"/>
  </si>
  <si>
    <t>p</t>
    <phoneticPr fontId="1" type="noConversion"/>
  </si>
  <si>
    <t>No</t>
    <phoneticPr fontId="1" type="noConversion"/>
  </si>
  <si>
    <t>N=16,p=2</t>
    <phoneticPr fontId="1" type="noConversion"/>
  </si>
  <si>
    <t>T</t>
    <phoneticPr fontId="1" type="noConversion"/>
  </si>
  <si>
    <t>N=12,p=2</t>
    <phoneticPr fontId="1" type="noConversion"/>
  </si>
  <si>
    <t>\omega</t>
    <phoneticPr fontId="1" type="noConversion"/>
  </si>
  <si>
    <t>N=15,p=2</t>
    <phoneticPr fontId="1" type="noConversion"/>
  </si>
  <si>
    <t>N=10,p=2</t>
    <phoneticPr fontId="1" type="noConversion"/>
  </si>
  <si>
    <t>h</t>
    <phoneticPr fontId="1" type="noConversion"/>
  </si>
  <si>
    <t>average overlap</t>
    <phoneticPr fontId="1" type="noConversion"/>
  </si>
  <si>
    <t>Overlap</t>
    <phoneticPr fontId="1" type="noConversion"/>
  </si>
  <si>
    <t>overlap = 0</t>
    <phoneticPr fontId="1" type="noConversion"/>
  </si>
  <si>
    <t>ln(T)/N</t>
    <phoneticPr fontId="1" type="noConversion"/>
  </si>
  <si>
    <t>N=18,p=2</t>
    <phoneticPr fontId="1" type="noConversion"/>
  </si>
  <si>
    <t>dw</t>
    <phoneticPr fontId="1" type="noConversion"/>
  </si>
  <si>
    <t>+dw</t>
    <phoneticPr fontId="1" type="noConversion"/>
  </si>
  <si>
    <t>-dw</t>
    <phoneticPr fontId="1" type="noConversion"/>
  </si>
  <si>
    <t>N = 10</t>
    <phoneticPr fontId="1" type="noConversion"/>
  </si>
  <si>
    <t>T1</t>
    <phoneticPr fontId="1" type="noConversion"/>
  </si>
  <si>
    <t>w1</t>
    <phoneticPr fontId="1" type="noConversion"/>
  </si>
  <si>
    <t>T2</t>
    <phoneticPr fontId="1" type="noConversion"/>
  </si>
  <si>
    <t>w2</t>
    <phoneticPr fontId="1" type="noConversion"/>
  </si>
  <si>
    <t>N = 12</t>
    <phoneticPr fontId="1" type="noConversion"/>
  </si>
  <si>
    <t>w3</t>
    <phoneticPr fontId="1" type="noConversion"/>
  </si>
  <si>
    <t>T3</t>
    <phoneticPr fontId="1" type="noConversion"/>
  </si>
  <si>
    <t>ln(T2)/N</t>
    <phoneticPr fontId="1" type="noConversion"/>
  </si>
  <si>
    <t>ln(T3)/N</t>
    <phoneticPr fontId="1" type="noConversion"/>
  </si>
  <si>
    <t>N = 14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</si>
  <si>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</si>
  <si>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</si>
  <si>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</si>
  <si>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</si>
  <si>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ol12</t>
    <phoneticPr fontId="1" type="noConversion"/>
  </si>
  <si>
    <t>ol13</t>
    <phoneticPr fontId="1" type="noConversion"/>
  </si>
  <si>
    <t>ol23</t>
    <phoneticPr fontId="1" type="noConversion"/>
  </si>
  <si>
    <t>GS_1</t>
    <phoneticPr fontId="1" type="noConversion"/>
  </si>
  <si>
    <t>GS_2</t>
    <phoneticPr fontId="1" type="noConversion"/>
  </si>
  <si>
    <t>GS_3</t>
    <phoneticPr fontId="1" type="noConversion"/>
  </si>
  <si>
    <t>GS_4</t>
    <phoneticPr fontId="1" type="noConversion"/>
  </si>
  <si>
    <t>w1a</t>
    <phoneticPr fontId="1" type="noConversion"/>
  </si>
  <si>
    <t>w2a</t>
    <phoneticPr fontId="1" type="noConversion"/>
  </si>
  <si>
    <t>w3a</t>
    <phoneticPr fontId="1" type="noConversion"/>
  </si>
  <si>
    <t>T1a</t>
    <phoneticPr fontId="1" type="noConversion"/>
  </si>
  <si>
    <t>T2a</t>
    <phoneticPr fontId="1" type="noConversion"/>
  </si>
  <si>
    <t>T3a</t>
    <phoneticPr fontId="1" type="noConversion"/>
  </si>
  <si>
    <t>T_s</t>
    <phoneticPr fontId="1" type="noConversion"/>
  </si>
  <si>
    <t>T_l</t>
    <phoneticPr fontId="1" type="noConversion"/>
  </si>
  <si>
    <t>m3</t>
    <phoneticPr fontId="1" type="noConversion"/>
  </si>
  <si>
    <t>std1</t>
    <phoneticPr fontId="1" type="noConversion"/>
  </si>
  <si>
    <t>std2</t>
    <phoneticPr fontId="1" type="noConversion"/>
  </si>
  <si>
    <t>std3</t>
    <phoneticPr fontId="1" type="noConversion"/>
  </si>
  <si>
    <t>y</t>
    <phoneticPr fontId="1" type="noConversion"/>
  </si>
  <si>
    <t>n</t>
    <phoneticPr fontId="1" type="noConversion"/>
  </si>
  <si>
    <t>2=3?</t>
    <phoneticPr fontId="1" type="noConversion"/>
  </si>
  <si>
    <t>it=anti?</t>
    <phoneticPr fontId="1" type="noConversion"/>
  </si>
  <si>
    <t>-</t>
    <phoneticPr fontId="1" type="noConversion"/>
  </si>
  <si>
    <t>1to2</t>
    <phoneticPr fontId="1" type="noConversion"/>
  </si>
  <si>
    <t>m</t>
    <phoneticPr fontId="1" type="noConversion"/>
  </si>
  <si>
    <t>e</t>
    <phoneticPr fontId="1" type="noConversion"/>
  </si>
  <si>
    <t>wl</t>
    <phoneticPr fontId="1" type="noConversion"/>
  </si>
  <si>
    <t>ws</t>
    <phoneticPr fontId="1" type="noConversion"/>
  </si>
  <si>
    <t>Tl</t>
    <phoneticPr fontId="1" type="noConversion"/>
  </si>
  <si>
    <t>Ts</t>
    <phoneticPr fontId="1" type="noConversion"/>
  </si>
  <si>
    <t>N = 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</si>
</sst>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_);[Red]\(0.00\)"/>
    <numFmt numFmtId="177" formatCode="0.000000_);[Red]\(0.000000\)"/>
    <numFmt numFmtId="178" formatCode="0.0000000_);[Red]\(0.0000000\)"/>
    <numFmt numFmtId="179" formatCode="0.000000000_);[Red]\(0.000000000\)"/>
    <numFmt numFmtId="180" formatCode="0_);[Red]\(0\)"/>
    <numFmt numFmtId="181" formatCode="0.000_);[Red]\(0.000\)"/>
    <numFmt numFmtId="182" formatCode="0.0000_);[Red]\(0.0000\)"/>
    <numFmt numFmtId="183" formatCode="0.00000000_);[Red]\(0.00000000\)"/>
    <numFmt numFmtId="184" formatCode="0.0000E+00"/>
    <numFmt numFmtId="185" formatCode="0.00000E+00"/>
    <numFmt numFmtId="186" formatCode="0.0E+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49" fontId="0" fillId="0" borderId="0" xfId="0" applyNumberFormat="1"/>
    <xf numFmtId="181" fontId="0" fillId="0" borderId="0" xfId="0" applyNumberFormat="1"/>
    <xf numFmtId="181" fontId="2" fillId="0" borderId="0" xfId="0" applyNumberFormat="1" applyFont="1"/>
    <xf numFmtId="182" fontId="0" fillId="0" borderId="0" xfId="0" applyNumberFormat="1"/>
    <xf numFmtId="183" fontId="0" fillId="0" borderId="0" xfId="0" applyNumberFormat="1"/>
    <xf numFmtId="183" fontId="2" fillId="0" borderId="0" xfId="0" applyNumberFormat="1" applyFont="1"/>
    <xf numFmtId="11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4" fontId="0" fillId="0" borderId="0" xfId="0" applyNumberFormat="1" applyFill="1"/>
    <xf numFmtId="185" fontId="3" fillId="0" borderId="0" xfId="0" applyNumberFormat="1" applyFont="1"/>
    <xf numFmtId="181" fontId="3" fillId="0" borderId="0" xfId="0" applyNumberFormat="1" applyFont="1"/>
    <xf numFmtId="181" fontId="0" fillId="0" borderId="0" xfId="0" applyNumberFormat="1" applyFont="1"/>
    <xf numFmtId="185" fontId="0" fillId="0" borderId="0" xfId="0" applyNumberFormat="1" applyFont="1"/>
    <xf numFmtId="180" fontId="3" fillId="0" borderId="0" xfId="0" applyNumberFormat="1" applyFont="1"/>
    <xf numFmtId="177" fontId="3" fillId="0" borderId="0" xfId="0" applyNumberFormat="1" applyFont="1"/>
    <xf numFmtId="177" fontId="0" fillId="0" borderId="0" xfId="0" applyNumberFormat="1" applyFont="1"/>
    <xf numFmtId="18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1976-719E-48A0-9867-44DCF4E4810A}">
  <dimension ref="A1:U39"/>
  <sheetViews>
    <sheetView zoomScale="115" zoomScaleNormal="115" workbookViewId="0">
      <selection activeCell="J30" sqref="J30"/>
    </sheetView>
  </sheetViews>
  <sheetFormatPr defaultRowHeight="14.25" x14ac:dyDescent="0.2"/>
  <sheetData>
    <row r="1" spans="1:21" x14ac:dyDescent="0.2">
      <c r="A1" t="s">
        <v>6</v>
      </c>
      <c r="B1" t="s">
        <v>7</v>
      </c>
      <c r="C1" t="s">
        <v>8</v>
      </c>
      <c r="D1" t="s">
        <v>5</v>
      </c>
      <c r="E1" t="s">
        <v>15</v>
      </c>
      <c r="G1" t="s">
        <v>6</v>
      </c>
      <c r="H1" t="s">
        <v>7</v>
      </c>
      <c r="I1" t="s">
        <v>8</v>
      </c>
      <c r="J1" t="s">
        <v>5</v>
      </c>
      <c r="K1" t="s">
        <v>15</v>
      </c>
      <c r="M1" t="s">
        <v>6</v>
      </c>
      <c r="N1" t="s">
        <v>7</v>
      </c>
      <c r="O1" t="s">
        <v>8</v>
      </c>
      <c r="P1" t="s">
        <v>5</v>
      </c>
      <c r="R1" t="s">
        <v>6</v>
      </c>
      <c r="S1" t="s">
        <v>7</v>
      </c>
      <c r="T1" t="s">
        <v>8</v>
      </c>
      <c r="U1" t="s">
        <v>5</v>
      </c>
    </row>
    <row r="2" spans="1:21" x14ac:dyDescent="0.2">
      <c r="A2">
        <v>16</v>
      </c>
      <c r="B2">
        <v>2</v>
      </c>
      <c r="C2">
        <v>1</v>
      </c>
      <c r="D2">
        <v>0</v>
      </c>
      <c r="E2">
        <v>0.3</v>
      </c>
      <c r="G2">
        <v>14</v>
      </c>
      <c r="H2">
        <v>2</v>
      </c>
      <c r="I2">
        <v>1</v>
      </c>
      <c r="J2">
        <v>0</v>
      </c>
      <c r="K2">
        <v>0.3</v>
      </c>
      <c r="M2">
        <v>15</v>
      </c>
      <c r="N2">
        <v>2</v>
      </c>
      <c r="O2">
        <v>1</v>
      </c>
      <c r="P2">
        <f>1/15</f>
        <v>6.6666666666666666E-2</v>
      </c>
      <c r="R2">
        <v>12</v>
      </c>
      <c r="S2">
        <v>2</v>
      </c>
      <c r="T2">
        <v>1</v>
      </c>
      <c r="U2">
        <v>0</v>
      </c>
    </row>
    <row r="3" spans="1:21" x14ac:dyDescent="0.2">
      <c r="A3">
        <v>16</v>
      </c>
      <c r="B3">
        <v>2</v>
      </c>
      <c r="C3">
        <f>C2+1</f>
        <v>2</v>
      </c>
      <c r="D3">
        <v>0</v>
      </c>
      <c r="E3">
        <v>0.3</v>
      </c>
      <c r="G3">
        <v>14</v>
      </c>
      <c r="H3">
        <v>2</v>
      </c>
      <c r="I3">
        <f>I2+1</f>
        <v>2</v>
      </c>
      <c r="J3">
        <v>0</v>
      </c>
      <c r="K3">
        <v>0.3</v>
      </c>
      <c r="M3">
        <v>15</v>
      </c>
      <c r="N3">
        <v>2</v>
      </c>
      <c r="O3">
        <f>O2+1</f>
        <v>2</v>
      </c>
      <c r="P3">
        <f>3/15</f>
        <v>0.2</v>
      </c>
      <c r="R3">
        <v>12</v>
      </c>
      <c r="S3">
        <v>2</v>
      </c>
      <c r="T3">
        <f>T2+1</f>
        <v>2</v>
      </c>
      <c r="U3">
        <f>1/6</f>
        <v>0.16666666666666666</v>
      </c>
    </row>
    <row r="4" spans="1:21" x14ac:dyDescent="0.2">
      <c r="A4">
        <v>16</v>
      </c>
      <c r="B4">
        <v>2</v>
      </c>
      <c r="C4">
        <f t="shared" ref="C4:C10" si="0">C3+1</f>
        <v>3</v>
      </c>
      <c r="D4">
        <f>1/8</f>
        <v>0.125</v>
      </c>
      <c r="E4">
        <v>0.3</v>
      </c>
      <c r="G4">
        <v>14</v>
      </c>
      <c r="H4">
        <v>2</v>
      </c>
      <c r="I4">
        <f t="shared" ref="I4:I13" si="1">I3+1</f>
        <v>3</v>
      </c>
      <c r="J4">
        <f>1/7</f>
        <v>0.14285714285714285</v>
      </c>
      <c r="K4">
        <v>0.3</v>
      </c>
      <c r="M4">
        <v>15</v>
      </c>
      <c r="N4">
        <v>2</v>
      </c>
      <c r="O4">
        <f>O3+1</f>
        <v>3</v>
      </c>
      <c r="P4">
        <f>5/15</f>
        <v>0.33333333333333331</v>
      </c>
      <c r="R4">
        <v>12</v>
      </c>
      <c r="S4">
        <v>2</v>
      </c>
      <c r="T4">
        <f>T3+1</f>
        <v>3</v>
      </c>
      <c r="U4">
        <f>2/6</f>
        <v>0.33333333333333331</v>
      </c>
    </row>
    <row r="5" spans="1:21" x14ac:dyDescent="0.2">
      <c r="A5">
        <v>16</v>
      </c>
      <c r="B5">
        <v>2</v>
      </c>
      <c r="C5">
        <f t="shared" si="0"/>
        <v>4</v>
      </c>
      <c r="D5">
        <f>1/8</f>
        <v>0.125</v>
      </c>
      <c r="E5">
        <v>0.3</v>
      </c>
      <c r="G5">
        <v>14</v>
      </c>
      <c r="H5">
        <v>2</v>
      </c>
      <c r="I5">
        <f t="shared" si="1"/>
        <v>4</v>
      </c>
      <c r="J5">
        <f>1/7</f>
        <v>0.14285714285714285</v>
      </c>
      <c r="K5">
        <v>0.3</v>
      </c>
      <c r="R5">
        <v>12</v>
      </c>
      <c r="S5">
        <v>2</v>
      </c>
      <c r="T5">
        <f>T4+1</f>
        <v>4</v>
      </c>
      <c r="U5">
        <f>3/6</f>
        <v>0.5</v>
      </c>
    </row>
    <row r="6" spans="1:21" x14ac:dyDescent="0.2">
      <c r="A6">
        <v>16</v>
      </c>
      <c r="B6">
        <v>2</v>
      </c>
      <c r="C6">
        <f t="shared" si="0"/>
        <v>5</v>
      </c>
      <c r="D6">
        <f>-1/8</f>
        <v>-0.125</v>
      </c>
      <c r="E6">
        <v>0.3</v>
      </c>
      <c r="G6">
        <v>14</v>
      </c>
      <c r="H6">
        <v>2</v>
      </c>
      <c r="I6">
        <f t="shared" si="1"/>
        <v>5</v>
      </c>
      <c r="J6">
        <f>-1/7</f>
        <v>-0.14285714285714285</v>
      </c>
      <c r="K6">
        <v>0.3</v>
      </c>
      <c r="R6">
        <v>12</v>
      </c>
      <c r="S6">
        <v>2</v>
      </c>
      <c r="T6">
        <f>T5+1</f>
        <v>5</v>
      </c>
      <c r="U6">
        <f>4/6</f>
        <v>0.66666666666666663</v>
      </c>
    </row>
    <row r="7" spans="1:21" x14ac:dyDescent="0.2">
      <c r="A7">
        <v>16</v>
      </c>
      <c r="B7">
        <v>2</v>
      </c>
      <c r="C7">
        <f t="shared" si="0"/>
        <v>6</v>
      </c>
      <c r="D7">
        <f>-1/8</f>
        <v>-0.125</v>
      </c>
      <c r="E7">
        <v>0.3</v>
      </c>
      <c r="G7">
        <v>14</v>
      </c>
      <c r="H7">
        <v>2</v>
      </c>
      <c r="I7">
        <f t="shared" si="1"/>
        <v>6</v>
      </c>
      <c r="J7">
        <f>-1/7</f>
        <v>-0.14285714285714285</v>
      </c>
      <c r="K7">
        <v>0.3</v>
      </c>
      <c r="R7">
        <v>12</v>
      </c>
      <c r="S7">
        <v>2</v>
      </c>
      <c r="T7">
        <f>T6+1</f>
        <v>6</v>
      </c>
      <c r="U7">
        <f>5/6</f>
        <v>0.83333333333333337</v>
      </c>
    </row>
    <row r="8" spans="1:21" x14ac:dyDescent="0.2">
      <c r="A8">
        <v>16</v>
      </c>
      <c r="B8">
        <v>2</v>
      </c>
      <c r="C8">
        <f t="shared" si="0"/>
        <v>7</v>
      </c>
      <c r="D8">
        <f>2/8</f>
        <v>0.25</v>
      </c>
      <c r="E8">
        <v>0.3</v>
      </c>
      <c r="G8">
        <v>14</v>
      </c>
      <c r="H8">
        <v>2</v>
      </c>
      <c r="I8">
        <f t="shared" si="1"/>
        <v>7</v>
      </c>
      <c r="J8">
        <f>2/7</f>
        <v>0.2857142857142857</v>
      </c>
      <c r="K8">
        <v>0.3</v>
      </c>
    </row>
    <row r="9" spans="1:21" x14ac:dyDescent="0.2">
      <c r="A9">
        <v>16</v>
      </c>
      <c r="B9">
        <v>2</v>
      </c>
      <c r="C9">
        <f t="shared" si="0"/>
        <v>8</v>
      </c>
      <c r="D9">
        <f>2/8</f>
        <v>0.25</v>
      </c>
      <c r="E9">
        <v>0.3</v>
      </c>
      <c r="G9">
        <v>14</v>
      </c>
      <c r="H9">
        <v>2</v>
      </c>
      <c r="I9">
        <f t="shared" si="1"/>
        <v>8</v>
      </c>
      <c r="J9">
        <f>2/7</f>
        <v>0.2857142857142857</v>
      </c>
      <c r="K9">
        <v>0.3</v>
      </c>
    </row>
    <row r="10" spans="1:21" x14ac:dyDescent="0.2">
      <c r="A10">
        <v>16</v>
      </c>
      <c r="B10">
        <v>2</v>
      </c>
      <c r="C10">
        <f t="shared" si="0"/>
        <v>9</v>
      </c>
      <c r="D10">
        <f>3/8</f>
        <v>0.375</v>
      </c>
      <c r="E10">
        <v>0.3</v>
      </c>
      <c r="G10">
        <v>14</v>
      </c>
      <c r="H10">
        <v>2</v>
      </c>
      <c r="I10">
        <f t="shared" si="1"/>
        <v>9</v>
      </c>
      <c r="J10">
        <f>3/7</f>
        <v>0.42857142857142855</v>
      </c>
      <c r="K10">
        <v>0.3</v>
      </c>
    </row>
    <row r="11" spans="1:21" x14ac:dyDescent="0.2">
      <c r="A11">
        <v>16</v>
      </c>
      <c r="B11">
        <v>2</v>
      </c>
      <c r="C11">
        <f>C10+1</f>
        <v>10</v>
      </c>
      <c r="D11">
        <f>4/8</f>
        <v>0.5</v>
      </c>
      <c r="E11">
        <v>0.3</v>
      </c>
      <c r="G11">
        <v>14</v>
      </c>
      <c r="H11">
        <v>2</v>
      </c>
      <c r="I11">
        <f t="shared" si="1"/>
        <v>10</v>
      </c>
      <c r="J11">
        <f>4/7</f>
        <v>0.5714285714285714</v>
      </c>
      <c r="K11">
        <v>0.3</v>
      </c>
    </row>
    <row r="12" spans="1:21" x14ac:dyDescent="0.2">
      <c r="A12">
        <v>16</v>
      </c>
      <c r="B12">
        <v>2</v>
      </c>
      <c r="C12">
        <f>C11+1</f>
        <v>11</v>
      </c>
      <c r="D12">
        <f>5/8</f>
        <v>0.625</v>
      </c>
      <c r="E12">
        <v>0.3</v>
      </c>
      <c r="G12">
        <v>14</v>
      </c>
      <c r="H12">
        <v>2</v>
      </c>
      <c r="I12">
        <f t="shared" si="1"/>
        <v>11</v>
      </c>
      <c r="J12">
        <f>5/7</f>
        <v>0.7142857142857143</v>
      </c>
      <c r="K12">
        <v>0.3</v>
      </c>
    </row>
    <row r="13" spans="1:21" x14ac:dyDescent="0.2">
      <c r="A13">
        <v>16</v>
      </c>
      <c r="B13">
        <v>2</v>
      </c>
      <c r="C13">
        <f>C12+1</f>
        <v>12</v>
      </c>
      <c r="D13">
        <f>6/8</f>
        <v>0.75</v>
      </c>
      <c r="E13">
        <v>0.3</v>
      </c>
      <c r="G13">
        <v>14</v>
      </c>
      <c r="H13">
        <v>2</v>
      </c>
      <c r="I13">
        <f t="shared" si="1"/>
        <v>12</v>
      </c>
      <c r="J13">
        <f>6/7</f>
        <v>0.8571428571428571</v>
      </c>
      <c r="K13">
        <v>0.3</v>
      </c>
    </row>
    <row r="14" spans="1:21" x14ac:dyDescent="0.2">
      <c r="A14">
        <v>16</v>
      </c>
      <c r="B14">
        <v>2</v>
      </c>
      <c r="C14">
        <f>C13+1</f>
        <v>13</v>
      </c>
      <c r="D14">
        <f>7/8</f>
        <v>0.875</v>
      </c>
      <c r="E14">
        <v>0.3</v>
      </c>
      <c r="G14">
        <v>14</v>
      </c>
      <c r="H14">
        <v>2</v>
      </c>
      <c r="I14">
        <f t="shared" ref="I14:I18" si="2">I13+1</f>
        <v>13</v>
      </c>
      <c r="J14">
        <v>0</v>
      </c>
      <c r="K14">
        <v>0.4</v>
      </c>
    </row>
    <row r="15" spans="1:21" x14ac:dyDescent="0.2">
      <c r="G15">
        <v>14</v>
      </c>
      <c r="H15">
        <v>2</v>
      </c>
      <c r="I15">
        <f t="shared" si="2"/>
        <v>14</v>
      </c>
      <c r="J15">
        <v>0</v>
      </c>
      <c r="K15">
        <v>0.5</v>
      </c>
    </row>
    <row r="16" spans="1:21" x14ac:dyDescent="0.2">
      <c r="G16">
        <v>14</v>
      </c>
      <c r="H16">
        <v>2</v>
      </c>
      <c r="I16">
        <f t="shared" si="2"/>
        <v>15</v>
      </c>
      <c r="J16">
        <v>0</v>
      </c>
      <c r="K16">
        <v>0.6</v>
      </c>
    </row>
    <row r="17" spans="1:16" x14ac:dyDescent="0.2">
      <c r="A17" t="s">
        <v>6</v>
      </c>
      <c r="B17" t="s">
        <v>7</v>
      </c>
      <c r="C17" t="s">
        <v>8</v>
      </c>
      <c r="D17" t="s">
        <v>5</v>
      </c>
      <c r="G17">
        <v>14</v>
      </c>
      <c r="H17">
        <v>2</v>
      </c>
      <c r="I17">
        <f t="shared" si="2"/>
        <v>16</v>
      </c>
      <c r="J17">
        <v>0</v>
      </c>
      <c r="K17">
        <v>0.7</v>
      </c>
      <c r="M17" t="s">
        <v>6</v>
      </c>
      <c r="N17" t="s">
        <v>7</v>
      </c>
      <c r="O17" t="s">
        <v>8</v>
      </c>
      <c r="P17" t="s">
        <v>5</v>
      </c>
    </row>
    <row r="18" spans="1:16" x14ac:dyDescent="0.2">
      <c r="A18">
        <v>18</v>
      </c>
      <c r="B18">
        <v>2</v>
      </c>
      <c r="C18">
        <v>1</v>
      </c>
      <c r="D18">
        <v>0</v>
      </c>
      <c r="G18">
        <v>14</v>
      </c>
      <c r="H18">
        <v>2</v>
      </c>
      <c r="I18">
        <f t="shared" si="2"/>
        <v>17</v>
      </c>
      <c r="J18">
        <v>0</v>
      </c>
      <c r="K18">
        <v>0.8</v>
      </c>
      <c r="M18">
        <v>10</v>
      </c>
      <c r="N18">
        <v>2</v>
      </c>
      <c r="O18">
        <v>1</v>
      </c>
      <c r="P18">
        <v>0</v>
      </c>
    </row>
    <row r="19" spans="1:16" x14ac:dyDescent="0.2">
      <c r="A19">
        <v>18</v>
      </c>
      <c r="B19">
        <v>2</v>
      </c>
      <c r="C19">
        <f>C18+1</f>
        <v>2</v>
      </c>
      <c r="D19">
        <f>1/9</f>
        <v>0.1111111111111111</v>
      </c>
      <c r="G19">
        <v>14</v>
      </c>
      <c r="H19">
        <v>2</v>
      </c>
      <c r="I19">
        <f>I18+1</f>
        <v>18</v>
      </c>
      <c r="J19">
        <v>0</v>
      </c>
      <c r="K19">
        <v>0.9</v>
      </c>
      <c r="M19">
        <v>10</v>
      </c>
      <c r="N19">
        <v>2</v>
      </c>
      <c r="O19">
        <f>O18+1</f>
        <v>2</v>
      </c>
      <c r="P19">
        <f>1/5</f>
        <v>0.2</v>
      </c>
    </row>
    <row r="20" spans="1:16" x14ac:dyDescent="0.2">
      <c r="A20">
        <v>18</v>
      </c>
      <c r="B20">
        <v>2</v>
      </c>
      <c r="C20">
        <f>C19+1</f>
        <v>3</v>
      </c>
      <c r="D20">
        <f>2/9</f>
        <v>0.22222222222222221</v>
      </c>
      <c r="G20">
        <v>14</v>
      </c>
      <c r="H20">
        <v>2</v>
      </c>
      <c r="I20">
        <f>I19+1</f>
        <v>19</v>
      </c>
      <c r="J20">
        <v>0</v>
      </c>
      <c r="K20">
        <v>1</v>
      </c>
      <c r="M20">
        <v>10</v>
      </c>
      <c r="N20">
        <v>2</v>
      </c>
      <c r="O20">
        <f>O19+1</f>
        <v>3</v>
      </c>
      <c r="P20">
        <f>2/5</f>
        <v>0.4</v>
      </c>
    </row>
    <row r="21" spans="1:16" x14ac:dyDescent="0.2">
      <c r="A21">
        <v>18</v>
      </c>
      <c r="B21">
        <v>2</v>
      </c>
      <c r="C21">
        <f>C20+1</f>
        <v>4</v>
      </c>
      <c r="D21">
        <f>3/9</f>
        <v>0.33333333333333331</v>
      </c>
      <c r="M21">
        <v>10</v>
      </c>
      <c r="N21">
        <v>2</v>
      </c>
      <c r="O21">
        <f>O20+1</f>
        <v>4</v>
      </c>
      <c r="P21">
        <f>3/5</f>
        <v>0.6</v>
      </c>
    </row>
    <row r="22" spans="1:16" x14ac:dyDescent="0.2">
      <c r="A22">
        <v>18</v>
      </c>
      <c r="B22">
        <v>2</v>
      </c>
      <c r="C22">
        <f>C21+1</f>
        <v>5</v>
      </c>
      <c r="D22">
        <f>4/9</f>
        <v>0.44444444444444442</v>
      </c>
      <c r="M22">
        <v>10</v>
      </c>
      <c r="N22">
        <v>2</v>
      </c>
      <c r="O22">
        <f>O21+1</f>
        <v>5</v>
      </c>
      <c r="P22">
        <f>4/5</f>
        <v>0.8</v>
      </c>
    </row>
    <row r="23" spans="1:16" x14ac:dyDescent="0.2">
      <c r="A23">
        <v>18</v>
      </c>
      <c r="B23">
        <v>2</v>
      </c>
      <c r="C23">
        <f>C22+1</f>
        <v>6</v>
      </c>
      <c r="D23">
        <f>5/9</f>
        <v>0.55555555555555558</v>
      </c>
    </row>
    <row r="24" spans="1:16" x14ac:dyDescent="0.2">
      <c r="A24">
        <v>18</v>
      </c>
      <c r="B24">
        <v>2</v>
      </c>
      <c r="C24">
        <f t="shared" ref="C24:C25" si="3">C23+1</f>
        <v>7</v>
      </c>
      <c r="D24">
        <f>6/9</f>
        <v>0.66666666666666663</v>
      </c>
    </row>
    <row r="25" spans="1:16" x14ac:dyDescent="0.2">
      <c r="A25">
        <v>18</v>
      </c>
      <c r="B25">
        <v>2</v>
      </c>
      <c r="C25">
        <f t="shared" si="3"/>
        <v>8</v>
      </c>
      <c r="D25">
        <f>7/9</f>
        <v>0.77777777777777779</v>
      </c>
    </row>
    <row r="26" spans="1:16" x14ac:dyDescent="0.2">
      <c r="A26">
        <v>18</v>
      </c>
      <c r="B26">
        <v>2</v>
      </c>
      <c r="C26">
        <f t="shared" ref="C26" si="4">C25+1</f>
        <v>9</v>
      </c>
      <c r="D26">
        <f>8/9</f>
        <v>0.88888888888888884</v>
      </c>
    </row>
    <row r="29" spans="1:16" x14ac:dyDescent="0.2">
      <c r="A29" t="s">
        <v>6</v>
      </c>
      <c r="B29" t="s">
        <v>7</v>
      </c>
      <c r="C29" t="s">
        <v>8</v>
      </c>
      <c r="D29" t="s">
        <v>5</v>
      </c>
    </row>
    <row r="30" spans="1:16" x14ac:dyDescent="0.2">
      <c r="A30">
        <v>20</v>
      </c>
      <c r="B30">
        <v>2</v>
      </c>
      <c r="C30">
        <v>1</v>
      </c>
      <c r="D30">
        <v>0</v>
      </c>
    </row>
    <row r="31" spans="1:16" x14ac:dyDescent="0.2">
      <c r="A31">
        <v>20</v>
      </c>
      <c r="B31">
        <v>2</v>
      </c>
      <c r="C31">
        <f>C30+1</f>
        <v>2</v>
      </c>
      <c r="D31">
        <v>0.1</v>
      </c>
    </row>
    <row r="32" spans="1:16" x14ac:dyDescent="0.2">
      <c r="A32">
        <v>20</v>
      </c>
      <c r="B32">
        <v>2</v>
      </c>
      <c r="C32">
        <f>C31+1</f>
        <v>3</v>
      </c>
      <c r="D32">
        <v>0.2</v>
      </c>
    </row>
    <row r="33" spans="1:4" x14ac:dyDescent="0.2">
      <c r="A33">
        <v>20</v>
      </c>
      <c r="B33">
        <v>2</v>
      </c>
      <c r="C33">
        <f>C32+1</f>
        <v>4</v>
      </c>
      <c r="D33">
        <v>0.3</v>
      </c>
    </row>
    <row r="34" spans="1:4" x14ac:dyDescent="0.2">
      <c r="A34">
        <v>20</v>
      </c>
      <c r="B34">
        <v>2</v>
      </c>
      <c r="C34">
        <f>C33+1</f>
        <v>5</v>
      </c>
      <c r="D34">
        <v>0.4</v>
      </c>
    </row>
    <row r="35" spans="1:4" x14ac:dyDescent="0.2">
      <c r="A35">
        <v>20</v>
      </c>
      <c r="B35">
        <v>2</v>
      </c>
      <c r="C35">
        <f>C34+1</f>
        <v>6</v>
      </c>
      <c r="D35">
        <v>0.5</v>
      </c>
    </row>
    <row r="36" spans="1:4" x14ac:dyDescent="0.2">
      <c r="A36">
        <v>20</v>
      </c>
      <c r="B36">
        <v>2</v>
      </c>
      <c r="C36">
        <f t="shared" ref="C36:C39" si="5">C35+1</f>
        <v>7</v>
      </c>
      <c r="D36">
        <v>0.6</v>
      </c>
    </row>
    <row r="37" spans="1:4" x14ac:dyDescent="0.2">
      <c r="A37">
        <v>20</v>
      </c>
      <c r="B37">
        <v>2</v>
      </c>
      <c r="C37">
        <f t="shared" si="5"/>
        <v>8</v>
      </c>
      <c r="D37">
        <v>0.7</v>
      </c>
    </row>
    <row r="38" spans="1:4" x14ac:dyDescent="0.2">
      <c r="A38">
        <v>20</v>
      </c>
      <c r="B38">
        <v>2</v>
      </c>
      <c r="C38">
        <f t="shared" si="5"/>
        <v>9</v>
      </c>
      <c r="D38">
        <v>0.8</v>
      </c>
    </row>
    <row r="39" spans="1:4" x14ac:dyDescent="0.2">
      <c r="A39">
        <v>20</v>
      </c>
      <c r="B39">
        <v>3</v>
      </c>
      <c r="C39">
        <f t="shared" si="5"/>
        <v>10</v>
      </c>
      <c r="D39">
        <v>0.9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A3AB-6D57-4B32-AA62-A96C7ED6EC40}">
  <dimension ref="A1:F15"/>
  <sheetViews>
    <sheetView zoomScale="145" zoomScaleNormal="145" workbookViewId="0">
      <selection activeCell="E19" sqref="E19"/>
    </sheetView>
  </sheetViews>
  <sheetFormatPr defaultRowHeight="14.25" x14ac:dyDescent="0.2"/>
  <cols>
    <col min="1" max="1" width="23.875" style="5" customWidth="1"/>
    <col min="2" max="2" width="32.375" style="4" customWidth="1"/>
    <col min="3" max="3" width="9" style="1"/>
    <col min="4" max="4" width="15.5" style="1" customWidth="1"/>
    <col min="5" max="5" width="21.375" style="1" customWidth="1"/>
    <col min="6" max="6" width="14.125" style="1" customWidth="1"/>
    <col min="7" max="16384" width="9" style="1"/>
  </cols>
  <sheetData>
    <row r="1" spans="1:6" x14ac:dyDescent="0.2">
      <c r="A1" s="5" t="s">
        <v>16</v>
      </c>
    </row>
    <row r="2" spans="1:6" x14ac:dyDescent="0.2">
      <c r="A2" s="5" t="s">
        <v>6</v>
      </c>
      <c r="B2" s="4" t="s">
        <v>17</v>
      </c>
      <c r="D2" s="5" t="s">
        <v>6</v>
      </c>
      <c r="E2" s="4" t="s">
        <v>17</v>
      </c>
    </row>
    <row r="3" spans="1:6" x14ac:dyDescent="0.2">
      <c r="A3" s="5">
        <v>10</v>
      </c>
      <c r="B3" s="4">
        <v>0.2460937499999</v>
      </c>
      <c r="D3" s="5">
        <v>2</v>
      </c>
      <c r="E3" s="4">
        <v>0.5</v>
      </c>
      <c r="F3" s="3">
        <f>E3*SQRT(D3)</f>
        <v>0.70710678118654757</v>
      </c>
    </row>
    <row r="4" spans="1:6" x14ac:dyDescent="0.2">
      <c r="A4" s="5">
        <v>11</v>
      </c>
      <c r="B4" s="4">
        <v>0.24609374999999101</v>
      </c>
      <c r="D4" s="5">
        <v>4</v>
      </c>
      <c r="E4" s="4">
        <v>0.375</v>
      </c>
      <c r="F4" s="3">
        <f>E4*SQRT(D4)</f>
        <v>0.75</v>
      </c>
    </row>
    <row r="5" spans="1:6" x14ac:dyDescent="0.2">
      <c r="A5" s="5">
        <v>12</v>
      </c>
      <c r="B5" s="4">
        <v>0.22558593749997999</v>
      </c>
      <c r="D5" s="5">
        <v>6</v>
      </c>
      <c r="E5" s="4">
        <v>0.3125</v>
      </c>
      <c r="F5" s="3">
        <f>E5*SQRT(D5)</f>
        <v>0.76546554461974314</v>
      </c>
    </row>
    <row r="6" spans="1:6" x14ac:dyDescent="0.2">
      <c r="A6" s="5">
        <v>13</v>
      </c>
      <c r="B6" s="4">
        <v>0.22558593750002001</v>
      </c>
      <c r="D6" s="5">
        <v>8</v>
      </c>
      <c r="E6" s="4">
        <v>0.2734375</v>
      </c>
      <c r="F6" s="3">
        <f>E6*SQRT(D6)</f>
        <v>0.77339804192278638</v>
      </c>
    </row>
    <row r="7" spans="1:6" x14ac:dyDescent="0.2">
      <c r="A7" s="5">
        <v>14</v>
      </c>
      <c r="B7" s="4">
        <v>0.20947265625001499</v>
      </c>
      <c r="D7" s="5">
        <v>10</v>
      </c>
      <c r="E7" s="4">
        <v>0.2460937499999</v>
      </c>
      <c r="F7" s="3">
        <f>E7*SQRT(D7)</f>
        <v>0.77821676793174588</v>
      </c>
    </row>
    <row r="8" spans="1:6" x14ac:dyDescent="0.2">
      <c r="A8" s="5">
        <v>15</v>
      </c>
      <c r="B8" s="4">
        <v>0.20947265624991801</v>
      </c>
      <c r="D8" s="5">
        <v>12</v>
      </c>
      <c r="E8" s="4">
        <v>0.22558593749997999</v>
      </c>
      <c r="F8" s="3">
        <f t="shared" ref="F8:F15" si="0">E8*SQRT(D8)</f>
        <v>0.78145261044604519</v>
      </c>
    </row>
    <row r="9" spans="1:6" x14ac:dyDescent="0.2">
      <c r="A9" s="5">
        <v>16</v>
      </c>
      <c r="B9" s="4">
        <v>0.196380615234375</v>
      </c>
      <c r="D9" s="5">
        <v>14</v>
      </c>
      <c r="E9" s="4">
        <v>0.20947265625001499</v>
      </c>
      <c r="F9" s="3">
        <f t="shared" si="0"/>
        <v>0.78377491158502721</v>
      </c>
    </row>
    <row r="10" spans="1:6" x14ac:dyDescent="0.2">
      <c r="A10" s="5">
        <v>17</v>
      </c>
      <c r="B10" s="4">
        <v>0.19638061523460301</v>
      </c>
      <c r="D10" s="5">
        <v>16</v>
      </c>
      <c r="E10" s="4">
        <v>0.196380615234375</v>
      </c>
      <c r="F10" s="3">
        <f t="shared" si="0"/>
        <v>0.7855224609375</v>
      </c>
    </row>
    <row r="11" spans="1:6" x14ac:dyDescent="0.2">
      <c r="A11" s="5">
        <v>18</v>
      </c>
      <c r="B11" s="4">
        <v>0.185470581054242</v>
      </c>
      <c r="D11" s="5">
        <v>18</v>
      </c>
      <c r="E11" s="4">
        <v>0.185470581054242</v>
      </c>
      <c r="F11" s="3">
        <f t="shared" si="0"/>
        <v>0.78688503344438221</v>
      </c>
    </row>
    <row r="12" spans="1:6" x14ac:dyDescent="0.2">
      <c r="D12" s="5">
        <v>20</v>
      </c>
      <c r="E12" s="4">
        <v>0.17619705200294</v>
      </c>
      <c r="F12" s="3">
        <f t="shared" si="0"/>
        <v>0.78797717142727863</v>
      </c>
    </row>
    <row r="13" spans="1:6" x14ac:dyDescent="0.2">
      <c r="D13" s="5">
        <v>22</v>
      </c>
      <c r="E13" s="4">
        <v>0.16818809508884999</v>
      </c>
      <c r="F13" s="3">
        <f t="shared" si="0"/>
        <v>0.78887209181942364</v>
      </c>
    </row>
    <row r="14" spans="1:6" x14ac:dyDescent="0.2">
      <c r="D14" s="5">
        <v>24</v>
      </c>
      <c r="E14" s="4">
        <v>0.16118025779758699</v>
      </c>
      <c r="F14" s="3">
        <f t="shared" si="0"/>
        <v>0.78961877642867528</v>
      </c>
    </row>
    <row r="15" spans="1:6" x14ac:dyDescent="0.2">
      <c r="D15" s="5">
        <v>26</v>
      </c>
      <c r="E15" s="4">
        <v>0.154981017128488</v>
      </c>
      <c r="F15" s="3">
        <f t="shared" si="0"/>
        <v>0.79025123057461788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opLeftCell="A40" zoomScale="130" zoomScaleNormal="130" workbookViewId="0">
      <selection activeCell="T63" sqref="T63"/>
    </sheetView>
  </sheetViews>
  <sheetFormatPr defaultColWidth="12.625" defaultRowHeight="14.25" x14ac:dyDescent="0.2"/>
  <cols>
    <col min="1" max="13" width="12.625" style="2"/>
    <col min="14" max="14" width="13.75" style="2" bestFit="1" customWidth="1"/>
    <col min="15" max="16384" width="12.625" style="2"/>
  </cols>
  <sheetData>
    <row r="1" spans="1:21" x14ac:dyDescent="0.2">
      <c r="A1" s="2" t="s">
        <v>14</v>
      </c>
      <c r="B1" s="2" t="s">
        <v>12</v>
      </c>
      <c r="G1" s="2" t="s">
        <v>14</v>
      </c>
      <c r="H1" s="2" t="s">
        <v>10</v>
      </c>
      <c r="M1" s="2" t="s">
        <v>19</v>
      </c>
      <c r="N1" s="2" t="s">
        <v>10</v>
      </c>
      <c r="O1" s="2" t="s">
        <v>21</v>
      </c>
      <c r="P1" s="6" t="s">
        <v>22</v>
      </c>
      <c r="Q1" s="6" t="s">
        <v>23</v>
      </c>
    </row>
    <row r="2" spans="1:21" x14ac:dyDescent="0.2">
      <c r="A2" s="2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</row>
    <row r="3" spans="1:21" x14ac:dyDescent="0.2">
      <c r="A3" s="2">
        <v>0</v>
      </c>
      <c r="B3" s="2">
        <v>3.01593E-2</v>
      </c>
      <c r="C3" s="2">
        <v>3.01593E-2</v>
      </c>
      <c r="D3" s="2">
        <v>6.03186E-2</v>
      </c>
      <c r="E3" s="2">
        <v>6.03186E-2</v>
      </c>
      <c r="G3" s="2">
        <v>0</v>
      </c>
      <c r="H3" s="2">
        <f t="shared" ref="H3:K7" si="0">2*PI()/B3</f>
        <v>208.33326062539868</v>
      </c>
      <c r="I3" s="2">
        <f t="shared" si="0"/>
        <v>208.33326062539868</v>
      </c>
      <c r="J3" s="2">
        <f t="shared" si="0"/>
        <v>104.16663031269934</v>
      </c>
      <c r="K3" s="2">
        <f t="shared" si="0"/>
        <v>104.16663031269934</v>
      </c>
      <c r="M3" s="2">
        <f>LN(H3)/10</f>
        <v>0.53391390120701443</v>
      </c>
      <c r="N3" s="2">
        <v>5000</v>
      </c>
      <c r="O3" s="2">
        <f>2*PI()/N3</f>
        <v>1.2566370614359172E-3</v>
      </c>
      <c r="P3" s="2">
        <f>2*PI()/(B3+O3)</f>
        <v>199.9999329923665</v>
      </c>
      <c r="Q3" s="2">
        <f>2*PI()/(B3-O3)</f>
        <v>217.3912251800194</v>
      </c>
      <c r="R3" s="2">
        <f>LN(P3)/10</f>
        <v>0.52983170315098138</v>
      </c>
      <c r="S3" s="2">
        <f>LN(Q3)/10</f>
        <v>0.53816986113151111</v>
      </c>
      <c r="T3" s="2">
        <f>(R3-M3)/M3</f>
        <v>-7.6457984083284957E-3</v>
      </c>
      <c r="U3" s="2">
        <f>(S3-M3)/M3</f>
        <v>7.9712476391329504E-3</v>
      </c>
    </row>
    <row r="4" spans="1:21" x14ac:dyDescent="0.2">
      <c r="A4" s="2">
        <f>1/5</f>
        <v>0.2</v>
      </c>
      <c r="B4" s="2">
        <v>0.109956</v>
      </c>
      <c r="C4" s="2">
        <v>0.109956</v>
      </c>
      <c r="D4" s="2">
        <v>0.109956</v>
      </c>
      <c r="E4" s="2">
        <v>0.109956</v>
      </c>
      <c r="G4" s="2">
        <f>1/8</f>
        <v>0.125</v>
      </c>
      <c r="H4" s="2">
        <f t="shared" si="0"/>
        <v>57.142723518312657</v>
      </c>
      <c r="I4" s="2">
        <f t="shared" si="0"/>
        <v>57.142723518312657</v>
      </c>
      <c r="J4" s="2">
        <f t="shared" si="0"/>
        <v>57.142723518312657</v>
      </c>
      <c r="K4" s="2">
        <f t="shared" si="0"/>
        <v>57.142723518312657</v>
      </c>
      <c r="M4" s="2">
        <f>LN(H4)/10</f>
        <v>0.40455520596204064</v>
      </c>
      <c r="N4" s="2">
        <v>2000</v>
      </c>
      <c r="O4" s="2">
        <f t="shared" ref="O4:O7" si="1">2*PI()/N4</f>
        <v>3.1415926535897933E-3</v>
      </c>
      <c r="P4" s="2">
        <f t="shared" ref="P4:P7" si="2">2*PI()/(B4+O4)</f>
        <v>55.555429251483311</v>
      </c>
      <c r="Q4" s="2">
        <f t="shared" ref="Q4:Q7" si="3">2*PI()/(B4-O4)</f>
        <v>58.823387811370466</v>
      </c>
      <c r="R4" s="2">
        <f t="shared" ref="R4:R7" si="4">LN(P4)/10</f>
        <v>0.40173812476100873</v>
      </c>
      <c r="S4" s="2">
        <f t="shared" ref="S4:S7" si="5">LN(Q4)/10</f>
        <v>0.40745395277163221</v>
      </c>
      <c r="T4" s="2">
        <f t="shared" ref="T4:T7" si="6">(R4-M4)/M4</f>
        <v>-6.9634036579330006E-3</v>
      </c>
      <c r="U4" s="2">
        <f t="shared" ref="U4:U7" si="7">(S4-M4)/M4</f>
        <v>7.1652688356791464E-3</v>
      </c>
    </row>
    <row r="5" spans="1:21" x14ac:dyDescent="0.2">
      <c r="A5" s="2">
        <f>2/5</f>
        <v>0.4</v>
      </c>
      <c r="B5" s="2">
        <v>0.25761099999999998</v>
      </c>
      <c r="C5" s="2">
        <v>0.25761099999999998</v>
      </c>
      <c r="D5" s="2">
        <v>0.25761099999999998</v>
      </c>
      <c r="E5" s="2">
        <v>0.25761099999999998</v>
      </c>
      <c r="G5" s="2">
        <f>2/8</f>
        <v>0.25</v>
      </c>
      <c r="H5" s="2">
        <f t="shared" si="0"/>
        <v>24.390205803244374</v>
      </c>
      <c r="I5" s="2">
        <f t="shared" si="0"/>
        <v>24.390205803244374</v>
      </c>
      <c r="J5" s="2">
        <f t="shared" si="0"/>
        <v>24.390205803244374</v>
      </c>
      <c r="K5" s="2">
        <f t="shared" si="0"/>
        <v>24.390205803244374</v>
      </c>
      <c r="M5" s="2">
        <f>LN(H5)/10</f>
        <v>0.31941816502096287</v>
      </c>
      <c r="N5" s="2">
        <v>1000</v>
      </c>
      <c r="O5" s="2">
        <f t="shared" si="1"/>
        <v>6.2831853071795866E-3</v>
      </c>
      <c r="P5" s="2">
        <f t="shared" si="2"/>
        <v>23.809487502976992</v>
      </c>
      <c r="Q5" s="2">
        <f t="shared" si="3"/>
        <v>24.999959972035185</v>
      </c>
      <c r="R5" s="2">
        <f t="shared" si="4"/>
        <v>0.317008413582264</v>
      </c>
      <c r="S5" s="2">
        <f t="shared" si="5"/>
        <v>0.32188742237483264</v>
      </c>
      <c r="T5" s="2">
        <f t="shared" si="6"/>
        <v>-7.5441903516687055E-3</v>
      </c>
      <c r="U5" s="2">
        <f t="shared" si="7"/>
        <v>7.7304850640154297E-3</v>
      </c>
    </row>
    <row r="6" spans="1:21" x14ac:dyDescent="0.2">
      <c r="A6" s="2">
        <f>3/5</f>
        <v>0.6</v>
      </c>
      <c r="B6" s="2">
        <v>0.427257</v>
      </c>
      <c r="C6" s="2">
        <v>0.427257</v>
      </c>
      <c r="D6" s="2">
        <v>0.427257</v>
      </c>
      <c r="E6" s="2">
        <v>0.427257</v>
      </c>
      <c r="G6" s="2">
        <f>3/8</f>
        <v>0.375</v>
      </c>
      <c r="H6" s="2">
        <f t="shared" si="0"/>
        <v>14.705868615797018</v>
      </c>
      <c r="I6" s="2">
        <f t="shared" si="0"/>
        <v>14.705868615797018</v>
      </c>
      <c r="J6" s="2">
        <f t="shared" si="0"/>
        <v>14.705868615797018</v>
      </c>
      <c r="K6" s="2">
        <f t="shared" si="0"/>
        <v>14.705868615797018</v>
      </c>
      <c r="M6" s="2">
        <f>LN(H6)/10</f>
        <v>0.26882466396797911</v>
      </c>
      <c r="N6" s="2">
        <v>500</v>
      </c>
      <c r="O6" s="2">
        <f t="shared" si="1"/>
        <v>1.2566370614359173E-2</v>
      </c>
      <c r="P6" s="2">
        <f t="shared" si="2"/>
        <v>14.285701322335452</v>
      </c>
      <c r="Q6" s="2">
        <f t="shared" si="3"/>
        <v>15.151500569202756</v>
      </c>
      <c r="R6" s="2">
        <f t="shared" si="4"/>
        <v>0.26592591294958479</v>
      </c>
      <c r="S6" s="2">
        <f t="shared" si="5"/>
        <v>0.27180995745226305</v>
      </c>
      <c r="T6" s="2">
        <f t="shared" si="6"/>
        <v>-1.0783054559084661E-2</v>
      </c>
      <c r="U6" s="2">
        <f t="shared" si="7"/>
        <v>1.1104983598675818E-2</v>
      </c>
    </row>
    <row r="7" spans="1:21" x14ac:dyDescent="0.2">
      <c r="A7" s="2">
        <f>4/5</f>
        <v>0.8</v>
      </c>
      <c r="B7" s="2">
        <v>0.59690299999999996</v>
      </c>
      <c r="C7" s="2">
        <v>0.59690299999999996</v>
      </c>
      <c r="D7" s="2">
        <v>0.59690299999999996</v>
      </c>
      <c r="E7" s="2">
        <v>0.59690299999999996</v>
      </c>
      <c r="G7" s="2">
        <f>4/8</f>
        <v>0.5</v>
      </c>
      <c r="H7" s="2">
        <f t="shared" si="0"/>
        <v>10.526308809269825</v>
      </c>
      <c r="I7" s="2">
        <f t="shared" si="0"/>
        <v>10.526308809269825</v>
      </c>
      <c r="J7" s="2">
        <f t="shared" si="0"/>
        <v>10.526308809269825</v>
      </c>
      <c r="K7" s="2">
        <f t="shared" si="0"/>
        <v>10.526308809269825</v>
      </c>
      <c r="M7" s="2">
        <f>LN(H7)/10</f>
        <v>0.23538777242620096</v>
      </c>
      <c r="N7" s="2">
        <v>200</v>
      </c>
      <c r="O7" s="2">
        <f t="shared" si="1"/>
        <v>3.1415926535897934E-2</v>
      </c>
      <c r="P7" s="2">
        <f t="shared" si="2"/>
        <v>9.9999937003658079</v>
      </c>
      <c r="Q7" s="2">
        <f t="shared" si="3"/>
        <v>11.111103333785493</v>
      </c>
      <c r="R7" s="2">
        <f t="shared" si="4"/>
        <v>0.23025844630304282</v>
      </c>
      <c r="S7" s="2">
        <f t="shared" si="5"/>
        <v>0.24079449086923216</v>
      </c>
      <c r="T7" s="2">
        <f t="shared" si="6"/>
        <v>-2.1790962505353978E-2</v>
      </c>
      <c r="U7" s="2">
        <f t="shared" si="7"/>
        <v>2.2969410803725245E-2</v>
      </c>
    </row>
    <row r="10" spans="1:21" x14ac:dyDescent="0.2">
      <c r="A10" s="2" t="s">
        <v>11</v>
      </c>
      <c r="B10" s="2" t="s">
        <v>12</v>
      </c>
      <c r="G10" s="2" t="s">
        <v>11</v>
      </c>
      <c r="H10" s="2" t="s">
        <v>10</v>
      </c>
    </row>
    <row r="11" spans="1:21" x14ac:dyDescent="0.2">
      <c r="A11" s="2" t="s">
        <v>5</v>
      </c>
      <c r="B11" s="2" t="s">
        <v>0</v>
      </c>
      <c r="C11" s="2" t="s">
        <v>1</v>
      </c>
      <c r="D11" s="2" t="s">
        <v>2</v>
      </c>
      <c r="E11" s="2" t="s">
        <v>3</v>
      </c>
      <c r="G11" s="2" t="s">
        <v>5</v>
      </c>
      <c r="H11" s="2" t="s">
        <v>0</v>
      </c>
      <c r="I11" s="2" t="s">
        <v>1</v>
      </c>
      <c r="J11" s="2" t="s">
        <v>2</v>
      </c>
      <c r="K11" s="2" t="s">
        <v>3</v>
      </c>
    </row>
    <row r="12" spans="1:21" x14ac:dyDescent="0.2">
      <c r="A12" s="2">
        <v>0</v>
      </c>
      <c r="B12" s="2">
        <v>1.31947E-2</v>
      </c>
      <c r="C12" s="2">
        <v>1.31947E-2</v>
      </c>
      <c r="D12" s="2">
        <v>2.7017699999999999E-2</v>
      </c>
      <c r="E12" s="2">
        <v>2.7017699999999999E-2</v>
      </c>
      <c r="G12" s="2">
        <v>0</v>
      </c>
      <c r="H12" s="2">
        <f t="shared" ref="H12:K17" si="8">2*PI()/B12</f>
        <v>476.1900844414489</v>
      </c>
      <c r="I12" s="2">
        <f t="shared" si="8"/>
        <v>476.1900844414489</v>
      </c>
      <c r="J12" s="2">
        <f t="shared" si="8"/>
        <v>232.55811217015463</v>
      </c>
      <c r="K12" s="2">
        <f t="shared" si="8"/>
        <v>232.55811217015463</v>
      </c>
      <c r="M12" s="2">
        <f t="shared" ref="M12:M17" si="9">LN(H12)/12</f>
        <v>0.51381809263162204</v>
      </c>
      <c r="N12" s="2">
        <v>10000</v>
      </c>
      <c r="O12" s="2">
        <f>2*PI()/N12</f>
        <v>6.2831853071795862E-4</v>
      </c>
      <c r="P12" s="2">
        <f>2*PI()/(B12+O12)</f>
        <v>454.54509760056305</v>
      </c>
      <c r="Q12" s="2">
        <f>2*PI()/(B12-O12)</f>
        <v>499.99956809671522</v>
      </c>
      <c r="R12" s="2">
        <f>LN(P12)/12</f>
        <v>0.50994142777823315</v>
      </c>
      <c r="S12" s="2">
        <f>LN(Q12)/12</f>
        <v>0.51788393621793738</v>
      </c>
      <c r="T12" s="2">
        <f>(R12-M12)/M12</f>
        <v>-7.5448196725299713E-3</v>
      </c>
      <c r="U12" s="2">
        <f>(S12-M12)/M12</f>
        <v>7.9130019838174886E-3</v>
      </c>
    </row>
    <row r="13" spans="1:21" x14ac:dyDescent="0.2">
      <c r="A13" s="2">
        <f>1/6</f>
        <v>0.16666666666666666</v>
      </c>
      <c r="B13" s="2">
        <v>5.5292000000000001E-2</v>
      </c>
      <c r="C13" s="2">
        <v>5.5292000000000001E-2</v>
      </c>
      <c r="D13" s="2">
        <v>5.5292000000000001E-2</v>
      </c>
      <c r="E13" s="2">
        <v>5.5292000000000001E-2</v>
      </c>
      <c r="G13" s="2">
        <f>1/6</f>
        <v>0.16666666666666666</v>
      </c>
      <c r="H13" s="2">
        <f t="shared" si="8"/>
        <v>113.63642673767609</v>
      </c>
      <c r="I13" s="2">
        <f t="shared" si="8"/>
        <v>113.63642673767609</v>
      </c>
      <c r="J13" s="2">
        <f t="shared" si="8"/>
        <v>113.63642673767609</v>
      </c>
      <c r="K13" s="2">
        <f t="shared" si="8"/>
        <v>113.63642673767609</v>
      </c>
      <c r="M13" s="2">
        <f t="shared" si="9"/>
        <v>0.39441700939911434</v>
      </c>
      <c r="N13" s="2">
        <v>5000</v>
      </c>
      <c r="O13" s="2">
        <f t="shared" ref="O13:O17" si="10">2*PI()/N13</f>
        <v>1.2566370614359172E-3</v>
      </c>
      <c r="P13" s="2">
        <f t="shared" ref="P13:P16" si="11">2*PI()/(B13+O13)</f>
        <v>111.11117143908119</v>
      </c>
      <c r="Q13" s="2">
        <f t="shared" ref="Q13:Q16" si="12">2*PI()/(B13-O13)</f>
        <v>116.2791358378272</v>
      </c>
      <c r="R13" s="2">
        <f t="shared" ref="R13:R16" si="13">LN(P13)/12</f>
        <v>0.39254427038312506</v>
      </c>
      <c r="S13" s="2">
        <f t="shared" ref="S13:S16" si="14">LN(Q13)/12</f>
        <v>0.39633280366065232</v>
      </c>
      <c r="T13" s="2">
        <f t="shared" ref="T13:T16" si="15">(R13-M13)/M13</f>
        <v>-4.7481193035826584E-3</v>
      </c>
      <c r="U13" s="2">
        <f t="shared" ref="U13:U16" si="16">(S13-M13)/M13</f>
        <v>4.8572810398229398E-3</v>
      </c>
    </row>
    <row r="14" spans="1:21" x14ac:dyDescent="0.2">
      <c r="A14" s="2">
        <f>2/6</f>
        <v>0.33333333333333331</v>
      </c>
      <c r="B14" s="2">
        <v>0.15498500000000001</v>
      </c>
      <c r="C14" s="2">
        <v>0.15498500000000001</v>
      </c>
      <c r="D14" s="2">
        <v>0.15498500000000001</v>
      </c>
      <c r="E14" s="2">
        <v>0.15498500000000001</v>
      </c>
      <c r="G14" s="2">
        <f>2/6</f>
        <v>0.33333333333333331</v>
      </c>
      <c r="H14" s="2">
        <f t="shared" si="8"/>
        <v>40.54060268528945</v>
      </c>
      <c r="I14" s="2">
        <f t="shared" si="8"/>
        <v>40.54060268528945</v>
      </c>
      <c r="J14" s="2">
        <f t="shared" si="8"/>
        <v>40.54060268528945</v>
      </c>
      <c r="K14" s="2">
        <f t="shared" si="8"/>
        <v>40.54060268528945</v>
      </c>
      <c r="M14" s="2">
        <f t="shared" si="9"/>
        <v>0.30852533394572573</v>
      </c>
      <c r="N14" s="2">
        <v>3000</v>
      </c>
      <c r="O14" s="2">
        <f t="shared" si="10"/>
        <v>2.0943951023931952E-3</v>
      </c>
      <c r="P14" s="2">
        <f t="shared" si="11"/>
        <v>40.000060498602323</v>
      </c>
      <c r="Q14" s="2">
        <f t="shared" si="12"/>
        <v>41.095954269966633</v>
      </c>
      <c r="R14" s="2">
        <f t="shared" si="13"/>
        <v>0.30740674721482092</v>
      </c>
      <c r="S14" s="2">
        <f t="shared" si="14"/>
        <v>0.30965914003359746</v>
      </c>
      <c r="T14" s="2">
        <f t="shared" si="15"/>
        <v>-3.625591184358267E-3</v>
      </c>
      <c r="U14" s="2">
        <f t="shared" si="16"/>
        <v>3.674920543384546E-3</v>
      </c>
    </row>
    <row r="15" spans="1:21" x14ac:dyDescent="0.2">
      <c r="A15" s="2">
        <f>3/6</f>
        <v>0.5</v>
      </c>
      <c r="B15" s="2">
        <v>0.301593</v>
      </c>
      <c r="C15" s="2">
        <v>0.301593</v>
      </c>
      <c r="D15" s="2">
        <v>0.301593</v>
      </c>
      <c r="E15" s="2">
        <v>0.301593</v>
      </c>
      <c r="G15" s="2">
        <f>3/6</f>
        <v>0.5</v>
      </c>
      <c r="H15" s="2">
        <f t="shared" si="8"/>
        <v>20.833326062539868</v>
      </c>
      <c r="I15" s="2">
        <f t="shared" si="8"/>
        <v>20.833326062539868</v>
      </c>
      <c r="J15" s="2">
        <f t="shared" si="8"/>
        <v>20.833326062539868</v>
      </c>
      <c r="K15" s="2">
        <f t="shared" si="8"/>
        <v>20.833326062539868</v>
      </c>
      <c r="M15" s="2">
        <f t="shared" si="9"/>
        <v>0.25304615992300822</v>
      </c>
      <c r="N15" s="2">
        <v>2000</v>
      </c>
      <c r="O15" s="2">
        <f t="shared" si="10"/>
        <v>3.1415926535897933E-3</v>
      </c>
      <c r="P15" s="2">
        <f t="shared" si="11"/>
        <v>20.618549579377952</v>
      </c>
      <c r="Q15" s="2">
        <f t="shared" si="12"/>
        <v>21.052624154278966</v>
      </c>
      <c r="R15" s="2">
        <f t="shared" si="13"/>
        <v>0.25218259463653919</v>
      </c>
      <c r="S15" s="2">
        <f t="shared" si="14"/>
        <v>0.2539187679391442</v>
      </c>
      <c r="T15" s="2">
        <f t="shared" si="15"/>
        <v>-3.4126788832985018E-3</v>
      </c>
      <c r="U15" s="2">
        <f t="shared" si="16"/>
        <v>3.4484143778410943E-3</v>
      </c>
    </row>
    <row r="16" spans="1:21" x14ac:dyDescent="0.2">
      <c r="A16" s="2">
        <f>4/6</f>
        <v>0.66666666666666663</v>
      </c>
      <c r="B16" s="2">
        <v>0.458673</v>
      </c>
      <c r="C16" s="2">
        <v>0.458673</v>
      </c>
      <c r="D16" s="2">
        <v>0.458673</v>
      </c>
      <c r="E16" s="2">
        <v>0.458673</v>
      </c>
      <c r="G16" s="2">
        <f>4/6</f>
        <v>0.66666666666666663</v>
      </c>
      <c r="H16" s="2">
        <f t="shared" si="8"/>
        <v>13.698616023135406</v>
      </c>
      <c r="I16" s="2">
        <f t="shared" si="8"/>
        <v>13.698616023135406</v>
      </c>
      <c r="J16" s="2">
        <f t="shared" si="8"/>
        <v>13.698616023135406</v>
      </c>
      <c r="K16" s="2">
        <f t="shared" si="8"/>
        <v>13.698616023135406</v>
      </c>
      <c r="M16" s="2">
        <f t="shared" si="9"/>
        <v>0.21810790062684163</v>
      </c>
      <c r="N16" s="2">
        <v>1000</v>
      </c>
      <c r="O16" s="2">
        <f t="shared" si="10"/>
        <v>6.2831853071795866E-3</v>
      </c>
      <c r="P16" s="2">
        <f t="shared" si="11"/>
        <v>13.513499778540455</v>
      </c>
      <c r="Q16" s="2">
        <f t="shared" si="12"/>
        <v>13.888874380264209</v>
      </c>
      <c r="R16" s="2">
        <f t="shared" si="13"/>
        <v>0.21697409744912036</v>
      </c>
      <c r="S16" s="2">
        <f t="shared" si="14"/>
        <v>0.21925734294537993</v>
      </c>
      <c r="T16" s="2">
        <f t="shared" si="15"/>
        <v>-5.1983590436784867E-3</v>
      </c>
      <c r="U16" s="2">
        <f t="shared" si="16"/>
        <v>5.2700627314957995E-3</v>
      </c>
    </row>
    <row r="17" spans="1:21" x14ac:dyDescent="0.2">
      <c r="A17" s="2">
        <f>5/6</f>
        <v>0.83333333333333337</v>
      </c>
      <c r="B17" s="2">
        <v>0.603186</v>
      </c>
      <c r="C17" s="2">
        <v>0.603186</v>
      </c>
      <c r="D17" s="2">
        <v>0.603186</v>
      </c>
      <c r="E17" s="2">
        <v>0.603186</v>
      </c>
      <c r="G17" s="2">
        <f>5/6</f>
        <v>0.83333333333333337</v>
      </c>
      <c r="H17" s="2">
        <f t="shared" si="8"/>
        <v>10.416663031269934</v>
      </c>
      <c r="I17" s="2">
        <f t="shared" si="8"/>
        <v>10.416663031269934</v>
      </c>
      <c r="J17" s="2">
        <f t="shared" si="8"/>
        <v>10.416663031269934</v>
      </c>
      <c r="K17" s="2">
        <f t="shared" si="8"/>
        <v>10.416663031269934</v>
      </c>
      <c r="M17" s="2">
        <f t="shared" si="9"/>
        <v>0.19528389487634612</v>
      </c>
      <c r="N17" s="2">
        <v>500</v>
      </c>
      <c r="O17" s="2">
        <f t="shared" si="10"/>
        <v>1.2566370614359173E-2</v>
      </c>
      <c r="P17" s="2">
        <f t="shared" ref="P17" si="17">2*PI()/(B17+O17)</f>
        <v>10.204078144125726</v>
      </c>
      <c r="Q17" s="2">
        <f t="shared" ref="Q17" si="18">2*PI()/(B17-O17)</f>
        <v>10.638294080600266</v>
      </c>
      <c r="R17" s="2">
        <f t="shared" ref="R17" si="19">LN(P17)/12</f>
        <v>0.19356562153631898</v>
      </c>
      <c r="S17" s="2">
        <f t="shared" ref="S17" si="20">LN(Q17)/12</f>
        <v>0.19703834502404124</v>
      </c>
      <c r="T17" s="2">
        <f t="shared" ref="T17" si="21">(R17-M17)/M17</f>
        <v>-8.7988481646945303E-3</v>
      </c>
      <c r="U17" s="2">
        <f t="shared" ref="U17" si="22">(S17-M17)/M17</f>
        <v>8.9841005516919023E-3</v>
      </c>
    </row>
    <row r="20" spans="1:21" x14ac:dyDescent="0.2">
      <c r="A20" s="2" t="s">
        <v>4</v>
      </c>
      <c r="B20" s="2" t="s">
        <v>12</v>
      </c>
      <c r="G20" s="2" t="s">
        <v>4</v>
      </c>
      <c r="H20" s="2" t="s">
        <v>10</v>
      </c>
    </row>
    <row r="21" spans="1:21" x14ac:dyDescent="0.2">
      <c r="A21" s="2" t="s">
        <v>5</v>
      </c>
      <c r="B21" s="2" t="s">
        <v>0</v>
      </c>
      <c r="C21" s="2" t="s">
        <v>1</v>
      </c>
      <c r="D21" s="2" t="s">
        <v>2</v>
      </c>
      <c r="E21" s="2" t="s">
        <v>3</v>
      </c>
      <c r="G21" s="2" t="s">
        <v>5</v>
      </c>
      <c r="H21" s="2" t="s">
        <v>0</v>
      </c>
      <c r="I21" s="2" t="s">
        <v>1</v>
      </c>
      <c r="J21" s="2" t="s">
        <v>2</v>
      </c>
      <c r="K21" s="2" t="s">
        <v>3</v>
      </c>
    </row>
    <row r="22" spans="1:21" x14ac:dyDescent="0.2">
      <c r="A22" s="2">
        <v>0</v>
      </c>
      <c r="B22" s="2">
        <v>5.8643100000000002E-3</v>
      </c>
      <c r="C22" s="2">
        <v>5.8643100000000002E-3</v>
      </c>
      <c r="D22" s="2">
        <v>1.17286E-2</v>
      </c>
      <c r="E22" s="2">
        <v>1.17286E-2</v>
      </c>
      <c r="G22" s="2">
        <v>0</v>
      </c>
      <c r="H22" s="2">
        <f t="shared" ref="H22:K28" si="23">2*PI()/B22</f>
        <v>1071.4278929967184</v>
      </c>
      <c r="I22" s="2">
        <f t="shared" si="23"/>
        <v>1071.4278929967184</v>
      </c>
      <c r="J22" s="2">
        <f t="shared" si="23"/>
        <v>535.7148600156529</v>
      </c>
      <c r="K22" s="2">
        <f t="shared" si="23"/>
        <v>535.7148600156529</v>
      </c>
      <c r="M22" s="2">
        <f>LN(H22)/14</f>
        <v>0.49833910837613038</v>
      </c>
      <c r="N22" s="2">
        <v>30000</v>
      </c>
      <c r="O22" s="2">
        <f>2*PI()/N22</f>
        <v>2.0943951023931953E-4</v>
      </c>
      <c r="P22" s="2">
        <f>2*PI()/(B22+O22)</f>
        <v>1034.4821261705299</v>
      </c>
      <c r="Q22" s="2">
        <f>2*PI()/(B22-O22)</f>
        <v>1111.1103814944304</v>
      </c>
      <c r="R22" s="2">
        <f>LN(P22)/14</f>
        <v>0.49583258709208167</v>
      </c>
      <c r="S22" s="2">
        <f>LN(Q22)/14</f>
        <v>0.50093679557033821</v>
      </c>
      <c r="T22" s="2">
        <f>(R22-M22)/M22</f>
        <v>-5.0297503084122206E-3</v>
      </c>
      <c r="U22" s="2">
        <f>(S22-M22)/M22</f>
        <v>5.2126898141158541E-3</v>
      </c>
    </row>
    <row r="23" spans="1:21" x14ac:dyDescent="0.2">
      <c r="A23" s="2">
        <f>1/7</f>
        <v>0.14285714285714285</v>
      </c>
      <c r="B23" s="2">
        <v>2.60752E-2</v>
      </c>
      <c r="C23" s="2">
        <v>2.60752E-2</v>
      </c>
      <c r="D23" s="2">
        <v>2.60752E-2</v>
      </c>
      <c r="E23" s="2">
        <v>2.60752E-2</v>
      </c>
      <c r="G23" s="2">
        <f>1/7</f>
        <v>0.14285714285714285</v>
      </c>
      <c r="H23" s="2">
        <f t="shared" si="23"/>
        <v>240.96403123195935</v>
      </c>
      <c r="I23" s="2">
        <f t="shared" si="23"/>
        <v>240.96403123195935</v>
      </c>
      <c r="J23" s="2">
        <f t="shared" si="23"/>
        <v>240.96403123195935</v>
      </c>
      <c r="K23" s="2">
        <f t="shared" si="23"/>
        <v>240.96403123195935</v>
      </c>
      <c r="M23" s="2">
        <f t="shared" ref="M23:M28" si="24">LN(H23)/14</f>
        <v>0.3917605481679925</v>
      </c>
      <c r="N23" s="2">
        <v>3000</v>
      </c>
    </row>
    <row r="24" spans="1:21" x14ac:dyDescent="0.2">
      <c r="A24" s="2">
        <f>2/7</f>
        <v>0.2857142857142857</v>
      </c>
      <c r="B24" s="2">
        <v>8.6795999999999998E-2</v>
      </c>
      <c r="C24" s="2">
        <v>8.6795999999999998E-2</v>
      </c>
      <c r="D24" s="2">
        <v>8.6795999999999998E-2</v>
      </c>
      <c r="E24" s="2">
        <v>8.6795999999999998E-2</v>
      </c>
      <c r="G24" s="2">
        <f>2/7</f>
        <v>0.2857142857142857</v>
      </c>
      <c r="H24" s="2">
        <f t="shared" si="23"/>
        <v>72.390263458910397</v>
      </c>
      <c r="I24" s="2">
        <f t="shared" si="23"/>
        <v>72.390263458910397</v>
      </c>
      <c r="J24" s="2">
        <f t="shared" si="23"/>
        <v>72.390263458910397</v>
      </c>
      <c r="K24" s="2">
        <f t="shared" si="23"/>
        <v>72.390263458910397</v>
      </c>
      <c r="M24" s="2">
        <f t="shared" si="24"/>
        <v>0.30586227198116706</v>
      </c>
      <c r="N24" s="2">
        <v>20000</v>
      </c>
    </row>
    <row r="25" spans="1:21" x14ac:dyDescent="0.2">
      <c r="A25" s="2">
        <f>3/7</f>
        <v>0.42857142857142855</v>
      </c>
      <c r="B25" s="2">
        <v>0.19792000000000001</v>
      </c>
      <c r="C25" s="2">
        <v>0.19792000000000001</v>
      </c>
      <c r="D25" s="2">
        <v>0.19792000000000001</v>
      </c>
      <c r="E25" s="2">
        <v>0.19792000000000001</v>
      </c>
      <c r="G25" s="2">
        <f>3/7</f>
        <v>0.42857142857142855</v>
      </c>
      <c r="H25" s="2">
        <f t="shared" si="23"/>
        <v>31.746085828514481</v>
      </c>
      <c r="I25" s="2">
        <f t="shared" si="23"/>
        <v>31.746085828514481</v>
      </c>
      <c r="J25" s="2">
        <f t="shared" si="23"/>
        <v>31.746085828514481</v>
      </c>
      <c r="K25" s="2">
        <f t="shared" si="23"/>
        <v>31.746085828514481</v>
      </c>
      <c r="M25" s="2">
        <f t="shared" si="24"/>
        <v>0.24698353119623606</v>
      </c>
      <c r="N25" s="2">
        <v>2000</v>
      </c>
    </row>
    <row r="26" spans="1:21" x14ac:dyDescent="0.2">
      <c r="A26" s="2">
        <f>4/7</f>
        <v>0.5714285714285714</v>
      </c>
      <c r="B26" s="2">
        <v>0.33929199999999998</v>
      </c>
      <c r="C26" s="2">
        <v>0.33929199999999998</v>
      </c>
      <c r="D26" s="2">
        <v>0.33929199999999998</v>
      </c>
      <c r="E26" s="2">
        <v>0.33929199999999998</v>
      </c>
      <c r="G26" s="2">
        <f>4/7</f>
        <v>0.5714285714285714</v>
      </c>
      <c r="H26" s="2">
        <f t="shared" si="23"/>
        <v>18.518518878074303</v>
      </c>
      <c r="I26" s="2">
        <f t="shared" si="23"/>
        <v>18.518518878074303</v>
      </c>
      <c r="J26" s="2">
        <f t="shared" si="23"/>
        <v>18.518518878074303</v>
      </c>
      <c r="K26" s="2">
        <f t="shared" si="23"/>
        <v>18.518518878074303</v>
      </c>
      <c r="M26" s="2">
        <f t="shared" si="24"/>
        <v>0.20848366084527675</v>
      </c>
    </row>
    <row r="27" spans="1:21" x14ac:dyDescent="0.2">
      <c r="A27" s="2">
        <f>5/7</f>
        <v>0.7142857142857143</v>
      </c>
      <c r="B27" s="2">
        <v>0.481711</v>
      </c>
      <c r="C27" s="2">
        <v>0.481711</v>
      </c>
      <c r="D27" s="2">
        <v>0.481711</v>
      </c>
      <c r="E27" s="2">
        <v>0.481711</v>
      </c>
      <c r="G27" s="2">
        <f>5/7</f>
        <v>0.7142857142857143</v>
      </c>
      <c r="H27" s="2">
        <f t="shared" si="23"/>
        <v>13.043474836944945</v>
      </c>
      <c r="I27" s="2">
        <f t="shared" si="23"/>
        <v>13.043474836944945</v>
      </c>
      <c r="J27" s="2">
        <f t="shared" si="23"/>
        <v>13.043474836944945</v>
      </c>
      <c r="K27" s="2">
        <f t="shared" si="23"/>
        <v>13.043474836944945</v>
      </c>
      <c r="M27" s="2">
        <f t="shared" si="24"/>
        <v>0.18344914258758066</v>
      </c>
    </row>
    <row r="28" spans="1:21" x14ac:dyDescent="0.2">
      <c r="A28" s="2">
        <f>6/7</f>
        <v>0.8571428571428571</v>
      </c>
      <c r="B28" s="2">
        <v>0.607375</v>
      </c>
      <c r="C28" s="2">
        <v>0.607375</v>
      </c>
      <c r="D28" s="2">
        <v>0.607375</v>
      </c>
      <c r="E28" s="2">
        <v>0.607375</v>
      </c>
      <c r="G28" s="2">
        <f>6/7</f>
        <v>0.8571428571428571</v>
      </c>
      <c r="H28" s="2">
        <f t="shared" si="23"/>
        <v>10.34482042754408</v>
      </c>
      <c r="I28" s="2">
        <f t="shared" si="23"/>
        <v>10.34482042754408</v>
      </c>
      <c r="J28" s="2">
        <f t="shared" si="23"/>
        <v>10.34482042754408</v>
      </c>
      <c r="K28" s="2">
        <f t="shared" si="23"/>
        <v>10.34482042754408</v>
      </c>
      <c r="M28" s="2">
        <f t="shared" si="24"/>
        <v>0.1668918537618154</v>
      </c>
    </row>
    <row r="31" spans="1:21" x14ac:dyDescent="0.2">
      <c r="A31" s="2" t="s">
        <v>13</v>
      </c>
      <c r="B31" s="2" t="s">
        <v>12</v>
      </c>
      <c r="G31" s="2" t="s">
        <v>13</v>
      </c>
      <c r="H31" s="2" t="s">
        <v>10</v>
      </c>
    </row>
    <row r="32" spans="1:21" x14ac:dyDescent="0.2">
      <c r="A32" s="2" t="s">
        <v>5</v>
      </c>
      <c r="B32" s="2" t="s">
        <v>0</v>
      </c>
      <c r="C32" s="2" t="s">
        <v>1</v>
      </c>
      <c r="D32" s="2" t="s">
        <v>2</v>
      </c>
      <c r="E32" s="2" t="s">
        <v>3</v>
      </c>
      <c r="G32" s="2" t="s">
        <v>5</v>
      </c>
      <c r="H32" s="2" t="s">
        <v>0</v>
      </c>
      <c r="I32" s="2" t="s">
        <v>1</v>
      </c>
      <c r="J32" s="2" t="s">
        <v>2</v>
      </c>
      <c r="K32" s="2" t="s">
        <v>3</v>
      </c>
    </row>
    <row r="34" spans="1:13" x14ac:dyDescent="0.2">
      <c r="A34" s="2">
        <f>3/15</f>
        <v>0.2</v>
      </c>
      <c r="B34" s="2">
        <v>3.39292E-2</v>
      </c>
      <c r="C34" s="2">
        <v>3.39292E-2</v>
      </c>
      <c r="D34" s="2">
        <v>3.39292E-2</v>
      </c>
      <c r="E34" s="2">
        <v>3.39292E-2</v>
      </c>
      <c r="G34" s="2">
        <f>3/15</f>
        <v>0.2</v>
      </c>
      <c r="H34" s="2">
        <f t="shared" ref="H34:K35" si="25">2*PI()/B34</f>
        <v>185.18518878074303</v>
      </c>
      <c r="I34" s="2">
        <f t="shared" si="25"/>
        <v>185.18518878074303</v>
      </c>
      <c r="J34" s="2">
        <f t="shared" si="25"/>
        <v>185.18518878074303</v>
      </c>
      <c r="K34" s="2">
        <f t="shared" si="25"/>
        <v>185.18518878074303</v>
      </c>
      <c r="M34" s="2">
        <f>LN(H34)/15</f>
        <v>0.34809042298852799</v>
      </c>
    </row>
    <row r="35" spans="1:13" x14ac:dyDescent="0.2">
      <c r="A35" s="2">
        <f>5/15</f>
        <v>0.33333333333333331</v>
      </c>
      <c r="B35" s="2">
        <v>0.103673</v>
      </c>
      <c r="C35" s="2">
        <v>0.103673</v>
      </c>
      <c r="D35" s="2">
        <v>0.103673</v>
      </c>
      <c r="E35" s="2">
        <v>0.103673</v>
      </c>
      <c r="G35" s="2">
        <f>5/15</f>
        <v>0.33333333333333331</v>
      </c>
      <c r="H35" s="2">
        <f t="shared" si="25"/>
        <v>60.605801965599397</v>
      </c>
      <c r="I35" s="2">
        <f t="shared" si="25"/>
        <v>60.605801965599397</v>
      </c>
      <c r="J35" s="2">
        <f t="shared" si="25"/>
        <v>60.605801965599397</v>
      </c>
      <c r="K35" s="2">
        <f t="shared" si="25"/>
        <v>60.605801965599397</v>
      </c>
      <c r="M35" s="2">
        <f>LN(H35)/15</f>
        <v>0.27362604203325908</v>
      </c>
    </row>
    <row r="40" spans="1:13" x14ac:dyDescent="0.2">
      <c r="A40" s="2" t="s">
        <v>9</v>
      </c>
      <c r="B40" s="2" t="s">
        <v>12</v>
      </c>
      <c r="G40" s="2" t="s">
        <v>9</v>
      </c>
      <c r="H40" s="2" t="s">
        <v>10</v>
      </c>
    </row>
    <row r="41" spans="1:13" x14ac:dyDescent="0.2">
      <c r="A41" s="2" t="s">
        <v>5</v>
      </c>
      <c r="B41" s="2" t="s">
        <v>0</v>
      </c>
      <c r="C41" s="2" t="s">
        <v>1</v>
      </c>
      <c r="D41" s="2" t="s">
        <v>2</v>
      </c>
      <c r="E41" s="2" t="s">
        <v>3</v>
      </c>
      <c r="G41" s="2" t="s">
        <v>5</v>
      </c>
      <c r="H41" s="2" t="s">
        <v>0</v>
      </c>
      <c r="I41" s="2" t="s">
        <v>1</v>
      </c>
      <c r="J41" s="2" t="s">
        <v>2</v>
      </c>
      <c r="K41" s="2" t="s">
        <v>3</v>
      </c>
    </row>
    <row r="42" spans="1:13" x14ac:dyDescent="0.2">
      <c r="A42" s="2">
        <v>0</v>
      </c>
      <c r="B42" s="2">
        <v>2.5132700000000002E-3</v>
      </c>
      <c r="C42" s="2">
        <v>2.5132700000000002E-3</v>
      </c>
      <c r="D42" s="2">
        <v>5.0265500000000003E-3</v>
      </c>
      <c r="E42" s="2">
        <v>5.0265500000000003E-3</v>
      </c>
      <c r="G42" s="2">
        <v>0</v>
      </c>
      <c r="H42" s="2">
        <f t="shared" ref="H42:K49" si="26">2*PI()/B42</f>
        <v>2500.0041011031785</v>
      </c>
      <c r="I42" s="2">
        <f t="shared" si="26"/>
        <v>2500.0041011031785</v>
      </c>
      <c r="J42" s="2">
        <f t="shared" si="26"/>
        <v>1249.9995637523921</v>
      </c>
      <c r="K42" s="2">
        <f t="shared" si="26"/>
        <v>1249.9995637523921</v>
      </c>
      <c r="M42" s="2">
        <f t="shared" ref="M42:M49" si="27">LN(H42)/16</f>
        <v>0.48900297820601363</v>
      </c>
    </row>
    <row r="43" spans="1:13" x14ac:dyDescent="0.2">
      <c r="A43" s="2">
        <f>1/8</f>
        <v>0.125</v>
      </c>
      <c r="B43" s="2">
        <v>1.19381E-2</v>
      </c>
      <c r="C43" s="2">
        <v>1.19381E-2</v>
      </c>
      <c r="D43" s="2">
        <v>1.19381E-2</v>
      </c>
      <c r="E43" s="2">
        <v>1.19381E-2</v>
      </c>
      <c r="G43" s="2">
        <f>1/8</f>
        <v>0.125</v>
      </c>
      <c r="H43" s="2">
        <f t="shared" si="26"/>
        <v>526.31367698206464</v>
      </c>
      <c r="I43" s="2">
        <f t="shared" si="26"/>
        <v>526.31367698206464</v>
      </c>
      <c r="J43" s="2">
        <f t="shared" si="26"/>
        <v>526.31367698206464</v>
      </c>
      <c r="K43" s="2">
        <f t="shared" si="26"/>
        <v>526.31367698206464</v>
      </c>
      <c r="M43" s="2">
        <f t="shared" si="27"/>
        <v>0.39161858619172563</v>
      </c>
    </row>
    <row r="44" spans="1:13" x14ac:dyDescent="0.2">
      <c r="A44" s="2">
        <f>2/8</f>
        <v>0.25</v>
      </c>
      <c r="B44" s="2">
        <v>4.3982300000000002E-2</v>
      </c>
      <c r="C44" s="2">
        <v>4.3982300000000002E-2</v>
      </c>
      <c r="D44" s="2">
        <v>4.3982300000000002E-2</v>
      </c>
      <c r="E44" s="2">
        <v>4.3982300000000002E-2</v>
      </c>
      <c r="G44" s="2">
        <f>2/8</f>
        <v>0.25</v>
      </c>
      <c r="H44" s="2">
        <f t="shared" si="26"/>
        <v>142.85713360100735</v>
      </c>
      <c r="I44" s="2">
        <f t="shared" si="26"/>
        <v>142.85713360100735</v>
      </c>
      <c r="J44" s="2">
        <f t="shared" si="26"/>
        <v>142.85713360100735</v>
      </c>
      <c r="K44" s="2">
        <f t="shared" si="26"/>
        <v>142.85713360100735</v>
      </c>
      <c r="M44" s="2">
        <f t="shared" si="27"/>
        <v>0.31011531657086705</v>
      </c>
    </row>
    <row r="45" spans="1:13" x14ac:dyDescent="0.2">
      <c r="A45" s="2">
        <f>3/8</f>
        <v>0.375</v>
      </c>
      <c r="B45" s="2">
        <v>0.121475</v>
      </c>
      <c r="C45" s="2">
        <v>0.121475</v>
      </c>
      <c r="D45" s="2">
        <v>0.121475</v>
      </c>
      <c r="E45" s="2">
        <v>0.121475</v>
      </c>
      <c r="G45" s="2">
        <f>3/8</f>
        <v>0.375</v>
      </c>
      <c r="H45" s="2">
        <f t="shared" si="26"/>
        <v>51.724102137720408</v>
      </c>
      <c r="I45" s="2">
        <f t="shared" si="26"/>
        <v>51.724102137720408</v>
      </c>
      <c r="J45" s="2">
        <f t="shared" si="26"/>
        <v>51.724102137720408</v>
      </c>
      <c r="K45" s="2">
        <f t="shared" si="26"/>
        <v>51.724102137720408</v>
      </c>
      <c r="M45" s="2">
        <f t="shared" si="27"/>
        <v>0.24662024156871973</v>
      </c>
    </row>
    <row r="46" spans="1:13" x14ac:dyDescent="0.2">
      <c r="A46" s="2">
        <f>4/8</f>
        <v>0.5</v>
      </c>
      <c r="B46" s="2">
        <v>0.238761</v>
      </c>
      <c r="C46" s="2">
        <v>0.238761</v>
      </c>
      <c r="D46" s="2">
        <v>0.238761</v>
      </c>
      <c r="E46" s="2">
        <v>0.238761</v>
      </c>
      <c r="G46" s="2">
        <f>4/8</f>
        <v>0.5</v>
      </c>
      <c r="H46" s="2">
        <f t="shared" si="26"/>
        <v>26.315794066784719</v>
      </c>
      <c r="I46" s="2">
        <f t="shared" si="26"/>
        <v>26.315794066784719</v>
      </c>
      <c r="J46" s="2">
        <f t="shared" si="26"/>
        <v>26.315794066784719</v>
      </c>
      <c r="K46" s="2">
        <f t="shared" si="26"/>
        <v>26.315794066784719</v>
      </c>
      <c r="M46" s="2">
        <f t="shared" si="27"/>
        <v>0.20438558086209721</v>
      </c>
    </row>
    <row r="47" spans="1:13" x14ac:dyDescent="0.2">
      <c r="A47" s="2">
        <f>5/8</f>
        <v>0.625</v>
      </c>
      <c r="B47" s="2">
        <v>0.37699100000000002</v>
      </c>
      <c r="C47" s="2">
        <v>0.37699100000000002</v>
      </c>
      <c r="D47" s="2">
        <v>0.37699100000000002</v>
      </c>
      <c r="E47" s="2">
        <v>0.37699100000000002</v>
      </c>
      <c r="G47" s="2">
        <f>5/8</f>
        <v>0.625</v>
      </c>
      <c r="H47" s="2">
        <f t="shared" si="26"/>
        <v>16.666671902458113</v>
      </c>
      <c r="I47" s="2">
        <f t="shared" si="26"/>
        <v>16.666671902458113</v>
      </c>
      <c r="J47" s="2">
        <f t="shared" si="26"/>
        <v>16.666671902458113</v>
      </c>
      <c r="K47" s="2">
        <f t="shared" si="26"/>
        <v>16.666671902458113</v>
      </c>
      <c r="M47" s="2">
        <f t="shared" si="27"/>
        <v>0.17583818943171711</v>
      </c>
    </row>
    <row r="48" spans="1:13" x14ac:dyDescent="0.2">
      <c r="A48" s="2">
        <f>6/8</f>
        <v>0.75</v>
      </c>
      <c r="B48" s="2">
        <v>0.50265499999999996</v>
      </c>
      <c r="C48" s="2">
        <v>0.50265499999999996</v>
      </c>
      <c r="D48" s="2">
        <v>0.50265499999999996</v>
      </c>
      <c r="E48" s="2">
        <v>0.50265499999999996</v>
      </c>
      <c r="G48" s="2">
        <f>6/8</f>
        <v>0.75</v>
      </c>
      <c r="H48" s="2">
        <f t="shared" si="26"/>
        <v>12.499995637523922</v>
      </c>
      <c r="I48" s="2">
        <f t="shared" si="26"/>
        <v>12.499995637523922</v>
      </c>
      <c r="J48" s="2">
        <f t="shared" si="26"/>
        <v>12.499995637523922</v>
      </c>
      <c r="K48" s="2">
        <f t="shared" si="26"/>
        <v>12.499995637523922</v>
      </c>
      <c r="M48" s="2">
        <f t="shared" si="27"/>
        <v>0.15785801845688177</v>
      </c>
    </row>
    <row r="49" spans="1:21" x14ac:dyDescent="0.2">
      <c r="A49" s="2">
        <f>7/8</f>
        <v>0.875</v>
      </c>
      <c r="B49" s="2">
        <v>0.62831899999999996</v>
      </c>
      <c r="C49" s="2">
        <v>0.62831899999999996</v>
      </c>
      <c r="D49" s="2">
        <v>0.62831899999999996</v>
      </c>
      <c r="E49" s="2">
        <v>0.62831899999999996</v>
      </c>
      <c r="G49" s="2">
        <f>7/8</f>
        <v>0.875</v>
      </c>
      <c r="H49" s="2">
        <f t="shared" si="26"/>
        <v>9.9999925311499194</v>
      </c>
      <c r="I49" s="2">
        <f t="shared" si="26"/>
        <v>9.9999925311499194</v>
      </c>
      <c r="J49" s="2">
        <f t="shared" si="26"/>
        <v>9.9999925311499194</v>
      </c>
      <c r="K49" s="2">
        <f t="shared" si="26"/>
        <v>9.9999925311499194</v>
      </c>
      <c r="M49" s="2">
        <f t="shared" si="27"/>
        <v>0.14391152163179741</v>
      </c>
    </row>
    <row r="53" spans="1:21" x14ac:dyDescent="0.2">
      <c r="A53" s="2" t="s">
        <v>9</v>
      </c>
      <c r="B53" s="2" t="s">
        <v>12</v>
      </c>
      <c r="G53" s="2" t="s">
        <v>20</v>
      </c>
      <c r="H53" s="2" t="s">
        <v>10</v>
      </c>
    </row>
    <row r="54" spans="1:21" x14ac:dyDescent="0.2">
      <c r="A54" s="2" t="s">
        <v>5</v>
      </c>
      <c r="B54" s="2" t="s">
        <v>0</v>
      </c>
      <c r="C54" s="2" t="s">
        <v>1</v>
      </c>
      <c r="D54" s="2" t="s">
        <v>2</v>
      </c>
      <c r="E54" s="2" t="s">
        <v>3</v>
      </c>
      <c r="G54" s="2" t="s">
        <v>5</v>
      </c>
      <c r="H54" s="2" t="s">
        <v>0</v>
      </c>
      <c r="I54" s="2" t="s">
        <v>1</v>
      </c>
      <c r="J54" s="2" t="s">
        <v>2</v>
      </c>
      <c r="K54" s="2" t="s">
        <v>3</v>
      </c>
    </row>
    <row r="55" spans="1:21" x14ac:dyDescent="0.2">
      <c r="A55" s="2">
        <v>0</v>
      </c>
      <c r="G55" s="2">
        <v>0</v>
      </c>
    </row>
    <row r="56" spans="1:21" x14ac:dyDescent="0.2">
      <c r="A56" s="2">
        <f>1/9</f>
        <v>0.1111111111111111</v>
      </c>
      <c r="G56" s="2">
        <f>1/9</f>
        <v>0.1111111111111111</v>
      </c>
    </row>
    <row r="57" spans="1:21" x14ac:dyDescent="0.2">
      <c r="A57" s="2">
        <f>2/9</f>
        <v>0.22222222222222221</v>
      </c>
      <c r="B57" s="2">
        <v>1.8849600000000001E-2</v>
      </c>
      <c r="C57" s="2">
        <v>1.8849600000000001E-2</v>
      </c>
      <c r="D57" s="2">
        <v>1.8849600000000001E-2</v>
      </c>
      <c r="E57" s="2">
        <v>1.8849600000000001E-2</v>
      </c>
      <c r="G57" s="2">
        <f>2/9</f>
        <v>0.22222222222222221</v>
      </c>
      <c r="H57" s="2">
        <f t="shared" ref="H57" si="28">2*PI()/B57</f>
        <v>333.33255385682378</v>
      </c>
      <c r="I57" s="2">
        <f t="shared" ref="I57" si="29">2*PI()/C57</f>
        <v>333.33255385682378</v>
      </c>
      <c r="J57" s="2">
        <f t="shared" ref="J57" si="30">2*PI()/D57</f>
        <v>333.33255385682378</v>
      </c>
      <c r="K57" s="2">
        <f t="shared" ref="K57" si="31">2*PI()/E57</f>
        <v>333.33255385682378</v>
      </c>
      <c r="M57" s="2">
        <f>LN(H57)/18</f>
        <v>0.3227300362156536</v>
      </c>
      <c r="N57" s="2">
        <v>1000</v>
      </c>
      <c r="O57" s="2">
        <f>2*PI()/N57</f>
        <v>6.2831853071795866E-3</v>
      </c>
      <c r="P57" s="2">
        <f>2*PI()/(B57+O57)</f>
        <v>249.99956154420704</v>
      </c>
      <c r="Q57" s="2">
        <f>2*PI()/(B57-O57)</f>
        <v>499.99824617990419</v>
      </c>
      <c r="R57" s="2">
        <f>LN(P57)/18</f>
        <v>0.30674773133541872</v>
      </c>
      <c r="S57" s="2">
        <f>LN(Q57)/18</f>
        <v>0.34525581059865823</v>
      </c>
      <c r="T57" s="2">
        <f>(R57-M57)/M57</f>
        <v>-4.9522210785348915E-2</v>
      </c>
      <c r="U57" s="2">
        <f>(S57-M57)/M57</f>
        <v>6.9797576473336148E-2</v>
      </c>
    </row>
    <row r="58" spans="1:21" x14ac:dyDescent="0.2">
      <c r="A58" s="2">
        <f>3/9</f>
        <v>0.33333333333333331</v>
      </c>
      <c r="B58" s="2">
        <v>6.9114999999999996E-2</v>
      </c>
      <c r="C58" s="2">
        <v>6.9114999999999996E-2</v>
      </c>
      <c r="D58" s="2">
        <v>6.9114999999999996E-2</v>
      </c>
      <c r="E58" s="2">
        <v>6.9114999999999996E-2</v>
      </c>
      <c r="G58" s="2">
        <f>3/9</f>
        <v>0.33333333333333331</v>
      </c>
      <c r="H58" s="2">
        <f t="shared" ref="H58" si="32">2*PI()/B58</f>
        <v>90.909141390140874</v>
      </c>
      <c r="I58" s="2">
        <f t="shared" ref="I58" si="33">2*PI()/C58</f>
        <v>90.909141390140874</v>
      </c>
      <c r="J58" s="2">
        <f t="shared" ref="J58" si="34">2*PI()/D58</f>
        <v>90.909141390140874</v>
      </c>
      <c r="K58" s="2">
        <f t="shared" ref="K58" si="35">2*PI()/E58</f>
        <v>90.909141390140874</v>
      </c>
      <c r="M58" s="2">
        <f>LN(H58)/18</f>
        <v>0.25054780897084233</v>
      </c>
      <c r="N58" s="2">
        <v>1000</v>
      </c>
      <c r="O58" s="2">
        <f t="shared" ref="O58:O63" si="36">2*PI()/N58</f>
        <v>6.2831853071795866E-3</v>
      </c>
      <c r="P58" s="2">
        <f t="shared" ref="P58:P63" si="37">2*PI()/(B58+O58)</f>
        <v>83.333375751435852</v>
      </c>
      <c r="Q58" s="2">
        <f t="shared" ref="Q58:Q63" si="38">2*PI()/(B58-O58)</f>
        <v>100.00006108207384</v>
      </c>
      <c r="R58" s="2">
        <f t="shared" ref="R58:R63" si="39">LN(P58)/18</f>
        <v>0.24571384101173541</v>
      </c>
      <c r="S58" s="2">
        <f t="shared" ref="S58:S63" si="40">LN(Q58)/18</f>
        <v>0.25584282204492464</v>
      </c>
      <c r="T58" s="2">
        <f t="shared" ref="T58:T63" si="41">(R58-M58)/M58</f>
        <v>-1.9293595018703532E-2</v>
      </c>
      <c r="U58" s="2">
        <f t="shared" ref="U58:U63" si="42">(S58-M58)/M58</f>
        <v>2.1133743279704839E-2</v>
      </c>
    </row>
    <row r="59" spans="1:21" x14ac:dyDescent="0.2">
      <c r="A59" s="2">
        <f>4/9</f>
        <v>0.44444444444444442</v>
      </c>
      <c r="B59" s="2">
        <v>0.15708</v>
      </c>
      <c r="C59" s="2">
        <v>0.15708</v>
      </c>
      <c r="D59" s="2">
        <v>0.15708</v>
      </c>
      <c r="E59" s="2">
        <v>0.15708</v>
      </c>
      <c r="G59" s="2">
        <f>4/9</f>
        <v>0.44444444444444442</v>
      </c>
      <c r="H59" s="2">
        <f t="shared" ref="H59" si="43">2*PI()/B59</f>
        <v>39.999906462818856</v>
      </c>
      <c r="I59" s="2">
        <f t="shared" ref="I59" si="44">2*PI()/C59</f>
        <v>39.999906462818856</v>
      </c>
      <c r="J59" s="2">
        <f t="shared" ref="J59" si="45">2*PI()/D59</f>
        <v>39.999906462818856</v>
      </c>
      <c r="K59" s="2">
        <f t="shared" ref="K59" si="46">2*PI()/E59</f>
        <v>39.999906462818856</v>
      </c>
      <c r="M59" s="2">
        <f>LN(H59)/18</f>
        <v>0.20493761753787076</v>
      </c>
      <c r="N59" s="2">
        <v>1000</v>
      </c>
      <c r="O59" s="2">
        <f t="shared" si="36"/>
        <v>6.2831853071795866E-3</v>
      </c>
      <c r="P59" s="2">
        <f t="shared" si="37"/>
        <v>38.461451981148713</v>
      </c>
      <c r="Q59" s="2">
        <f t="shared" si="38"/>
        <v>41.666565172339382</v>
      </c>
      <c r="R59" s="2">
        <f t="shared" si="39"/>
        <v>0.20275869402599966</v>
      </c>
      <c r="S59" s="2">
        <f t="shared" si="40"/>
        <v>0.20720550070929833</v>
      </c>
      <c r="T59" s="2">
        <f t="shared" si="41"/>
        <v>-1.0632130587096601E-2</v>
      </c>
      <c r="U59" s="2">
        <f t="shared" si="42"/>
        <v>1.1066212238992575E-2</v>
      </c>
    </row>
    <row r="60" spans="1:21" x14ac:dyDescent="0.2">
      <c r="A60" s="2">
        <f>5/9</f>
        <v>0.55555555555555558</v>
      </c>
      <c r="B60" s="2">
        <v>0.270177</v>
      </c>
      <c r="C60" s="2">
        <v>0.270177</v>
      </c>
      <c r="D60" s="2">
        <v>0.270177</v>
      </c>
      <c r="E60" s="2">
        <v>0.270177</v>
      </c>
      <c r="G60" s="2">
        <f>5/9</f>
        <v>0.55555555555555558</v>
      </c>
      <c r="H60" s="2">
        <f t="shared" ref="H60" si="47">2*PI()/B60</f>
        <v>23.255811217015459</v>
      </c>
      <c r="I60" s="2">
        <f t="shared" ref="I60" si="48">2*PI()/C60</f>
        <v>23.255811217015459</v>
      </c>
      <c r="J60" s="2">
        <f t="shared" ref="J60" si="49">2*PI()/D60</f>
        <v>23.255811217015459</v>
      </c>
      <c r="K60" s="2">
        <f t="shared" ref="K60" si="50">2*PI()/E60</f>
        <v>23.255811217015459</v>
      </c>
      <c r="M60" s="2">
        <f t="shared" ref="M60:M62" si="51">LN(H60)/18</f>
        <v>0.17480861364556846</v>
      </c>
      <c r="N60" s="2">
        <v>1000</v>
      </c>
      <c r="O60" s="2">
        <f t="shared" si="36"/>
        <v>6.2831853071795866E-3</v>
      </c>
      <c r="P60" s="2">
        <f t="shared" si="37"/>
        <v>22.727270113771475</v>
      </c>
      <c r="Q60" s="2">
        <f t="shared" si="38"/>
        <v>23.809520941191384</v>
      </c>
      <c r="R60" s="2">
        <f t="shared" si="39"/>
        <v>0.17353141833721189</v>
      </c>
      <c r="S60" s="2">
        <f t="shared" si="40"/>
        <v>0.17611586334604443</v>
      </c>
      <c r="T60" s="2">
        <f t="shared" si="41"/>
        <v>-7.3062492844096138E-3</v>
      </c>
      <c r="U60" s="2">
        <f t="shared" si="42"/>
        <v>7.4781766940070068E-3</v>
      </c>
    </row>
    <row r="61" spans="1:21" x14ac:dyDescent="0.2">
      <c r="A61" s="2">
        <f>6/9</f>
        <v>0.66666666666666663</v>
      </c>
      <c r="B61" s="2">
        <v>0.38957700000000001</v>
      </c>
      <c r="C61" s="2">
        <v>0.38957700000000001</v>
      </c>
      <c r="D61" s="2">
        <v>0.38957700000000001</v>
      </c>
      <c r="E61" s="2">
        <v>0.38957700000000001</v>
      </c>
      <c r="G61" s="2">
        <f>6/9</f>
        <v>0.66666666666666663</v>
      </c>
      <c r="H61" s="2">
        <f t="shared" ref="H61:H62" si="52">2*PI()/B61</f>
        <v>16.128224477265306</v>
      </c>
      <c r="I61" s="2">
        <f t="shared" ref="I61:I62" si="53">2*PI()/C61</f>
        <v>16.128224477265306</v>
      </c>
      <c r="J61" s="2">
        <f t="shared" ref="J61:J62" si="54">2*PI()/D61</f>
        <v>16.128224477265306</v>
      </c>
      <c r="K61" s="2">
        <f t="shared" ref="K61:K62" si="55">2*PI()/E61</f>
        <v>16.128224477265306</v>
      </c>
      <c r="M61" s="2">
        <f t="shared" si="51"/>
        <v>0.15447615612629606</v>
      </c>
      <c r="N61" s="2">
        <v>1000</v>
      </c>
      <c r="O61" s="2">
        <f t="shared" si="36"/>
        <v>6.2831853071795866E-3</v>
      </c>
      <c r="P61" s="2">
        <f t="shared" si="37"/>
        <v>15.872233531907129</v>
      </c>
      <c r="Q61" s="2">
        <f t="shared" si="38"/>
        <v>16.392608141133351</v>
      </c>
      <c r="R61" s="2">
        <f t="shared" si="39"/>
        <v>0.15358729243811584</v>
      </c>
      <c r="S61" s="2">
        <f t="shared" si="40"/>
        <v>0.15537947278457437</v>
      </c>
      <c r="T61" s="2">
        <f t="shared" si="41"/>
        <v>-5.7540510488460804E-3</v>
      </c>
      <c r="U61" s="2">
        <f t="shared" si="42"/>
        <v>5.8476122201006715E-3</v>
      </c>
    </row>
    <row r="62" spans="1:21" x14ac:dyDescent="0.2">
      <c r="A62" s="2">
        <f>7/9</f>
        <v>0.77777777777777779</v>
      </c>
      <c r="B62" s="2">
        <v>0.50265499999999996</v>
      </c>
      <c r="C62" s="2">
        <v>0.50265499999999996</v>
      </c>
      <c r="D62" s="2">
        <v>0.50265499999999996</v>
      </c>
      <c r="E62" s="2">
        <v>0.50265499999999996</v>
      </c>
      <c r="G62" s="2">
        <f>7/9</f>
        <v>0.77777777777777779</v>
      </c>
      <c r="H62" s="2">
        <f t="shared" si="52"/>
        <v>12.499995637523922</v>
      </c>
      <c r="I62" s="2">
        <f t="shared" si="53"/>
        <v>12.499995637523922</v>
      </c>
      <c r="J62" s="2">
        <f t="shared" si="54"/>
        <v>12.499995637523922</v>
      </c>
      <c r="K62" s="2">
        <f t="shared" si="55"/>
        <v>12.499995637523922</v>
      </c>
      <c r="M62" s="2">
        <f t="shared" si="51"/>
        <v>0.14031823862833936</v>
      </c>
      <c r="N62" s="2">
        <v>500</v>
      </c>
      <c r="O62" s="2">
        <f t="shared" si="36"/>
        <v>1.2566370614359173E-2</v>
      </c>
      <c r="P62" s="2">
        <f t="shared" si="37"/>
        <v>12.195117798951943</v>
      </c>
      <c r="Q62" s="2">
        <f t="shared" si="38"/>
        <v>12.820508231451898</v>
      </c>
      <c r="R62" s="2">
        <f t="shared" si="39"/>
        <v>0.13894642729066031</v>
      </c>
      <c r="S62" s="2">
        <f t="shared" si="40"/>
        <v>0.14172478301920718</v>
      </c>
      <c r="T62" s="2">
        <f t="shared" si="41"/>
        <v>-9.7764292873755761E-3</v>
      </c>
      <c r="U62" s="2">
        <f t="shared" si="42"/>
        <v>1.0023959854522769E-2</v>
      </c>
    </row>
    <row r="63" spans="1:21" x14ac:dyDescent="0.2">
      <c r="A63" s="2">
        <f>8/9</f>
        <v>0.88888888888888884</v>
      </c>
      <c r="B63" s="2">
        <v>0.607375</v>
      </c>
      <c r="C63" s="2">
        <v>0.607375</v>
      </c>
      <c r="D63" s="2">
        <v>0.607375</v>
      </c>
      <c r="E63" s="2">
        <v>0.607375</v>
      </c>
      <c r="G63" s="2">
        <f>8/9</f>
        <v>0.88888888888888884</v>
      </c>
      <c r="H63" s="2">
        <f t="shared" ref="H63" si="56">2*PI()/B63</f>
        <v>10.34482042754408</v>
      </c>
      <c r="I63" s="2">
        <f t="shared" ref="I63" si="57">2*PI()/C63</f>
        <v>10.34482042754408</v>
      </c>
      <c r="J63" s="2">
        <f t="shared" ref="J63" si="58">2*PI()/D63</f>
        <v>10.34482042754408</v>
      </c>
      <c r="K63" s="2">
        <f t="shared" ref="K63" si="59">2*PI()/E63</f>
        <v>10.34482042754408</v>
      </c>
      <c r="M63" s="2">
        <f>LN(H63)/18</f>
        <v>0.12980477514807864</v>
      </c>
      <c r="N63" s="2">
        <v>300</v>
      </c>
      <c r="O63" s="2">
        <f t="shared" si="36"/>
        <v>2.0943951023931952E-2</v>
      </c>
      <c r="P63" s="2">
        <f t="shared" si="37"/>
        <v>9.999993310627147</v>
      </c>
      <c r="Q63" s="2">
        <f t="shared" si="38"/>
        <v>10.714278035159083</v>
      </c>
      <c r="R63" s="2">
        <f t="shared" si="39"/>
        <v>0.1279213568920298</v>
      </c>
      <c r="S63" s="2">
        <f t="shared" si="40"/>
        <v>0.13175429154234747</v>
      </c>
      <c r="T63" s="2">
        <f t="shared" si="41"/>
        <v>-1.4509622268520411E-2</v>
      </c>
      <c r="U63" s="2">
        <f t="shared" si="42"/>
        <v>1.5018834184218999E-2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2AC5-C2B3-41D1-B8C2-1B422B861875}">
  <dimension ref="A1:K9"/>
  <sheetViews>
    <sheetView zoomScale="130" zoomScaleNormal="130" workbookViewId="0">
      <selection activeCell="G14" sqref="G14"/>
    </sheetView>
  </sheetViews>
  <sheetFormatPr defaultColWidth="12.625" defaultRowHeight="14.25" x14ac:dyDescent="0.2"/>
  <sheetData>
    <row r="1" spans="1:11" x14ac:dyDescent="0.2">
      <c r="A1" s="2" t="s">
        <v>4</v>
      </c>
      <c r="B1" s="2" t="s">
        <v>12</v>
      </c>
      <c r="C1" s="2" t="s">
        <v>18</v>
      </c>
      <c r="D1" s="2"/>
      <c r="E1" s="2"/>
      <c r="F1" s="2"/>
      <c r="G1" s="2" t="s">
        <v>4</v>
      </c>
      <c r="H1" s="2" t="s">
        <v>10</v>
      </c>
      <c r="I1" s="2"/>
      <c r="J1" s="2"/>
      <c r="K1" s="2"/>
    </row>
    <row r="2" spans="1:11" x14ac:dyDescent="0.2">
      <c r="A2" s="2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</row>
    <row r="3" spans="1:11" x14ac:dyDescent="0.2">
      <c r="A3" s="2">
        <v>0.3</v>
      </c>
      <c r="B3" s="2">
        <v>5.8643100000000002E-3</v>
      </c>
      <c r="C3" s="2">
        <v>5.8643100000000002E-3</v>
      </c>
      <c r="D3" s="2">
        <v>1.17286E-2</v>
      </c>
      <c r="E3" s="2">
        <v>1.17286E-2</v>
      </c>
      <c r="F3" s="2"/>
      <c r="G3" s="2">
        <v>0</v>
      </c>
      <c r="H3" s="2">
        <f t="shared" ref="H3:K9" si="0">2*PI()/B3</f>
        <v>1071.4278929967184</v>
      </c>
      <c r="I3" s="2">
        <f t="shared" si="0"/>
        <v>1071.4278929967184</v>
      </c>
      <c r="J3" s="2">
        <f t="shared" si="0"/>
        <v>535.7148600156529</v>
      </c>
      <c r="K3" s="2">
        <f t="shared" si="0"/>
        <v>535.7148600156529</v>
      </c>
    </row>
    <row r="4" spans="1:11" x14ac:dyDescent="0.2">
      <c r="A4" s="2">
        <v>0.4</v>
      </c>
      <c r="B4" s="2">
        <v>3.35103E-2</v>
      </c>
      <c r="C4" s="2">
        <v>3.35103E-2</v>
      </c>
      <c r="D4" s="2">
        <v>6.70206E-2</v>
      </c>
      <c r="E4" s="2">
        <v>6.70206E-2</v>
      </c>
      <c r="F4" s="2"/>
      <c r="G4" s="2">
        <f>1/7</f>
        <v>0.14285714285714285</v>
      </c>
      <c r="H4" s="2">
        <f t="shared" si="0"/>
        <v>187.5001210726131</v>
      </c>
      <c r="I4" s="2">
        <f t="shared" si="0"/>
        <v>187.5001210726131</v>
      </c>
      <c r="J4" s="2">
        <f t="shared" si="0"/>
        <v>93.750060536306549</v>
      </c>
      <c r="K4" s="2">
        <f t="shared" si="0"/>
        <v>93.750060536306549</v>
      </c>
    </row>
    <row r="5" spans="1:11" x14ac:dyDescent="0.2">
      <c r="A5" s="2">
        <v>0.5</v>
      </c>
      <c r="B5" s="2">
        <v>0.113097</v>
      </c>
      <c r="C5" s="2">
        <v>0.113097</v>
      </c>
      <c r="D5" s="2">
        <v>0.22619500000000001</v>
      </c>
      <c r="E5" s="2">
        <v>0.22619500000000001</v>
      </c>
      <c r="F5" s="2"/>
      <c r="G5" s="2">
        <f>2/7</f>
        <v>0.2857142857142857</v>
      </c>
      <c r="H5" s="2">
        <f t="shared" si="0"/>
        <v>55.555720374365244</v>
      </c>
      <c r="I5" s="2">
        <f t="shared" si="0"/>
        <v>55.555720374365244</v>
      </c>
      <c r="J5" s="2">
        <f t="shared" si="0"/>
        <v>27.777737382256841</v>
      </c>
      <c r="K5" s="2">
        <f t="shared" si="0"/>
        <v>27.777737382256841</v>
      </c>
    </row>
    <row r="6" spans="1:11" x14ac:dyDescent="0.2">
      <c r="A6" s="2">
        <v>0.6</v>
      </c>
      <c r="B6" s="2"/>
      <c r="C6" s="2"/>
      <c r="D6" s="2"/>
      <c r="E6" s="2"/>
      <c r="F6" s="2"/>
      <c r="G6" s="2">
        <f>3/7</f>
        <v>0.42857142857142855</v>
      </c>
      <c r="H6" s="2" t="e">
        <f t="shared" si="0"/>
        <v>#DIV/0!</v>
      </c>
      <c r="I6" s="2" t="e">
        <f t="shared" si="0"/>
        <v>#DIV/0!</v>
      </c>
      <c r="J6" s="2" t="e">
        <f t="shared" si="0"/>
        <v>#DIV/0!</v>
      </c>
      <c r="K6" s="2" t="e">
        <f t="shared" si="0"/>
        <v>#DIV/0!</v>
      </c>
    </row>
    <row r="7" spans="1:11" x14ac:dyDescent="0.2">
      <c r="A7" s="2">
        <v>0.7</v>
      </c>
      <c r="B7" s="2"/>
      <c r="C7" s="2"/>
      <c r="D7" s="2"/>
      <c r="E7" s="2"/>
      <c r="F7" s="2"/>
      <c r="G7" s="2">
        <f>4/7</f>
        <v>0.5714285714285714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</row>
    <row r="8" spans="1:11" x14ac:dyDescent="0.2">
      <c r="A8" s="2">
        <v>0.8</v>
      </c>
      <c r="B8" s="2"/>
      <c r="C8" s="2"/>
      <c r="D8" s="2"/>
      <c r="E8" s="2"/>
      <c r="F8" s="2"/>
      <c r="G8" s="2">
        <f>5/7</f>
        <v>0.7142857142857143</v>
      </c>
      <c r="H8" s="2" t="e">
        <f t="shared" si="0"/>
        <v>#DIV/0!</v>
      </c>
      <c r="I8" s="2" t="e">
        <f t="shared" si="0"/>
        <v>#DIV/0!</v>
      </c>
      <c r="J8" s="2" t="e">
        <f t="shared" si="0"/>
        <v>#DIV/0!</v>
      </c>
      <c r="K8" s="2" t="e">
        <f t="shared" si="0"/>
        <v>#DIV/0!</v>
      </c>
    </row>
    <row r="9" spans="1:11" x14ac:dyDescent="0.2">
      <c r="A9" s="2">
        <v>0.9</v>
      </c>
      <c r="B9" s="2"/>
      <c r="C9" s="2"/>
      <c r="D9" s="2"/>
      <c r="E9" s="2"/>
      <c r="F9" s="2"/>
      <c r="G9" s="2">
        <f>6/7</f>
        <v>0.8571428571428571</v>
      </c>
      <c r="H9" s="2" t="e">
        <f t="shared" si="0"/>
        <v>#DIV/0!</v>
      </c>
      <c r="I9" s="2" t="e">
        <f t="shared" si="0"/>
        <v>#DIV/0!</v>
      </c>
      <c r="J9" s="2" t="e">
        <f t="shared" si="0"/>
        <v>#DIV/0!</v>
      </c>
      <c r="K9" s="2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6A60-620E-4BF6-B758-6E2229F89755}">
  <dimension ref="A1:J27"/>
  <sheetViews>
    <sheetView zoomScale="130" zoomScaleNormal="130" workbookViewId="0">
      <selection activeCell="C12" sqref="C12"/>
    </sheetView>
  </sheetViews>
  <sheetFormatPr defaultColWidth="13.125" defaultRowHeight="14.25" x14ac:dyDescent="0.2"/>
  <cols>
    <col min="1" max="4" width="13.25" style="10" bestFit="1" customWidth="1"/>
    <col min="5" max="5" width="16" style="10" bestFit="1" customWidth="1"/>
    <col min="6" max="6" width="13.25" style="10" bestFit="1" customWidth="1"/>
    <col min="7" max="7" width="15.5" style="10" customWidth="1"/>
    <col min="8" max="8" width="13.75" style="10" bestFit="1" customWidth="1"/>
    <col min="9" max="16384" width="13.125" style="10"/>
  </cols>
  <sheetData>
    <row r="1" spans="1:10" x14ac:dyDescent="0.2">
      <c r="A1" s="10" t="s">
        <v>24</v>
      </c>
    </row>
    <row r="2" spans="1:10" x14ac:dyDescent="0.2">
      <c r="A2" s="10" t="s">
        <v>15</v>
      </c>
      <c r="B2" s="10" t="s">
        <v>26</v>
      </c>
      <c r="C2" s="10" t="s">
        <v>25</v>
      </c>
      <c r="D2" s="10" t="s">
        <v>28</v>
      </c>
      <c r="E2" s="10" t="s">
        <v>27</v>
      </c>
      <c r="F2" s="10" t="s">
        <v>30</v>
      </c>
      <c r="G2" s="10" t="s">
        <v>31</v>
      </c>
      <c r="I2" s="10" t="s">
        <v>32</v>
      </c>
      <c r="J2" s="10" t="s">
        <v>33</v>
      </c>
    </row>
    <row r="3" spans="1:10" x14ac:dyDescent="0.2">
      <c r="A3" s="10">
        <v>0.1</v>
      </c>
      <c r="B3" s="10">
        <v>1.75929</v>
      </c>
      <c r="C3" s="11">
        <f>2*PI()/B3</f>
        <v>3.5714324001043525</v>
      </c>
    </row>
    <row r="4" spans="1:10" x14ac:dyDescent="0.2">
      <c r="A4" s="10">
        <v>0.2</v>
      </c>
      <c r="B4" s="10">
        <v>1.6964600000000001</v>
      </c>
      <c r="C4" s="11">
        <f>2*PI()/B4</f>
        <v>3.7037037756148603</v>
      </c>
      <c r="D4" s="10">
        <v>4.1469000000000002E-3</v>
      </c>
      <c r="E4" s="11">
        <f>2*PI()/D4</f>
        <v>1515.1523565023479</v>
      </c>
      <c r="I4" s="10">
        <f>LN(E4)/10</f>
        <v>0.73232712782351983</v>
      </c>
    </row>
    <row r="5" spans="1:10" x14ac:dyDescent="0.2">
      <c r="A5" s="11">
        <v>0.3</v>
      </c>
      <c r="B5" s="11">
        <v>1.6650400000000001</v>
      </c>
      <c r="C5" s="11">
        <f>2*PI()/B5</f>
        <v>3.7735942122589163</v>
      </c>
      <c r="D5" s="10">
        <v>6.5973400000000001E-2</v>
      </c>
      <c r="E5" s="11">
        <f>2*PI()/D5</f>
        <v>95.238161246496105</v>
      </c>
      <c r="F5" s="10">
        <v>4.3982299999999999E-4</v>
      </c>
      <c r="G5" s="11">
        <f>2*PI()/F5</f>
        <v>14285.713360100737</v>
      </c>
      <c r="H5" s="10">
        <f>G5/E5</f>
        <v>149.99988631790518</v>
      </c>
      <c r="I5" s="10">
        <f t="shared" ref="I5:I6" si="0">LN(E5)/10</f>
        <v>0.45563807149066282</v>
      </c>
      <c r="J5" s="10">
        <f>LN(G5)/10</f>
        <v>0.95670152511219653</v>
      </c>
    </row>
    <row r="6" spans="1:10" x14ac:dyDescent="0.2">
      <c r="A6" s="11">
        <v>0.4</v>
      </c>
      <c r="B6" s="11">
        <v>1.6147800000000001</v>
      </c>
      <c r="C6" s="11">
        <f>2*PI()/B6</f>
        <v>3.8910472678504724</v>
      </c>
      <c r="D6" s="10">
        <v>0.27645999999999998</v>
      </c>
      <c r="E6" s="11">
        <f>2*PI()/D6</f>
        <v>22.727285347535219</v>
      </c>
      <c r="F6" s="10">
        <v>6.2831900000000001E-3</v>
      </c>
      <c r="G6" s="11">
        <f>2*PI()/F6</f>
        <v>999.99925311499192</v>
      </c>
      <c r="H6" s="10">
        <f>G6/E6</f>
        <v>43.999942704263276</v>
      </c>
      <c r="I6" s="10">
        <f t="shared" si="0"/>
        <v>0.31235662003552711</v>
      </c>
      <c r="J6" s="10">
        <f t="shared" ref="J6:J7" si="1">LN(G6)/10</f>
        <v>0.69077545320968503</v>
      </c>
    </row>
    <row r="7" spans="1:10" x14ac:dyDescent="0.2">
      <c r="A7" s="10">
        <v>0.5</v>
      </c>
      <c r="F7" s="10">
        <v>3.7070800000000001E-2</v>
      </c>
      <c r="G7" s="11">
        <f>2*PI()/F7</f>
        <v>169.49149484714616</v>
      </c>
      <c r="J7" s="10">
        <f t="shared" si="1"/>
        <v>0.513280274766861</v>
      </c>
    </row>
    <row r="10" spans="1:10" x14ac:dyDescent="0.2">
      <c r="A10" s="10" t="s">
        <v>29</v>
      </c>
    </row>
    <row r="11" spans="1:10" x14ac:dyDescent="0.2">
      <c r="A11" s="10" t="s">
        <v>15</v>
      </c>
      <c r="B11" s="10" t="s">
        <v>26</v>
      </c>
      <c r="C11" s="10" t="s">
        <v>25</v>
      </c>
      <c r="D11" s="10" t="s">
        <v>28</v>
      </c>
      <c r="E11" s="10" t="s">
        <v>27</v>
      </c>
      <c r="F11" s="10" t="s">
        <v>30</v>
      </c>
      <c r="G11" s="10" t="s">
        <v>31</v>
      </c>
    </row>
    <row r="12" spans="1:10" x14ac:dyDescent="0.2">
      <c r="A12" s="10">
        <v>0.1</v>
      </c>
      <c r="B12" s="10">
        <v>1.82212</v>
      </c>
      <c r="C12" s="11">
        <f>2*PI()/B12</f>
        <v>3.4482829381048372</v>
      </c>
    </row>
    <row r="13" spans="1:10" x14ac:dyDescent="0.2">
      <c r="A13" s="10">
        <v>0.2</v>
      </c>
      <c r="B13" s="10">
        <v>1.75929</v>
      </c>
      <c r="C13" s="11">
        <f>2*PI()/B13</f>
        <v>3.5714324001043525</v>
      </c>
      <c r="D13" s="10">
        <v>4.5867299999999999E-4</v>
      </c>
      <c r="E13" s="11">
        <f>2*PI()/D13</f>
        <v>13698.616023135406</v>
      </c>
      <c r="I13" s="10">
        <f>LN(E13)/12</f>
        <v>0.79375417387535308</v>
      </c>
    </row>
    <row r="14" spans="1:10" x14ac:dyDescent="0.2">
      <c r="A14" s="11">
        <v>0.3</v>
      </c>
      <c r="B14" s="11">
        <v>1.6964600000000001</v>
      </c>
      <c r="C14" s="11">
        <f>2*PI()/B14</f>
        <v>3.7037037756148603</v>
      </c>
      <c r="D14" s="10">
        <v>1.69646E-2</v>
      </c>
      <c r="E14" s="11">
        <f>2*PI()/D14</f>
        <v>370.37037756148607</v>
      </c>
      <c r="I14" s="10">
        <f t="shared" ref="I14:I15" si="2">LN(E14)/12</f>
        <v>0.49287529378232214</v>
      </c>
      <c r="J14" s="10" t="e">
        <f>LN(G14)/12</f>
        <v>#NUM!</v>
      </c>
    </row>
    <row r="15" spans="1:10" x14ac:dyDescent="0.2">
      <c r="A15" s="11">
        <v>0.4</v>
      </c>
      <c r="B15" s="11">
        <v>1.5959300000000001</v>
      </c>
      <c r="C15" s="11">
        <f>2*PI()/B15</f>
        <v>3.9370055749184401</v>
      </c>
      <c r="D15" s="10">
        <v>0.13822999999999999</v>
      </c>
      <c r="E15" s="11">
        <f>2*PI()/D15</f>
        <v>45.454570695070437</v>
      </c>
      <c r="F15" s="10">
        <v>1.82212E-3</v>
      </c>
      <c r="G15" s="11">
        <f>2*PI()/F15</f>
        <v>3448.2829381048373</v>
      </c>
      <c r="H15" s="10">
        <f>G15/E15</f>
        <v>75.862182512677535</v>
      </c>
      <c r="I15" s="10">
        <f t="shared" si="2"/>
        <v>0.31805944840960138</v>
      </c>
      <c r="J15" s="10">
        <f t="shared" ref="J15:J16" si="3">LN(G15)/12</f>
        <v>0.67880264058600437</v>
      </c>
    </row>
    <row r="16" spans="1:10" x14ac:dyDescent="0.2">
      <c r="A16" s="10">
        <v>0.5</v>
      </c>
      <c r="F16" s="10">
        <v>1.69646E-2</v>
      </c>
      <c r="G16" s="11">
        <f>2*PI()/F16</f>
        <v>370.37037756148607</v>
      </c>
      <c r="J16" s="10">
        <f t="shared" si="3"/>
        <v>0.49287529378232214</v>
      </c>
    </row>
    <row r="21" spans="1:10" x14ac:dyDescent="0.2">
      <c r="A21" s="10" t="s">
        <v>34</v>
      </c>
    </row>
    <row r="22" spans="1:10" x14ac:dyDescent="0.2">
      <c r="A22" s="10" t="s">
        <v>15</v>
      </c>
      <c r="B22" s="10" t="s">
        <v>26</v>
      </c>
      <c r="C22" s="10" t="s">
        <v>25</v>
      </c>
      <c r="D22" s="10" t="s">
        <v>28</v>
      </c>
      <c r="E22" s="10" t="s">
        <v>27</v>
      </c>
      <c r="F22" s="10" t="s">
        <v>30</v>
      </c>
      <c r="G22" s="10" t="s">
        <v>31</v>
      </c>
      <c r="I22" s="10" t="s">
        <v>32</v>
      </c>
      <c r="J22" s="10" t="s">
        <v>33</v>
      </c>
    </row>
    <row r="23" spans="1:10" x14ac:dyDescent="0.2">
      <c r="A23" s="10">
        <v>0.1</v>
      </c>
      <c r="B23" s="10">
        <v>1.82212</v>
      </c>
      <c r="C23" s="11">
        <f>2*PI()/B23</f>
        <v>3.4482829381048372</v>
      </c>
    </row>
    <row r="24" spans="1:10" x14ac:dyDescent="0.2">
      <c r="A24" s="10">
        <v>0.2</v>
      </c>
      <c r="B24" s="10">
        <v>1.82212</v>
      </c>
      <c r="C24" s="11">
        <f>2*PI()/B24</f>
        <v>3.4482829381048372</v>
      </c>
      <c r="D24" s="10">
        <v>4.6495600000000003E-5</v>
      </c>
      <c r="E24" s="11">
        <f>2*PI()/D24</f>
        <v>135135.05164315732</v>
      </c>
      <c r="I24" s="10">
        <f>LN(E24)/14</f>
        <v>0.84385928142238031</v>
      </c>
    </row>
    <row r="25" spans="1:10" x14ac:dyDescent="0.2">
      <c r="A25" s="11">
        <v>0.3</v>
      </c>
      <c r="B25" s="11">
        <v>1.6964600000000001</v>
      </c>
      <c r="C25" s="11">
        <f>2*PI()/B25</f>
        <v>3.7037037756148603</v>
      </c>
      <c r="D25" s="10">
        <v>3.9584099999999999E-3</v>
      </c>
      <c r="E25" s="11">
        <f>2*PI()/D25</f>
        <v>1587.3002814714964</v>
      </c>
      <c r="F25" s="10">
        <v>1.3823E-5</v>
      </c>
      <c r="G25" s="11">
        <f>2*PI()/F25</f>
        <v>454545.70695070433</v>
      </c>
      <c r="H25" s="10">
        <f>G25/E25</f>
        <v>286.36403096288791</v>
      </c>
      <c r="I25" s="10">
        <f t="shared" ref="I25:I26" si="4">LN(E25)/14</f>
        <v>0.52641356542181428</v>
      </c>
      <c r="J25" s="10">
        <f>LN(G25)/14</f>
        <v>0.9305038394922428</v>
      </c>
    </row>
    <row r="26" spans="1:10" x14ac:dyDescent="0.2">
      <c r="A26" s="11">
        <v>0.4</v>
      </c>
      <c r="B26" s="11">
        <v>1.6336299999999999</v>
      </c>
      <c r="C26" s="11">
        <f>2*PI()/B26</f>
        <v>3.8461495609039908</v>
      </c>
      <c r="D26" s="10">
        <v>6.1575199999999997E-2</v>
      </c>
      <c r="E26" s="11">
        <f>2*PI()/D26</f>
        <v>102.04084285848177</v>
      </c>
      <c r="F26" s="10">
        <v>5.34071E-4</v>
      </c>
      <c r="G26" s="11">
        <f>2*PI()/F26</f>
        <v>11764.70039972136</v>
      </c>
      <c r="H26" s="10">
        <f>G26/E26</f>
        <v>115.2940339393077</v>
      </c>
      <c r="I26" s="10">
        <f t="shared" si="4"/>
        <v>0.33038379666562129</v>
      </c>
      <c r="J26" s="10">
        <f t="shared" ref="J26:J27" si="5">LN(G26)/14</f>
        <v>0.66948991681786896</v>
      </c>
    </row>
    <row r="27" spans="1:10" x14ac:dyDescent="0.2">
      <c r="A27" s="10">
        <v>0.5</v>
      </c>
      <c r="F27" s="10">
        <v>7.53982E-3</v>
      </c>
      <c r="G27" s="11">
        <f>2*PI()/F27</f>
        <v>833.33359512290565</v>
      </c>
      <c r="J27" s="10">
        <f t="shared" si="5"/>
        <v>0.48038814545254427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BA1C-CAED-4F13-AEDD-96D75B9AF86E}">
  <dimension ref="A1:AN78"/>
  <sheetViews>
    <sheetView tabSelected="1" workbookViewId="0">
      <selection activeCell="O9" sqref="O9"/>
    </sheetView>
  </sheetViews>
  <sheetFormatPr defaultRowHeight="14.25" x14ac:dyDescent="0.2"/>
  <cols>
    <col min="1" max="4" width="9" style="5"/>
    <col min="5" max="5" width="9" style="24"/>
    <col min="6" max="11" width="9" style="5"/>
    <col min="12" max="12" width="12.25" style="14" bestFit="1" customWidth="1"/>
    <col min="13" max="14" width="12.125" style="14" bestFit="1" customWidth="1"/>
    <col min="15" max="17" width="10.75" style="7" customWidth="1"/>
    <col min="18" max="18" width="9.375" style="15" bestFit="1" customWidth="1"/>
    <col min="19" max="21" width="9.875" style="12" bestFit="1" customWidth="1"/>
    <col min="22" max="22" width="9.375" style="12" bestFit="1" customWidth="1"/>
    <col min="23" max="24" width="9.125" style="12" bestFit="1" customWidth="1"/>
    <col min="25" max="25" width="9.125" style="12" customWidth="1"/>
    <col min="28" max="30" width="12.125" style="14" bestFit="1" customWidth="1"/>
    <col min="31" max="31" width="11" style="13" customWidth="1"/>
    <col min="32" max="33" width="10.75" style="13" customWidth="1"/>
    <col min="34" max="34" width="10" style="15" bestFit="1" customWidth="1"/>
    <col min="41" max="16384" width="9" style="5"/>
  </cols>
  <sheetData>
    <row r="1" spans="1:34" x14ac:dyDescent="0.2">
      <c r="A1" s="5" t="s">
        <v>35</v>
      </c>
      <c r="B1" s="5" t="s">
        <v>36</v>
      </c>
      <c r="C1" s="5" t="s">
        <v>37</v>
      </c>
      <c r="D1" s="5" t="s">
        <v>38</v>
      </c>
      <c r="E1" s="24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14" t="s">
        <v>26</v>
      </c>
      <c r="M1" s="14" t="s">
        <v>28</v>
      </c>
      <c r="N1" s="14" t="s">
        <v>30</v>
      </c>
      <c r="O1" s="7" t="s">
        <v>25</v>
      </c>
      <c r="P1" s="7" t="s">
        <v>27</v>
      </c>
      <c r="Q1" s="7" t="s">
        <v>31</v>
      </c>
      <c r="R1" s="15" t="s">
        <v>52</v>
      </c>
      <c r="S1" s="12" t="s">
        <v>0</v>
      </c>
      <c r="T1" s="12" t="s">
        <v>2</v>
      </c>
      <c r="U1" s="12" t="s">
        <v>54</v>
      </c>
      <c r="V1" s="12" t="s">
        <v>55</v>
      </c>
      <c r="W1" s="12" t="s">
        <v>56</v>
      </c>
      <c r="X1" s="12" t="s">
        <v>57</v>
      </c>
      <c r="Y1" s="12" t="s">
        <v>63</v>
      </c>
      <c r="Z1" s="12" t="s">
        <v>60</v>
      </c>
      <c r="AA1" s="5" t="s">
        <v>61</v>
      </c>
      <c r="AB1" s="14" t="s">
        <v>46</v>
      </c>
      <c r="AC1" s="14" t="s">
        <v>47</v>
      </c>
      <c r="AD1" s="14" t="s">
        <v>48</v>
      </c>
      <c r="AE1" s="13" t="s">
        <v>49</v>
      </c>
      <c r="AF1" s="13" t="s">
        <v>50</v>
      </c>
      <c r="AG1" s="13" t="s">
        <v>51</v>
      </c>
      <c r="AH1" s="15" t="s">
        <v>53</v>
      </c>
    </row>
    <row r="2" spans="1:34" x14ac:dyDescent="0.2">
      <c r="A2" s="5">
        <v>12</v>
      </c>
      <c r="B2" s="5">
        <v>0</v>
      </c>
      <c r="C2" s="5">
        <v>0</v>
      </c>
      <c r="D2" s="5">
        <v>0</v>
      </c>
      <c r="E2" s="24">
        <v>6</v>
      </c>
      <c r="F2" s="5">
        <v>6</v>
      </c>
      <c r="G2" s="5">
        <v>6</v>
      </c>
      <c r="H2" s="5">
        <v>1</v>
      </c>
      <c r="I2" s="5">
        <v>1</v>
      </c>
      <c r="J2" s="5">
        <v>1</v>
      </c>
      <c r="K2" s="5">
        <v>1</v>
      </c>
    </row>
    <row r="3" spans="1:34" x14ac:dyDescent="0.2">
      <c r="A3" s="5">
        <v>11</v>
      </c>
      <c r="B3" s="5">
        <v>1</v>
      </c>
      <c r="C3" s="5">
        <v>0</v>
      </c>
      <c r="D3" s="5">
        <v>0</v>
      </c>
      <c r="E3" s="24">
        <v>6</v>
      </c>
      <c r="F3" s="5">
        <v>5</v>
      </c>
      <c r="G3" s="5">
        <v>5</v>
      </c>
      <c r="H3" s="5">
        <v>1</v>
      </c>
      <c r="I3" s="5">
        <v>1</v>
      </c>
      <c r="J3" s="5">
        <v>1</v>
      </c>
      <c r="K3" s="5">
        <v>1</v>
      </c>
    </row>
    <row r="4" spans="1:34" x14ac:dyDescent="0.2">
      <c r="A4" s="5">
        <v>10</v>
      </c>
      <c r="B4" s="5">
        <v>2</v>
      </c>
      <c r="C4" s="5">
        <v>0</v>
      </c>
      <c r="D4" s="5">
        <v>0</v>
      </c>
      <c r="E4" s="24">
        <v>6</v>
      </c>
      <c r="F4" s="5">
        <v>4</v>
      </c>
      <c r="G4" s="5">
        <v>4</v>
      </c>
      <c r="H4" s="5">
        <v>1</v>
      </c>
      <c r="I4" s="5">
        <v>1</v>
      </c>
      <c r="J4" s="5">
        <v>1</v>
      </c>
      <c r="K4" s="5">
        <v>1</v>
      </c>
    </row>
    <row r="5" spans="1:34" x14ac:dyDescent="0.2">
      <c r="A5" s="5">
        <v>10</v>
      </c>
      <c r="B5" s="5">
        <v>1</v>
      </c>
      <c r="C5" s="5">
        <v>1</v>
      </c>
      <c r="D5" s="5">
        <v>0</v>
      </c>
      <c r="E5" s="24">
        <v>5</v>
      </c>
      <c r="F5" s="5">
        <v>5</v>
      </c>
      <c r="G5" s="5">
        <v>4</v>
      </c>
      <c r="H5" s="5">
        <v>1</v>
      </c>
      <c r="I5" s="5">
        <v>1</v>
      </c>
      <c r="J5" s="5">
        <v>1</v>
      </c>
      <c r="K5" s="5">
        <v>1</v>
      </c>
    </row>
    <row r="6" spans="1:34" x14ac:dyDescent="0.2">
      <c r="A6" s="5">
        <v>9</v>
      </c>
      <c r="B6" s="5">
        <v>3</v>
      </c>
      <c r="C6" s="5">
        <v>0</v>
      </c>
      <c r="D6" s="5">
        <v>0</v>
      </c>
      <c r="E6" s="24">
        <v>6</v>
      </c>
      <c r="F6" s="5">
        <v>3</v>
      </c>
      <c r="G6" s="5">
        <v>3</v>
      </c>
      <c r="H6" s="5">
        <v>1</v>
      </c>
      <c r="I6" s="5">
        <v>1</v>
      </c>
      <c r="J6" s="5">
        <v>1</v>
      </c>
      <c r="K6" s="5">
        <v>1</v>
      </c>
    </row>
    <row r="7" spans="1:34" x14ac:dyDescent="0.2">
      <c r="A7" s="5">
        <v>9</v>
      </c>
      <c r="B7" s="5">
        <v>2</v>
      </c>
      <c r="C7" s="5">
        <v>1</v>
      </c>
      <c r="D7" s="5">
        <v>0</v>
      </c>
      <c r="E7" s="24">
        <v>5</v>
      </c>
      <c r="F7" s="5">
        <v>4</v>
      </c>
      <c r="G7" s="5">
        <v>3</v>
      </c>
      <c r="H7" s="5">
        <v>1</v>
      </c>
      <c r="I7" s="5">
        <v>1</v>
      </c>
      <c r="J7" s="5">
        <v>1</v>
      </c>
      <c r="K7" s="5">
        <v>1</v>
      </c>
    </row>
    <row r="8" spans="1:34" x14ac:dyDescent="0.2">
      <c r="A8" s="5">
        <v>9</v>
      </c>
      <c r="B8" s="5">
        <v>1</v>
      </c>
      <c r="C8" s="5">
        <v>1</v>
      </c>
      <c r="D8" s="5">
        <v>1</v>
      </c>
      <c r="E8" s="24">
        <v>4</v>
      </c>
      <c r="F8" s="5">
        <v>4</v>
      </c>
      <c r="G8" s="5">
        <v>4</v>
      </c>
      <c r="H8" s="5">
        <v>1</v>
      </c>
      <c r="I8" s="5">
        <v>1</v>
      </c>
      <c r="J8" s="5">
        <v>1</v>
      </c>
      <c r="K8" s="5">
        <v>2</v>
      </c>
    </row>
    <row r="9" spans="1:34" x14ac:dyDescent="0.2">
      <c r="A9" s="5">
        <v>8</v>
      </c>
      <c r="B9" s="5">
        <v>4</v>
      </c>
      <c r="C9" s="5">
        <v>0</v>
      </c>
      <c r="D9" s="5">
        <v>0</v>
      </c>
      <c r="E9" s="24">
        <v>6</v>
      </c>
      <c r="F9" s="5">
        <v>2</v>
      </c>
      <c r="G9" s="5">
        <v>2</v>
      </c>
      <c r="H9" s="5">
        <v>1</v>
      </c>
      <c r="I9" s="5">
        <v>1</v>
      </c>
      <c r="J9" s="5">
        <v>1</v>
      </c>
      <c r="K9" s="5">
        <v>1</v>
      </c>
    </row>
    <row r="10" spans="1:34" x14ac:dyDescent="0.2">
      <c r="A10" s="5">
        <v>8</v>
      </c>
      <c r="B10" s="5">
        <v>3</v>
      </c>
      <c r="C10" s="5">
        <v>1</v>
      </c>
      <c r="D10" s="5">
        <v>0</v>
      </c>
      <c r="E10" s="24">
        <v>5</v>
      </c>
      <c r="F10" s="5">
        <v>3</v>
      </c>
      <c r="G10" s="5">
        <v>2</v>
      </c>
      <c r="H10" s="5">
        <v>1</v>
      </c>
      <c r="I10" s="5">
        <v>1</v>
      </c>
      <c r="J10" s="5">
        <v>1</v>
      </c>
      <c r="K10" s="5">
        <v>1</v>
      </c>
    </row>
    <row r="11" spans="1:34" x14ac:dyDescent="0.2">
      <c r="A11" s="5">
        <v>8</v>
      </c>
      <c r="B11" s="5">
        <v>2</v>
      </c>
      <c r="C11" s="5">
        <v>2</v>
      </c>
      <c r="D11" s="5">
        <v>0</v>
      </c>
      <c r="E11" s="24">
        <v>4</v>
      </c>
      <c r="F11" s="5">
        <v>4</v>
      </c>
      <c r="G11" s="5">
        <v>2</v>
      </c>
      <c r="H11" s="5">
        <v>1</v>
      </c>
      <c r="I11" s="5">
        <v>1</v>
      </c>
      <c r="J11" s="5">
        <v>1</v>
      </c>
      <c r="K11" s="5">
        <v>1</v>
      </c>
    </row>
    <row r="12" spans="1:34" x14ac:dyDescent="0.2">
      <c r="A12" s="5">
        <v>8</v>
      </c>
      <c r="B12" s="5">
        <v>2</v>
      </c>
      <c r="C12" s="5">
        <v>1</v>
      </c>
      <c r="D12" s="5">
        <v>1</v>
      </c>
      <c r="E12" s="24">
        <v>4</v>
      </c>
      <c r="F12" s="5">
        <v>3</v>
      </c>
      <c r="G12" s="5">
        <v>3</v>
      </c>
      <c r="H12" s="5">
        <v>1</v>
      </c>
      <c r="I12" s="5">
        <v>1</v>
      </c>
      <c r="J12" s="5">
        <v>1</v>
      </c>
      <c r="K12" s="5">
        <v>2</v>
      </c>
    </row>
    <row r="13" spans="1:34" x14ac:dyDescent="0.2">
      <c r="A13" s="5">
        <v>7</v>
      </c>
      <c r="B13" s="5">
        <v>5</v>
      </c>
      <c r="C13" s="5">
        <v>0</v>
      </c>
      <c r="D13" s="5">
        <v>0</v>
      </c>
      <c r="E13" s="24">
        <v>6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</row>
    <row r="14" spans="1:34" x14ac:dyDescent="0.2">
      <c r="A14" s="5">
        <v>7</v>
      </c>
      <c r="B14" s="5">
        <v>4</v>
      </c>
      <c r="C14" s="5">
        <v>1</v>
      </c>
      <c r="D14" s="5">
        <v>0</v>
      </c>
      <c r="E14" s="24">
        <v>5</v>
      </c>
      <c r="F14" s="5">
        <v>2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14">
        <v>0.193522</v>
      </c>
      <c r="M14" s="14">
        <v>0.193522</v>
      </c>
      <c r="O14" s="19">
        <f>2*PI()/L14</f>
        <v>32.467550496478886</v>
      </c>
      <c r="P14" s="7">
        <f>2*PI()/M14</f>
        <v>32.467550496478886</v>
      </c>
      <c r="R14" s="15">
        <v>5000</v>
      </c>
      <c r="S14" s="12">
        <v>0.46510000000000001</v>
      </c>
      <c r="T14" s="12">
        <v>0.43259999999999998</v>
      </c>
      <c r="U14" s="12">
        <v>0.1371</v>
      </c>
      <c r="V14" s="12">
        <v>1.72E-2</v>
      </c>
      <c r="W14" s="12">
        <v>1.7000000000000001E-2</v>
      </c>
      <c r="X14" s="12">
        <v>1.72E-2</v>
      </c>
      <c r="Y14" s="12" t="s">
        <v>15</v>
      </c>
      <c r="Z14" t="s">
        <v>59</v>
      </c>
      <c r="AA14" t="s">
        <v>59</v>
      </c>
    </row>
    <row r="15" spans="1:34" x14ac:dyDescent="0.2">
      <c r="A15" s="5">
        <v>7</v>
      </c>
      <c r="B15" s="5">
        <v>3</v>
      </c>
      <c r="C15" s="5">
        <v>2</v>
      </c>
      <c r="D15" s="5">
        <v>0</v>
      </c>
      <c r="E15" s="24">
        <v>4</v>
      </c>
      <c r="F15" s="5">
        <v>3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14" t="s">
        <v>62</v>
      </c>
      <c r="M15" s="14" t="s">
        <v>62</v>
      </c>
      <c r="N15" s="14" t="s">
        <v>62</v>
      </c>
      <c r="O15" s="7" t="s">
        <v>62</v>
      </c>
      <c r="P15" s="7" t="s">
        <v>62</v>
      </c>
      <c r="Q15" s="7" t="s">
        <v>62</v>
      </c>
      <c r="S15" s="12">
        <v>0.45300000000000001</v>
      </c>
      <c r="T15" s="12">
        <v>0.34820000000000001</v>
      </c>
      <c r="U15" s="12">
        <v>0.21609999999999999</v>
      </c>
      <c r="V15" s="12">
        <v>1.7000000000000001E-2</v>
      </c>
      <c r="W15" s="12">
        <v>1.4E-2</v>
      </c>
      <c r="X15" s="12">
        <v>1.41E-2</v>
      </c>
      <c r="Y15" s="12" t="s">
        <v>59</v>
      </c>
      <c r="Z15" t="s">
        <v>59</v>
      </c>
      <c r="AA15" t="s">
        <v>59</v>
      </c>
    </row>
    <row r="16" spans="1:34" x14ac:dyDescent="0.2">
      <c r="A16" s="5">
        <v>7</v>
      </c>
      <c r="B16" s="5">
        <v>3</v>
      </c>
      <c r="C16" s="5">
        <v>1</v>
      </c>
      <c r="D16" s="5">
        <v>1</v>
      </c>
      <c r="E16" s="24">
        <v>4</v>
      </c>
      <c r="F16" s="5">
        <v>2</v>
      </c>
      <c r="G16" s="5">
        <v>2</v>
      </c>
      <c r="H16" s="5">
        <v>1</v>
      </c>
      <c r="I16" s="5">
        <v>1</v>
      </c>
      <c r="J16" s="5">
        <v>1</v>
      </c>
      <c r="K16" s="5">
        <v>2</v>
      </c>
      <c r="L16" s="14">
        <v>0.15645100000000001</v>
      </c>
      <c r="M16" s="14">
        <v>0.15645100000000001</v>
      </c>
      <c r="O16" s="19">
        <f>2*PI()/L16</f>
        <v>40.160723211609934</v>
      </c>
      <c r="P16" s="7">
        <f>2*PI()/M16</f>
        <v>40.160723211609934</v>
      </c>
      <c r="R16" s="15">
        <v>5000</v>
      </c>
      <c r="S16" s="12">
        <v>0.43259999999999998</v>
      </c>
      <c r="T16" s="12">
        <v>0.37609999999999999</v>
      </c>
      <c r="U16" s="12">
        <v>0.1782</v>
      </c>
      <c r="V16" s="12">
        <v>2.8500000000000001E-2</v>
      </c>
      <c r="W16" s="12">
        <v>2.8400000000000002E-2</v>
      </c>
      <c r="X16" s="12">
        <v>1.9E-2</v>
      </c>
      <c r="Y16" s="12" t="s">
        <v>15</v>
      </c>
      <c r="Z16" t="s">
        <v>59</v>
      </c>
      <c r="AA16" t="s">
        <v>59</v>
      </c>
    </row>
    <row r="17" spans="1:33" x14ac:dyDescent="0.2">
      <c r="A17" s="5">
        <v>7</v>
      </c>
      <c r="B17" s="5">
        <v>2</v>
      </c>
      <c r="C17" s="5">
        <v>2</v>
      </c>
      <c r="D17" s="5">
        <v>1</v>
      </c>
      <c r="E17" s="24">
        <v>3</v>
      </c>
      <c r="F17" s="5">
        <v>3</v>
      </c>
      <c r="G17" s="5">
        <v>2</v>
      </c>
      <c r="H17" s="5">
        <v>1</v>
      </c>
      <c r="I17" s="5">
        <v>1</v>
      </c>
      <c r="J17" s="5">
        <v>1</v>
      </c>
      <c r="K17" s="5">
        <v>2</v>
      </c>
      <c r="L17" s="14" t="s">
        <v>62</v>
      </c>
      <c r="M17" s="14" t="s">
        <v>62</v>
      </c>
      <c r="N17" s="14" t="s">
        <v>62</v>
      </c>
      <c r="O17" s="7" t="s">
        <v>62</v>
      </c>
      <c r="P17" s="7" t="s">
        <v>62</v>
      </c>
      <c r="Q17" s="7" t="s">
        <v>62</v>
      </c>
      <c r="S17" s="12">
        <v>0.42230000000000001</v>
      </c>
      <c r="T17" s="12">
        <v>0.25369999999999998</v>
      </c>
      <c r="U17" s="12">
        <v>0.25369999999999998</v>
      </c>
      <c r="V17" s="12">
        <v>2.1700000000000001E-2</v>
      </c>
      <c r="W17" s="12">
        <v>1.4E-3</v>
      </c>
      <c r="X17" s="12">
        <v>1.4E-3</v>
      </c>
      <c r="Y17" s="12" t="s">
        <v>59</v>
      </c>
      <c r="Z17" t="s">
        <v>58</v>
      </c>
      <c r="AA17" t="s">
        <v>59</v>
      </c>
    </row>
    <row r="18" spans="1:33" x14ac:dyDescent="0.2">
      <c r="A18" s="5">
        <v>6</v>
      </c>
      <c r="B18" s="5">
        <v>6</v>
      </c>
      <c r="C18" s="5">
        <v>0</v>
      </c>
      <c r="D18" s="5">
        <v>0</v>
      </c>
      <c r="E18" s="24">
        <v>6</v>
      </c>
      <c r="F18" s="5">
        <v>0</v>
      </c>
      <c r="G18" s="5">
        <v>0</v>
      </c>
      <c r="H18" s="5">
        <v>1</v>
      </c>
      <c r="I18" s="5">
        <v>1</v>
      </c>
      <c r="J18" s="5">
        <v>1</v>
      </c>
      <c r="K18" s="5">
        <v>1</v>
      </c>
      <c r="L18" s="14">
        <v>1.13097</v>
      </c>
      <c r="M18" s="14">
        <v>1.13097</v>
      </c>
      <c r="O18" s="19">
        <f t="shared" ref="O18:P21" si="0">2*PI()/L18</f>
        <v>5.5555720374365247</v>
      </c>
      <c r="P18" s="7">
        <f t="shared" si="0"/>
        <v>5.5555720374365247</v>
      </c>
      <c r="R18" s="15">
        <v>0.49070000000000003</v>
      </c>
      <c r="S18" s="12">
        <v>0.49070000000000003</v>
      </c>
      <c r="T18" s="12">
        <v>0</v>
      </c>
      <c r="U18" s="12">
        <v>6.0000000000000001E-3</v>
      </c>
      <c r="V18" s="12">
        <v>6.0000000000000001E-3</v>
      </c>
      <c r="W18" s="12">
        <v>6.0000000000000001E-3</v>
      </c>
      <c r="X18" s="12">
        <v>0</v>
      </c>
      <c r="Y18" s="12" t="s">
        <v>65</v>
      </c>
      <c r="Z18" t="s">
        <v>59</v>
      </c>
      <c r="AA18" t="s">
        <v>59</v>
      </c>
    </row>
    <row r="19" spans="1:33" x14ac:dyDescent="0.2">
      <c r="A19" s="5">
        <v>6</v>
      </c>
      <c r="B19" s="5">
        <v>5</v>
      </c>
      <c r="C19" s="5">
        <v>1</v>
      </c>
      <c r="D19" s="5">
        <v>0</v>
      </c>
      <c r="E19" s="24">
        <v>5</v>
      </c>
      <c r="F19" s="5">
        <v>1</v>
      </c>
      <c r="G19" s="5">
        <v>0</v>
      </c>
      <c r="H19" s="5">
        <v>1</v>
      </c>
      <c r="I19" s="5">
        <v>1</v>
      </c>
      <c r="J19" s="5">
        <v>1</v>
      </c>
      <c r="K19" s="5">
        <v>1</v>
      </c>
      <c r="L19" s="14">
        <v>0.15393799999999999</v>
      </c>
      <c r="M19" s="14">
        <v>0.15393799999999999</v>
      </c>
      <c r="O19" s="19">
        <f t="shared" si="0"/>
        <v>40.816337143392708</v>
      </c>
      <c r="P19" s="7">
        <f t="shared" si="0"/>
        <v>40.816337143392708</v>
      </c>
      <c r="R19" s="15">
        <v>2000</v>
      </c>
      <c r="S19" s="12">
        <v>0.45140000000000002</v>
      </c>
      <c r="T19" s="12">
        <v>0.44519999999999998</v>
      </c>
      <c r="U19" s="12">
        <v>4.24E-2</v>
      </c>
      <c r="V19" s="12">
        <v>2.6800000000000001E-2</v>
      </c>
      <c r="W19" s="12">
        <v>2.6599999999999999E-2</v>
      </c>
      <c r="X19" s="12">
        <v>2.69E-2</v>
      </c>
      <c r="Y19" s="12" t="s">
        <v>58</v>
      </c>
      <c r="Z19" t="s">
        <v>59</v>
      </c>
      <c r="AA19" t="s">
        <v>59</v>
      </c>
    </row>
    <row r="20" spans="1:33" x14ac:dyDescent="0.2">
      <c r="A20" s="5">
        <v>6</v>
      </c>
      <c r="B20" s="5">
        <v>4</v>
      </c>
      <c r="C20" s="5">
        <v>2</v>
      </c>
      <c r="D20" s="5">
        <v>0</v>
      </c>
      <c r="E20" s="24">
        <v>4</v>
      </c>
      <c r="F20" s="5">
        <v>2</v>
      </c>
      <c r="G20" s="5">
        <v>0</v>
      </c>
      <c r="H20" s="5">
        <v>1</v>
      </c>
      <c r="I20" s="5">
        <v>1</v>
      </c>
      <c r="J20" s="5">
        <v>1</v>
      </c>
      <c r="K20" s="5">
        <v>1</v>
      </c>
      <c r="L20" s="14">
        <v>0.12063699999999999</v>
      </c>
      <c r="M20" s="14">
        <v>0.12063699999999999</v>
      </c>
      <c r="O20" s="19">
        <f t="shared" si="0"/>
        <v>52.083401503515397</v>
      </c>
      <c r="P20" s="7">
        <f t="shared" si="0"/>
        <v>52.083401503515397</v>
      </c>
      <c r="R20" s="15">
        <v>5000</v>
      </c>
      <c r="S20" s="12">
        <v>0.42170000000000002</v>
      </c>
      <c r="T20" s="12">
        <v>0.37040000000000001</v>
      </c>
      <c r="U20" s="12">
        <v>1.0919999999999999E-2</v>
      </c>
      <c r="V20" s="12">
        <v>3.04E-2</v>
      </c>
      <c r="W20" s="12">
        <v>2.5700000000000001E-2</v>
      </c>
      <c r="X20" s="12">
        <v>2.58E-2</v>
      </c>
      <c r="Y20" s="12" t="s">
        <v>15</v>
      </c>
      <c r="Z20" t="s">
        <v>59</v>
      </c>
      <c r="AA20" t="s">
        <v>59</v>
      </c>
    </row>
    <row r="21" spans="1:33" x14ac:dyDescent="0.2">
      <c r="A21" s="5">
        <v>6</v>
      </c>
      <c r="B21" s="5">
        <v>4</v>
      </c>
      <c r="C21" s="5">
        <v>1</v>
      </c>
      <c r="D21" s="5">
        <v>1</v>
      </c>
      <c r="E21" s="24">
        <v>4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14">
        <v>0.15079600000000001</v>
      </c>
      <c r="M21" s="14">
        <v>0.15079600000000001</v>
      </c>
      <c r="O21" s="19">
        <f t="shared" si="0"/>
        <v>41.666790280773931</v>
      </c>
      <c r="P21" s="7">
        <f t="shared" si="0"/>
        <v>41.666790280773931</v>
      </c>
      <c r="R21" s="15">
        <v>5000</v>
      </c>
      <c r="S21" s="12">
        <v>0.4204</v>
      </c>
      <c r="T21" s="12">
        <v>0.3896</v>
      </c>
      <c r="U21" s="12">
        <v>8.48E-2</v>
      </c>
      <c r="V21" s="12">
        <v>3.4700000000000002E-2</v>
      </c>
      <c r="W21" s="12">
        <v>3.4500000000000003E-2</v>
      </c>
      <c r="X21" s="12">
        <v>8.5000000000000006E-3</v>
      </c>
      <c r="Y21" s="12" t="s">
        <v>15</v>
      </c>
      <c r="Z21" t="s">
        <v>59</v>
      </c>
      <c r="AA21" t="s">
        <v>59</v>
      </c>
    </row>
    <row r="22" spans="1:33" x14ac:dyDescent="0.2">
      <c r="A22" s="5">
        <v>6</v>
      </c>
      <c r="B22" s="5">
        <v>3</v>
      </c>
      <c r="C22" s="5">
        <v>3</v>
      </c>
      <c r="D22" s="5">
        <v>0</v>
      </c>
      <c r="E22" s="24">
        <v>3</v>
      </c>
      <c r="F22" s="5">
        <v>3</v>
      </c>
      <c r="G22" s="5">
        <v>0</v>
      </c>
      <c r="H22" s="5">
        <v>1</v>
      </c>
      <c r="I22" s="5">
        <v>1</v>
      </c>
      <c r="J22" s="5">
        <v>1</v>
      </c>
      <c r="K22" s="5">
        <v>1</v>
      </c>
      <c r="L22" s="20" t="s">
        <v>62</v>
      </c>
      <c r="M22" s="14" t="s">
        <v>62</v>
      </c>
      <c r="N22" s="14" t="s">
        <v>62</v>
      </c>
      <c r="O22" s="8" t="s">
        <v>62</v>
      </c>
      <c r="P22" s="7" t="s">
        <v>62</v>
      </c>
      <c r="Q22" s="7" t="s">
        <v>62</v>
      </c>
      <c r="S22" s="12">
        <v>0.41710000000000003</v>
      </c>
      <c r="T22" s="12">
        <v>0.23019999999999999</v>
      </c>
      <c r="U22" s="12">
        <v>0.23019999999999999</v>
      </c>
      <c r="V22" s="12">
        <v>1.9800000000000002E-2</v>
      </c>
      <c r="W22" s="12">
        <v>5.7000000000000002E-3</v>
      </c>
      <c r="X22" s="12">
        <v>5.7000000000000002E-3</v>
      </c>
      <c r="Y22" s="12" t="s">
        <v>59</v>
      </c>
      <c r="Z22" t="s">
        <v>59</v>
      </c>
      <c r="AA22" t="s">
        <v>59</v>
      </c>
    </row>
    <row r="23" spans="1:33" x14ac:dyDescent="0.2">
      <c r="A23" s="5">
        <v>6</v>
      </c>
      <c r="B23" s="5">
        <v>3</v>
      </c>
      <c r="C23" s="5">
        <v>2</v>
      </c>
      <c r="D23" s="5">
        <v>1</v>
      </c>
      <c r="E23" s="24">
        <v>3</v>
      </c>
      <c r="F23" s="5">
        <v>2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14">
        <v>3.75734E-2</v>
      </c>
      <c r="M23" s="14">
        <v>3.75734E-2</v>
      </c>
      <c r="O23" s="7">
        <f t="shared" ref="O23:O35" si="1">2*PI()/L23</f>
        <v>167.22429450567651</v>
      </c>
      <c r="P23" s="7">
        <f t="shared" ref="P23:P35" si="2">2*PI()/M23</f>
        <v>167.22429450567651</v>
      </c>
      <c r="R23" s="15">
        <v>5000</v>
      </c>
      <c r="S23" s="12">
        <v>0.36549999999999999</v>
      </c>
      <c r="T23" s="12">
        <v>0.3201</v>
      </c>
      <c r="U23" s="12">
        <v>0.14810000000000001</v>
      </c>
      <c r="V23" s="12">
        <v>4.1799999999999997E-2</v>
      </c>
      <c r="W23" s="12">
        <v>3.7900000000000003E-2</v>
      </c>
      <c r="X23" s="12">
        <v>1.55E-2</v>
      </c>
      <c r="Y23" s="12" t="s">
        <v>15</v>
      </c>
      <c r="Z23" t="s">
        <v>59</v>
      </c>
      <c r="AA23" t="s">
        <v>59</v>
      </c>
    </row>
    <row r="24" spans="1:33" x14ac:dyDescent="0.2">
      <c r="A24" s="5">
        <v>6</v>
      </c>
      <c r="B24" s="5">
        <v>2</v>
      </c>
      <c r="C24" s="5">
        <v>2</v>
      </c>
      <c r="D24" s="5">
        <v>2</v>
      </c>
      <c r="E24" s="24">
        <v>2</v>
      </c>
      <c r="F24" s="5">
        <v>2</v>
      </c>
      <c r="G24" s="5">
        <v>2</v>
      </c>
      <c r="H24" s="5">
        <v>1</v>
      </c>
      <c r="I24" s="5">
        <v>1</v>
      </c>
      <c r="J24" s="5">
        <v>1</v>
      </c>
      <c r="K24" s="5">
        <v>3</v>
      </c>
      <c r="L24" s="14">
        <v>3.5185799999999999E-3</v>
      </c>
      <c r="M24" s="14">
        <v>3.5185799999999999E-3</v>
      </c>
      <c r="O24" s="7">
        <f t="shared" si="1"/>
        <v>1785.7162000521762</v>
      </c>
      <c r="P24" s="7">
        <f t="shared" si="2"/>
        <v>1785.7162000521762</v>
      </c>
      <c r="R24" s="15">
        <v>10000</v>
      </c>
      <c r="S24" s="12">
        <v>0.29780000000000001</v>
      </c>
      <c r="T24" s="12">
        <v>0.23</v>
      </c>
      <c r="U24" s="12">
        <v>0.23</v>
      </c>
      <c r="V24" s="12">
        <v>0.45</v>
      </c>
      <c r="W24" s="12">
        <v>2.64E-2</v>
      </c>
      <c r="X24" s="12">
        <v>2.64E-2</v>
      </c>
      <c r="Y24" s="12" t="s">
        <v>15</v>
      </c>
      <c r="Z24" t="s">
        <v>58</v>
      </c>
      <c r="AA24" t="s">
        <v>59</v>
      </c>
    </row>
    <row r="25" spans="1:33" x14ac:dyDescent="0.2">
      <c r="A25" s="5">
        <v>5</v>
      </c>
      <c r="B25" s="5">
        <v>5</v>
      </c>
      <c r="C25" s="5">
        <v>2</v>
      </c>
      <c r="D25" s="5">
        <v>0</v>
      </c>
      <c r="E25" s="24">
        <v>4</v>
      </c>
      <c r="F25" s="5">
        <v>1</v>
      </c>
      <c r="G25" s="5">
        <v>-1</v>
      </c>
      <c r="H25" s="5">
        <v>1</v>
      </c>
      <c r="I25" s="5">
        <v>1</v>
      </c>
      <c r="J25" s="5">
        <v>1</v>
      </c>
      <c r="K25" s="5">
        <v>1</v>
      </c>
      <c r="L25" s="14">
        <v>9.9274299999999996E-2</v>
      </c>
      <c r="M25" s="14">
        <v>9.9274299999999996E-2</v>
      </c>
      <c r="O25" s="7">
        <f t="shared" si="1"/>
        <v>63.291156998131306</v>
      </c>
      <c r="P25" s="7">
        <f t="shared" si="2"/>
        <v>63.291156998131306</v>
      </c>
      <c r="R25" s="15">
        <v>5000</v>
      </c>
      <c r="S25" s="12">
        <v>0.39229999999999998</v>
      </c>
      <c r="T25" s="12">
        <v>0.3916</v>
      </c>
      <c r="U25" s="12">
        <v>-4.1705999999999997E-5</v>
      </c>
      <c r="V25" s="12">
        <v>4.2799999999999998E-2</v>
      </c>
      <c r="W25" s="12">
        <v>4.2099999999999999E-2</v>
      </c>
      <c r="X25" s="12">
        <v>4.2700000000000002E-2</v>
      </c>
      <c r="Y25" s="12" t="s">
        <v>58</v>
      </c>
      <c r="Z25" t="s">
        <v>59</v>
      </c>
      <c r="AA25" t="s">
        <v>59</v>
      </c>
    </row>
    <row r="26" spans="1:33" x14ac:dyDescent="0.2">
      <c r="A26" s="5">
        <v>5</v>
      </c>
      <c r="B26" s="5">
        <v>5</v>
      </c>
      <c r="C26" s="5">
        <v>1</v>
      </c>
      <c r="D26" s="5">
        <v>1</v>
      </c>
      <c r="E26" s="24">
        <v>4</v>
      </c>
      <c r="F26" s="5">
        <v>0</v>
      </c>
      <c r="G26" s="5">
        <v>0</v>
      </c>
      <c r="H26" s="5">
        <v>1</v>
      </c>
      <c r="I26" s="5">
        <v>1</v>
      </c>
      <c r="J26" s="5">
        <v>1</v>
      </c>
      <c r="K26" s="5">
        <v>1</v>
      </c>
      <c r="L26" s="14">
        <v>0.15079600000000001</v>
      </c>
      <c r="M26" s="14">
        <v>0.15079600000000001</v>
      </c>
      <c r="O26" s="7">
        <f t="shared" si="1"/>
        <v>41.666790280773931</v>
      </c>
      <c r="P26" s="7">
        <f t="shared" si="2"/>
        <v>41.666790280773931</v>
      </c>
      <c r="R26" s="15">
        <v>1000</v>
      </c>
      <c r="S26" s="12">
        <v>0.42909999999999998</v>
      </c>
      <c r="T26" s="12">
        <v>0.377</v>
      </c>
      <c r="U26" s="12">
        <v>-2.58E-2</v>
      </c>
      <c r="V26" s="12">
        <v>0.313</v>
      </c>
      <c r="W26" s="12">
        <v>0.31</v>
      </c>
      <c r="X26" s="12">
        <v>0.24299999999999999</v>
      </c>
      <c r="Y26" s="12" t="s">
        <v>15</v>
      </c>
      <c r="Z26" t="s">
        <v>59</v>
      </c>
      <c r="AA26" t="s">
        <v>59</v>
      </c>
    </row>
    <row r="27" spans="1:33" x14ac:dyDescent="0.2">
      <c r="A27" s="5">
        <v>5</v>
      </c>
      <c r="B27" s="5">
        <v>4</v>
      </c>
      <c r="C27" s="5">
        <v>3</v>
      </c>
      <c r="D27" s="5">
        <v>0</v>
      </c>
      <c r="E27" s="24">
        <v>3</v>
      </c>
      <c r="F27" s="5">
        <v>2</v>
      </c>
      <c r="G27" s="5">
        <v>-1</v>
      </c>
      <c r="H27" s="5">
        <v>1</v>
      </c>
      <c r="I27" s="5">
        <v>1</v>
      </c>
      <c r="J27" s="5">
        <v>1</v>
      </c>
      <c r="K27" s="5">
        <v>1</v>
      </c>
      <c r="L27" s="14">
        <v>8.7362999999999996E-2</v>
      </c>
      <c r="M27" s="14">
        <v>8.7362999999999996E-2</v>
      </c>
      <c r="O27" s="7">
        <f t="shared" si="1"/>
        <v>71.920438940736773</v>
      </c>
      <c r="P27" s="7">
        <f t="shared" si="2"/>
        <v>71.920438940736773</v>
      </c>
      <c r="R27" s="15">
        <v>10000</v>
      </c>
      <c r="S27" s="12">
        <v>0.38819999999999999</v>
      </c>
      <c r="T27" s="12">
        <v>0.30320000000000003</v>
      </c>
      <c r="U27" s="12">
        <v>8.1699999999999995E-2</v>
      </c>
      <c r="V27" s="12">
        <v>3.5000000000000003E-2</v>
      </c>
      <c r="W27" s="12">
        <v>3.15E-2</v>
      </c>
      <c r="X27" s="12">
        <v>3.2199999999999999E-2</v>
      </c>
      <c r="Y27" s="12" t="s">
        <v>59</v>
      </c>
      <c r="Z27" t="s">
        <v>59</v>
      </c>
      <c r="AA27" t="s">
        <v>59</v>
      </c>
    </row>
    <row r="28" spans="1:33" x14ac:dyDescent="0.2">
      <c r="A28" s="5">
        <v>5</v>
      </c>
      <c r="B28" s="5">
        <v>4</v>
      </c>
      <c r="C28" s="5">
        <v>2</v>
      </c>
      <c r="D28" s="5">
        <v>1</v>
      </c>
      <c r="E28" s="24">
        <v>3</v>
      </c>
      <c r="F28" s="5">
        <v>1</v>
      </c>
      <c r="G28" s="5">
        <v>0</v>
      </c>
      <c r="H28" s="5">
        <v>1</v>
      </c>
      <c r="I28" s="5">
        <v>1</v>
      </c>
      <c r="J28" s="5">
        <v>1</v>
      </c>
      <c r="K28" s="5">
        <v>1</v>
      </c>
      <c r="L28" s="14">
        <v>8.8341600000000006E-2</v>
      </c>
      <c r="M28" s="14">
        <v>8.8341600000000006E-2</v>
      </c>
      <c r="O28" s="7">
        <f t="shared" si="1"/>
        <v>71.123743595085287</v>
      </c>
      <c r="P28" s="7">
        <f t="shared" si="2"/>
        <v>71.123743595085287</v>
      </c>
      <c r="R28" s="15">
        <v>100000</v>
      </c>
      <c r="S28" s="12">
        <v>0.35399999999999998</v>
      </c>
      <c r="T28" s="12">
        <v>0.33329999999999999</v>
      </c>
      <c r="U28" s="12">
        <v>4.0599999999999997E-2</v>
      </c>
      <c r="V28" s="12">
        <v>4.6199999999999998E-2</v>
      </c>
      <c r="W28" s="12">
        <v>4.0899999999999999E-2</v>
      </c>
      <c r="X28" s="12">
        <v>2.35E-2</v>
      </c>
      <c r="Y28" s="12" t="s">
        <v>15</v>
      </c>
      <c r="Z28" t="s">
        <v>59</v>
      </c>
      <c r="AA28" t="s">
        <v>59</v>
      </c>
    </row>
    <row r="29" spans="1:33" x14ac:dyDescent="0.2">
      <c r="A29" s="5">
        <v>5</v>
      </c>
      <c r="B29" s="5">
        <v>3</v>
      </c>
      <c r="C29" s="5">
        <v>3</v>
      </c>
      <c r="D29" s="5">
        <v>1</v>
      </c>
      <c r="E29" s="24">
        <v>2</v>
      </c>
      <c r="F29" s="5">
        <v>2</v>
      </c>
      <c r="G29" s="5">
        <v>0</v>
      </c>
      <c r="H29" s="5">
        <v>1</v>
      </c>
      <c r="I29" s="5">
        <v>1</v>
      </c>
      <c r="J29" s="5">
        <v>1</v>
      </c>
      <c r="K29" s="5">
        <v>1</v>
      </c>
      <c r="L29" s="17">
        <v>0.143257</v>
      </c>
      <c r="M29" s="17">
        <v>0.143257</v>
      </c>
      <c r="N29" s="17">
        <v>0.143257</v>
      </c>
      <c r="O29" s="18">
        <f t="shared" si="1"/>
        <v>43.85953431371302</v>
      </c>
      <c r="P29" s="18">
        <f t="shared" si="2"/>
        <v>43.85953431371302</v>
      </c>
      <c r="Q29" s="18">
        <f>2*PI()/N29</f>
        <v>43.85953431371302</v>
      </c>
      <c r="R29" s="15">
        <v>10000</v>
      </c>
      <c r="S29" s="12">
        <v>0.35339999999999999</v>
      </c>
      <c r="T29" s="12">
        <v>0.18479999999999999</v>
      </c>
      <c r="U29" s="12">
        <v>0.18479999999999999</v>
      </c>
      <c r="V29" s="12">
        <v>3.6299999999999999E-2</v>
      </c>
      <c r="W29" s="12">
        <v>0.21</v>
      </c>
      <c r="X29" s="12">
        <v>0.21</v>
      </c>
      <c r="Y29" s="12" t="s">
        <v>15</v>
      </c>
      <c r="Z29" t="s">
        <v>58</v>
      </c>
      <c r="AA29" t="s">
        <v>59</v>
      </c>
    </row>
    <row r="30" spans="1:33" x14ac:dyDescent="0.2">
      <c r="A30" s="5">
        <v>5</v>
      </c>
      <c r="B30" s="5">
        <v>3</v>
      </c>
      <c r="C30" s="5">
        <v>2</v>
      </c>
      <c r="D30" s="5">
        <v>2</v>
      </c>
      <c r="E30" s="24">
        <v>2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14">
        <v>7.0999999999999994E-2</v>
      </c>
      <c r="M30" s="14">
        <v>7.0999999999999994E-2</v>
      </c>
      <c r="O30" s="7">
        <f t="shared" si="1"/>
        <v>88.495567706754741</v>
      </c>
      <c r="P30" s="7">
        <f t="shared" si="2"/>
        <v>88.495567706754741</v>
      </c>
      <c r="R30" s="15">
        <v>10000</v>
      </c>
      <c r="S30" s="12">
        <v>0.29010000000000002</v>
      </c>
      <c r="T30" s="12">
        <v>0.27839999999999998</v>
      </c>
      <c r="U30" s="12">
        <v>8.6599999999999996E-2</v>
      </c>
      <c r="V30" s="12">
        <v>5.57E-2</v>
      </c>
      <c r="W30" s="12">
        <v>5.1299999999999998E-2</v>
      </c>
      <c r="X30" s="12">
        <v>1.9900000000000001E-2</v>
      </c>
      <c r="Y30" s="12" t="s">
        <v>58</v>
      </c>
      <c r="Z30" t="s">
        <v>59</v>
      </c>
      <c r="AA30" t="s">
        <v>59</v>
      </c>
    </row>
    <row r="31" spans="1:33" x14ac:dyDescent="0.2">
      <c r="A31" s="5">
        <v>4</v>
      </c>
      <c r="B31" s="5">
        <v>4</v>
      </c>
      <c r="C31" s="5">
        <v>4</v>
      </c>
      <c r="D31" s="5">
        <v>0</v>
      </c>
      <c r="E31" s="24">
        <v>2</v>
      </c>
      <c r="F31" s="5">
        <v>2</v>
      </c>
      <c r="G31" s="5">
        <v>-2</v>
      </c>
      <c r="H31" s="5">
        <v>1</v>
      </c>
      <c r="I31" s="5">
        <v>1</v>
      </c>
      <c r="J31" s="5">
        <v>1</v>
      </c>
      <c r="K31" s="5">
        <v>1</v>
      </c>
      <c r="L31" s="14">
        <v>9.4247799999999996E-4</v>
      </c>
      <c r="M31" s="14">
        <v>9.4247799999999996E-4</v>
      </c>
      <c r="N31" s="14">
        <v>9.4247799999999996E-4</v>
      </c>
      <c r="O31" s="7">
        <f t="shared" si="1"/>
        <v>6666.6652242063865</v>
      </c>
      <c r="P31" s="7">
        <f t="shared" si="2"/>
        <v>6666.6652242063865</v>
      </c>
      <c r="Q31" s="7">
        <f>2*PI()/N31</f>
        <v>6666.6652242063865</v>
      </c>
      <c r="R31" s="15">
        <v>100000</v>
      </c>
      <c r="S31" s="12">
        <v>-1.8341000000000001E-4</v>
      </c>
      <c r="T31" s="12">
        <v>-9.1026999999999994E-5</v>
      </c>
      <c r="U31" s="12">
        <v>-9.1026999999999994E-5</v>
      </c>
      <c r="V31" s="12">
        <v>0.13200000000000001</v>
      </c>
      <c r="W31" s="12">
        <v>5.4800000000000001E-2</v>
      </c>
      <c r="X31" s="12">
        <v>5.4800000000000001E-2</v>
      </c>
      <c r="Y31" s="12" t="s">
        <v>64</v>
      </c>
      <c r="Z31" t="s">
        <v>58</v>
      </c>
      <c r="AA31" t="s">
        <v>58</v>
      </c>
      <c r="AB31" s="14">
        <v>9.4247799999999996E-4</v>
      </c>
      <c r="AC31" s="14">
        <v>9.4247799999999996E-4</v>
      </c>
      <c r="AD31" s="14">
        <v>9.4247799999999996E-4</v>
      </c>
      <c r="AE31" s="16">
        <f>2*PI()/AB31</f>
        <v>6666.6652242063865</v>
      </c>
      <c r="AF31" s="13">
        <f>2*PI()/AC31</f>
        <v>6666.6652242063865</v>
      </c>
      <c r="AG31" s="13">
        <f>2*PI()/AD31</f>
        <v>6666.6652242063865</v>
      </c>
    </row>
    <row r="32" spans="1:33" x14ac:dyDescent="0.2">
      <c r="A32" s="5">
        <v>4</v>
      </c>
      <c r="B32" s="5">
        <v>4</v>
      </c>
      <c r="C32" s="5">
        <v>3</v>
      </c>
      <c r="D32" s="5">
        <v>1</v>
      </c>
      <c r="E32" s="24">
        <v>2</v>
      </c>
      <c r="F32" s="5">
        <v>1</v>
      </c>
      <c r="G32" s="5">
        <v>-1</v>
      </c>
      <c r="H32" s="5">
        <v>1</v>
      </c>
      <c r="I32" s="5">
        <v>1</v>
      </c>
      <c r="J32" s="5">
        <v>1</v>
      </c>
      <c r="K32" s="5">
        <v>1</v>
      </c>
      <c r="L32" s="14">
        <v>4.58673E-2</v>
      </c>
      <c r="M32" s="14">
        <v>4.58673E-2</v>
      </c>
      <c r="O32" s="7">
        <f t="shared" si="1"/>
        <v>136.98616023135406</v>
      </c>
      <c r="P32" s="7">
        <f t="shared" si="2"/>
        <v>136.98616023135406</v>
      </c>
      <c r="R32" s="15">
        <v>10000</v>
      </c>
      <c r="S32" s="12">
        <v>0.30570000000000003</v>
      </c>
      <c r="T32" s="12">
        <v>0.27800000000000002</v>
      </c>
      <c r="U32" s="12">
        <v>1.2999999999999999E-2</v>
      </c>
      <c r="V32" s="12">
        <v>6.1100000000000002E-2</v>
      </c>
      <c r="W32" s="12">
        <v>5.7099999999999998E-2</v>
      </c>
      <c r="X32" s="12">
        <v>3.4599999999999999E-2</v>
      </c>
      <c r="Y32" s="12" t="s">
        <v>58</v>
      </c>
      <c r="Z32" t="s">
        <v>59</v>
      </c>
      <c r="AA32" t="s">
        <v>59</v>
      </c>
    </row>
    <row r="33" spans="1:33" x14ac:dyDescent="0.2">
      <c r="A33" s="5">
        <v>4</v>
      </c>
      <c r="B33" s="5">
        <v>4</v>
      </c>
      <c r="C33" s="5">
        <v>2</v>
      </c>
      <c r="D33" s="5">
        <v>2</v>
      </c>
      <c r="E33" s="24">
        <v>2</v>
      </c>
      <c r="F33" s="5">
        <v>0</v>
      </c>
      <c r="G33" s="5">
        <v>0</v>
      </c>
      <c r="H33" s="5">
        <v>1</v>
      </c>
      <c r="I33" s="5">
        <v>1</v>
      </c>
      <c r="J33" s="5">
        <v>1</v>
      </c>
      <c r="K33" s="5">
        <v>1</v>
      </c>
      <c r="L33" s="14">
        <v>8.7964600000000004E-2</v>
      </c>
      <c r="M33" s="14">
        <v>8.7964600000000004E-2</v>
      </c>
      <c r="O33" s="7">
        <f t="shared" si="1"/>
        <v>71.428566800503674</v>
      </c>
      <c r="P33" s="7">
        <f t="shared" si="2"/>
        <v>71.428566800503674</v>
      </c>
      <c r="R33" s="15">
        <v>5000</v>
      </c>
      <c r="S33" s="12">
        <v>0.31979999999999997</v>
      </c>
      <c r="T33" s="12">
        <v>0.23119999999999999</v>
      </c>
      <c r="U33" s="12">
        <v>-2.0299999999999999E-2</v>
      </c>
      <c r="V33" s="12">
        <v>4.5900000000000003E-2</v>
      </c>
      <c r="W33" s="12">
        <v>4.02E-2</v>
      </c>
      <c r="X33" s="12">
        <v>2.0799999999999999E-2</v>
      </c>
      <c r="Y33" s="12" t="s">
        <v>15</v>
      </c>
      <c r="Z33" t="s">
        <v>59</v>
      </c>
      <c r="AA33" t="s">
        <v>59</v>
      </c>
    </row>
    <row r="34" spans="1:33" x14ac:dyDescent="0.2">
      <c r="A34" s="5">
        <v>4</v>
      </c>
      <c r="B34" s="5">
        <v>3</v>
      </c>
      <c r="C34" s="5">
        <v>3</v>
      </c>
      <c r="D34" s="5">
        <v>2</v>
      </c>
      <c r="E34" s="24">
        <v>1</v>
      </c>
      <c r="F34" s="5">
        <v>1</v>
      </c>
      <c r="G34" s="5">
        <v>0</v>
      </c>
      <c r="H34" s="5">
        <v>1</v>
      </c>
      <c r="I34" s="5">
        <v>1</v>
      </c>
      <c r="J34" s="5">
        <v>1</v>
      </c>
      <c r="K34" s="5">
        <v>1</v>
      </c>
      <c r="L34" s="14">
        <v>1.13097E-3</v>
      </c>
      <c r="M34" s="14">
        <v>2.3247799999999998E-3</v>
      </c>
      <c r="N34" s="14">
        <v>2.3247799999999998E-3</v>
      </c>
      <c r="O34" s="7">
        <f t="shared" si="1"/>
        <v>5555.5720374365246</v>
      </c>
      <c r="P34" s="7">
        <f t="shared" si="2"/>
        <v>2702.7010328631468</v>
      </c>
      <c r="Q34" s="7">
        <f>2*PI()/N34</f>
        <v>2702.7010328631468</v>
      </c>
      <c r="R34" s="15">
        <v>100000</v>
      </c>
      <c r="S34" s="12">
        <v>-9.6093999999999997E-4</v>
      </c>
      <c r="T34" s="12">
        <v>-4.1143000000000001E-4</v>
      </c>
      <c r="U34" s="12">
        <v>-4.1143000000000001E-4</v>
      </c>
      <c r="V34" s="12">
        <v>0.12690000000000001</v>
      </c>
      <c r="W34" s="12">
        <v>4.7899999999999998E-2</v>
      </c>
      <c r="X34" s="12">
        <v>4.7899999999999998E-2</v>
      </c>
      <c r="Y34" s="12" t="s">
        <v>64</v>
      </c>
      <c r="Z34" t="s">
        <v>58</v>
      </c>
      <c r="AA34" t="s">
        <v>58</v>
      </c>
      <c r="AB34" s="14">
        <v>1.13097E-3</v>
      </c>
      <c r="AC34" s="14">
        <v>2.3247799999999998E-3</v>
      </c>
      <c r="AD34" s="14">
        <v>2.3247799999999998E-3</v>
      </c>
      <c r="AE34" s="16">
        <f t="shared" ref="AE34:AG35" si="3">2*PI()/AB34</f>
        <v>5555.5720374365246</v>
      </c>
      <c r="AF34" s="13">
        <f t="shared" si="3"/>
        <v>2702.7010328631468</v>
      </c>
      <c r="AG34" s="13">
        <f t="shared" si="3"/>
        <v>2702.7010328631468</v>
      </c>
    </row>
    <row r="35" spans="1:33" x14ac:dyDescent="0.2">
      <c r="A35" s="5">
        <v>3</v>
      </c>
      <c r="B35" s="5">
        <v>3</v>
      </c>
      <c r="C35" s="5">
        <v>3</v>
      </c>
      <c r="D35" s="5">
        <v>3</v>
      </c>
      <c r="E35" s="24">
        <v>0</v>
      </c>
      <c r="F35" s="5">
        <v>0</v>
      </c>
      <c r="G35" s="5">
        <v>0</v>
      </c>
      <c r="H35" s="5">
        <v>1</v>
      </c>
      <c r="I35" s="5">
        <v>1</v>
      </c>
      <c r="J35" s="5">
        <v>1</v>
      </c>
      <c r="K35" s="5">
        <v>1</v>
      </c>
      <c r="L35" s="14">
        <v>6.2831900000000001E-3</v>
      </c>
      <c r="M35" s="14">
        <v>1.82212E-2</v>
      </c>
      <c r="N35" s="14">
        <v>1.82212E-2</v>
      </c>
      <c r="O35" s="7">
        <f t="shared" si="1"/>
        <v>999.99925311499192</v>
      </c>
      <c r="P35" s="7">
        <f t="shared" si="2"/>
        <v>344.82829381048373</v>
      </c>
      <c r="Q35" s="7">
        <f>2*PI()/N35</f>
        <v>344.82829381048373</v>
      </c>
      <c r="R35" s="15">
        <v>10000</v>
      </c>
      <c r="S35" s="12">
        <v>-3.3000000000000002E-2</v>
      </c>
      <c r="T35" s="12">
        <v>0</v>
      </c>
      <c r="U35" s="12">
        <v>0</v>
      </c>
      <c r="V35" s="12">
        <v>0.14879999999999999</v>
      </c>
      <c r="W35" s="12">
        <v>0</v>
      </c>
      <c r="X35" s="12">
        <v>0</v>
      </c>
      <c r="Y35" s="12" t="s">
        <v>64</v>
      </c>
      <c r="Z35" t="s">
        <v>58</v>
      </c>
      <c r="AA35" t="s">
        <v>58</v>
      </c>
      <c r="AB35" s="14">
        <v>6.2831900000000001E-3</v>
      </c>
      <c r="AC35" s="14">
        <v>1.82212E-2</v>
      </c>
      <c r="AD35" s="14">
        <v>1.82212E-2</v>
      </c>
      <c r="AE35" s="16">
        <f t="shared" si="3"/>
        <v>999.99925311499192</v>
      </c>
      <c r="AF35" s="13">
        <f t="shared" si="3"/>
        <v>344.82829381048373</v>
      </c>
      <c r="AG35" s="13">
        <f t="shared" si="3"/>
        <v>344.82829381048373</v>
      </c>
    </row>
    <row r="39" spans="1:33" x14ac:dyDescent="0.2">
      <c r="A39" s="5" t="s">
        <v>29</v>
      </c>
    </row>
    <row r="40" spans="1:33" x14ac:dyDescent="0.2">
      <c r="A40" s="5" t="s">
        <v>35</v>
      </c>
      <c r="B40" s="5" t="s">
        <v>36</v>
      </c>
      <c r="C40" s="5" t="s">
        <v>37</v>
      </c>
      <c r="D40" s="5" t="s">
        <v>38</v>
      </c>
      <c r="E40" s="24" t="s">
        <v>39</v>
      </c>
      <c r="F40" s="5" t="s">
        <v>40</v>
      </c>
      <c r="G40" s="5" t="s">
        <v>41</v>
      </c>
      <c r="H40" s="5" t="s">
        <v>42</v>
      </c>
      <c r="I40" s="5" t="s">
        <v>43</v>
      </c>
      <c r="J40" s="5" t="s">
        <v>44</v>
      </c>
      <c r="K40" s="5" t="s">
        <v>45</v>
      </c>
      <c r="L40" s="14" t="s">
        <v>66</v>
      </c>
      <c r="M40" s="14" t="s">
        <v>67</v>
      </c>
      <c r="N40" s="7" t="s">
        <v>68</v>
      </c>
      <c r="O40" s="7" t="s">
        <v>69</v>
      </c>
      <c r="P40" s="15" t="s">
        <v>52</v>
      </c>
      <c r="Q40" s="12" t="s">
        <v>0</v>
      </c>
      <c r="R40" s="12" t="s">
        <v>2</v>
      </c>
      <c r="S40" s="12" t="s">
        <v>54</v>
      </c>
      <c r="T40" s="12" t="s">
        <v>55</v>
      </c>
      <c r="U40" s="12" t="s">
        <v>56</v>
      </c>
      <c r="V40" s="12" t="s">
        <v>57</v>
      </c>
    </row>
    <row r="41" spans="1:33" x14ac:dyDescent="0.2">
      <c r="A41" s="5">
        <v>9</v>
      </c>
      <c r="B41" s="5">
        <v>2</v>
      </c>
      <c r="C41" s="5">
        <v>1</v>
      </c>
      <c r="D41" s="5">
        <v>0</v>
      </c>
      <c r="E41" s="24">
        <v>5</v>
      </c>
      <c r="F41" s="5">
        <v>4</v>
      </c>
      <c r="G41" s="5">
        <v>3</v>
      </c>
      <c r="H41" s="5">
        <v>1</v>
      </c>
      <c r="I41" s="5">
        <v>1</v>
      </c>
      <c r="J41" s="5">
        <v>1</v>
      </c>
      <c r="K41" s="5">
        <v>1</v>
      </c>
      <c r="L41" s="2">
        <v>0.28148699999999999</v>
      </c>
      <c r="M41" s="2"/>
      <c r="N41" s="2">
        <f t="shared" ref="N41:N49" si="4">2*PI()/L41</f>
        <v>22.321404921646778</v>
      </c>
      <c r="O41" s="2"/>
      <c r="P41" s="5">
        <v>5000</v>
      </c>
      <c r="Q41" s="9">
        <v>0.47889999999999999</v>
      </c>
      <c r="R41" s="9">
        <v>0.41720000000000002</v>
      </c>
      <c r="S41" s="9">
        <v>0.31900000000000001</v>
      </c>
      <c r="T41" s="9">
        <v>8.8000000000000005E-3</v>
      </c>
      <c r="U41" s="9">
        <v>7.1000000000000004E-3</v>
      </c>
      <c r="V41" s="9">
        <v>7.1000000000000004E-3</v>
      </c>
    </row>
    <row r="42" spans="1:33" x14ac:dyDescent="0.2">
      <c r="A42" s="5">
        <v>8</v>
      </c>
      <c r="B42" s="5">
        <v>3</v>
      </c>
      <c r="C42" s="5">
        <v>1</v>
      </c>
      <c r="D42" s="5">
        <v>0</v>
      </c>
      <c r="E42" s="24">
        <v>5</v>
      </c>
      <c r="F42" s="5">
        <v>3</v>
      </c>
      <c r="G42" s="5">
        <v>2</v>
      </c>
      <c r="H42" s="5">
        <v>1</v>
      </c>
      <c r="I42" s="5">
        <v>1</v>
      </c>
      <c r="J42" s="5">
        <v>1</v>
      </c>
      <c r="K42" s="5">
        <v>1</v>
      </c>
      <c r="L42" s="2">
        <v>0.25509700000000002</v>
      </c>
      <c r="M42" s="2"/>
      <c r="N42" s="2">
        <f t="shared" si="4"/>
        <v>24.630573104268517</v>
      </c>
      <c r="O42" s="2"/>
      <c r="P42" s="5">
        <v>5000</v>
      </c>
      <c r="Q42" s="9">
        <v>0.47610000000000002</v>
      </c>
      <c r="R42" s="9">
        <v>0.42220000000000002</v>
      </c>
      <c r="S42" s="9">
        <v>0.23130000000000001</v>
      </c>
      <c r="T42" s="9">
        <v>1.0500000000000001E-2</v>
      </c>
      <c r="U42" s="9">
        <v>1.04E-2</v>
      </c>
      <c r="V42" s="9">
        <v>0.105</v>
      </c>
    </row>
    <row r="43" spans="1:33" x14ac:dyDescent="0.2">
      <c r="A43" s="5">
        <v>7</v>
      </c>
      <c r="B43" s="5">
        <v>4</v>
      </c>
      <c r="C43" s="5">
        <v>1</v>
      </c>
      <c r="D43" s="5">
        <v>0</v>
      </c>
      <c r="E43" s="24">
        <v>5</v>
      </c>
      <c r="F43" s="5">
        <v>2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2">
        <v>0.193522</v>
      </c>
      <c r="M43" s="2"/>
      <c r="N43" s="2">
        <f t="shared" si="4"/>
        <v>32.467550496478886</v>
      </c>
      <c r="O43" s="2"/>
      <c r="P43" s="5">
        <v>5000</v>
      </c>
      <c r="Q43" s="9">
        <v>0.46510000000000001</v>
      </c>
      <c r="R43" s="9">
        <v>0.43259999999999998</v>
      </c>
      <c r="S43" s="9">
        <v>0.1371</v>
      </c>
      <c r="T43" s="9">
        <v>1.72E-2</v>
      </c>
      <c r="U43" s="9">
        <v>1.7000000000000001E-2</v>
      </c>
      <c r="V43" s="9">
        <v>1.72E-2</v>
      </c>
    </row>
    <row r="44" spans="1:33" x14ac:dyDescent="0.2">
      <c r="A44" s="5">
        <v>7</v>
      </c>
      <c r="B44" s="5">
        <v>3</v>
      </c>
      <c r="C44" s="5">
        <v>2</v>
      </c>
      <c r="D44" s="5">
        <v>0</v>
      </c>
      <c r="E44" s="24">
        <v>4</v>
      </c>
      <c r="F44" s="5">
        <v>3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2">
        <v>0.228078</v>
      </c>
      <c r="M44" s="2"/>
      <c r="N44" s="2">
        <f t="shared" si="4"/>
        <v>27.548405840017828</v>
      </c>
      <c r="O44" s="2"/>
      <c r="P44" s="5">
        <v>5000</v>
      </c>
      <c r="Q44" s="9">
        <v>0.45300000000000001</v>
      </c>
      <c r="R44" s="9">
        <v>0.34820000000000001</v>
      </c>
      <c r="S44" s="9">
        <v>0.21609999999999999</v>
      </c>
      <c r="T44" s="9">
        <v>1.7000000000000001E-2</v>
      </c>
      <c r="U44" s="9">
        <v>1.4E-2</v>
      </c>
      <c r="V44" s="9">
        <v>1.41E-2</v>
      </c>
    </row>
    <row r="45" spans="1:33" x14ac:dyDescent="0.2">
      <c r="A45" s="5">
        <v>6</v>
      </c>
      <c r="B45" s="5">
        <v>5</v>
      </c>
      <c r="C45" s="5">
        <v>1</v>
      </c>
      <c r="D45" s="5">
        <v>0</v>
      </c>
      <c r="E45" s="24">
        <v>5</v>
      </c>
      <c r="F45" s="5">
        <v>1</v>
      </c>
      <c r="G45" s="5">
        <v>0</v>
      </c>
      <c r="H45" s="5">
        <v>1</v>
      </c>
      <c r="I45" s="5">
        <v>1</v>
      </c>
      <c r="J45" s="5">
        <v>1</v>
      </c>
      <c r="K45" s="5">
        <v>1</v>
      </c>
      <c r="L45" s="2">
        <v>0.15582299999999999</v>
      </c>
      <c r="M45" s="2">
        <v>0.98520300000000005</v>
      </c>
      <c r="N45" s="22">
        <f t="shared" si="4"/>
        <v>40.322579511237663</v>
      </c>
      <c r="O45" s="2">
        <f>2*PI()/M45</f>
        <v>6.3775539733228443</v>
      </c>
      <c r="P45" s="5">
        <v>5000</v>
      </c>
      <c r="Q45" s="9">
        <v>0.45100000000000001</v>
      </c>
      <c r="R45" s="9">
        <v>0.44500000000000001</v>
      </c>
      <c r="S45" s="9">
        <v>4.24E-2</v>
      </c>
      <c r="T45" s="9">
        <v>2.6200000000000001E-2</v>
      </c>
      <c r="U45" s="9">
        <v>2.5999999999999999E-2</v>
      </c>
      <c r="V45" s="9">
        <v>2.63E-2</v>
      </c>
    </row>
    <row r="46" spans="1:33" x14ac:dyDescent="0.2">
      <c r="A46" s="5">
        <v>6</v>
      </c>
      <c r="B46" s="5">
        <v>4</v>
      </c>
      <c r="C46" s="5">
        <v>2</v>
      </c>
      <c r="D46" s="5">
        <v>0</v>
      </c>
      <c r="E46" s="24">
        <v>4</v>
      </c>
      <c r="F46" s="5">
        <v>2</v>
      </c>
      <c r="G46" s="5">
        <v>0</v>
      </c>
      <c r="H46" s="5">
        <v>1</v>
      </c>
      <c r="I46" s="5">
        <v>1</v>
      </c>
      <c r="J46" s="5">
        <v>1</v>
      </c>
      <c r="K46" s="5">
        <v>1</v>
      </c>
      <c r="L46" s="2">
        <v>0.120367</v>
      </c>
      <c r="M46" s="2">
        <v>0.22054000000000001</v>
      </c>
      <c r="N46" s="22">
        <f t="shared" si="4"/>
        <v>52.200231850752999</v>
      </c>
      <c r="O46" s="2">
        <f>2*PI()/M46</f>
        <v>28.49000320658196</v>
      </c>
      <c r="P46" s="5">
        <v>10000</v>
      </c>
      <c r="Q46" s="9">
        <v>0.41389999999999999</v>
      </c>
      <c r="R46" s="9">
        <v>0.36320000000000002</v>
      </c>
      <c r="S46" s="9">
        <v>0.1081</v>
      </c>
      <c r="T46" s="9">
        <v>3.1300000000000001E-2</v>
      </c>
      <c r="U46" s="9">
        <v>2.6599999999999999E-2</v>
      </c>
      <c r="V46" s="9">
        <v>2.58E-2</v>
      </c>
    </row>
    <row r="47" spans="1:33" x14ac:dyDescent="0.2">
      <c r="A47" s="5">
        <v>6</v>
      </c>
      <c r="B47" s="5">
        <v>3</v>
      </c>
      <c r="C47" s="5">
        <v>2</v>
      </c>
      <c r="D47" s="5">
        <v>1</v>
      </c>
      <c r="E47" s="24">
        <v>3</v>
      </c>
      <c r="F47" s="5">
        <v>2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2">
        <v>3.7699099999999999E-2</v>
      </c>
      <c r="M47" s="2">
        <v>0.13885800000000001</v>
      </c>
      <c r="N47" s="2">
        <f t="shared" si="4"/>
        <v>166.66671902458111</v>
      </c>
      <c r="O47" s="22">
        <f>2*PI()/M47</f>
        <v>45.248997588756758</v>
      </c>
      <c r="P47" s="5">
        <v>10000</v>
      </c>
      <c r="Q47" s="9">
        <v>0.36549999999999999</v>
      </c>
      <c r="R47" s="9">
        <v>0.3201</v>
      </c>
      <c r="S47" s="9">
        <v>0.14810000000000001</v>
      </c>
      <c r="T47" s="9">
        <v>4.1799999999999997E-2</v>
      </c>
      <c r="U47" s="9">
        <v>3.7900000000000003E-2</v>
      </c>
      <c r="V47" s="9">
        <v>1.55E-2</v>
      </c>
    </row>
    <row r="48" spans="1:33" x14ac:dyDescent="0.2">
      <c r="A48" s="5">
        <v>5</v>
      </c>
      <c r="B48" s="5">
        <v>4</v>
      </c>
      <c r="C48" s="5">
        <v>3</v>
      </c>
      <c r="D48" s="5">
        <v>0</v>
      </c>
      <c r="E48" s="24">
        <v>3</v>
      </c>
      <c r="F48" s="5">
        <v>2</v>
      </c>
      <c r="G48" s="5">
        <v>-1</v>
      </c>
      <c r="H48" s="5">
        <v>1</v>
      </c>
      <c r="I48" s="5">
        <v>1</v>
      </c>
      <c r="J48" s="5">
        <v>1</v>
      </c>
      <c r="K48" s="5">
        <v>1</v>
      </c>
      <c r="L48" s="2">
        <v>8.7336300000000006E-2</v>
      </c>
      <c r="M48" s="2">
        <v>0.193522</v>
      </c>
      <c r="N48" s="22">
        <f t="shared" si="4"/>
        <v>71.942426083765696</v>
      </c>
      <c r="O48" s="2">
        <f>2*PI()/M48</f>
        <v>32.467550496478886</v>
      </c>
      <c r="P48" s="5">
        <v>10000</v>
      </c>
      <c r="Q48" s="9">
        <v>0.38169999999999998</v>
      </c>
      <c r="R48" s="9">
        <v>0.29649999999999999</v>
      </c>
      <c r="S48" s="9">
        <v>8.0699999999999994E-2</v>
      </c>
      <c r="T48" s="9">
        <v>3.5499999999999997E-2</v>
      </c>
      <c r="U48" s="9">
        <v>3.2099999999999997E-2</v>
      </c>
      <c r="V48" s="9">
        <v>3.2099999999999997E-2</v>
      </c>
    </row>
    <row r="49" spans="1:22" x14ac:dyDescent="0.2">
      <c r="A49" s="5">
        <v>5</v>
      </c>
      <c r="B49" s="5">
        <v>4</v>
      </c>
      <c r="C49" s="5">
        <v>2</v>
      </c>
      <c r="D49" s="5">
        <v>1</v>
      </c>
      <c r="E49" s="24">
        <v>3</v>
      </c>
      <c r="F49" s="5">
        <v>1</v>
      </c>
      <c r="G49" s="5">
        <v>0</v>
      </c>
      <c r="H49" s="5">
        <v>1</v>
      </c>
      <c r="I49" s="5">
        <v>1</v>
      </c>
      <c r="J49" s="5">
        <v>1</v>
      </c>
      <c r="K49" s="5">
        <v>1</v>
      </c>
      <c r="L49" s="2">
        <v>8.8592900000000002E-2</v>
      </c>
      <c r="M49" s="2">
        <v>0.165876</v>
      </c>
      <c r="N49" s="22">
        <f t="shared" si="4"/>
        <v>70.921996087492175</v>
      </c>
      <c r="O49" s="2">
        <f>2*PI()/M49</f>
        <v>37.878808912558696</v>
      </c>
      <c r="P49" s="5">
        <v>10000</v>
      </c>
      <c r="Q49" s="9">
        <v>0.34960000000000002</v>
      </c>
      <c r="R49" s="9">
        <v>0.33079999999999998</v>
      </c>
      <c r="S49" s="9">
        <v>4.1000000000000002E-2</v>
      </c>
      <c r="T49" s="9">
        <v>4.6199999999999998E-2</v>
      </c>
      <c r="U49" s="9">
        <v>4.07E-2</v>
      </c>
      <c r="V49" s="9">
        <v>2.3800000000000002E-2</v>
      </c>
    </row>
    <row r="53" spans="1:22" x14ac:dyDescent="0.2">
      <c r="A53" s="5" t="s">
        <v>70</v>
      </c>
    </row>
    <row r="54" spans="1:22" x14ac:dyDescent="0.2">
      <c r="A54" s="5" t="s">
        <v>35</v>
      </c>
      <c r="B54" s="5" t="s">
        <v>36</v>
      </c>
      <c r="C54" s="5" t="s">
        <v>37</v>
      </c>
      <c r="D54" s="5" t="s">
        <v>38</v>
      </c>
      <c r="E54" s="24" t="s">
        <v>39</v>
      </c>
      <c r="F54" s="5" t="s">
        <v>40</v>
      </c>
      <c r="G54" s="5" t="s">
        <v>41</v>
      </c>
      <c r="H54" s="5" t="s">
        <v>42</v>
      </c>
      <c r="I54" s="5" t="s">
        <v>43</v>
      </c>
      <c r="J54" s="5" t="s">
        <v>44</v>
      </c>
      <c r="K54" s="5" t="s">
        <v>45</v>
      </c>
      <c r="L54" s="14" t="s">
        <v>66</v>
      </c>
      <c r="M54" s="14" t="s">
        <v>67</v>
      </c>
      <c r="N54" s="7" t="s">
        <v>68</v>
      </c>
      <c r="O54" s="7" t="s">
        <v>69</v>
      </c>
      <c r="P54" s="5" t="s">
        <v>52</v>
      </c>
      <c r="Q54" s="12" t="s">
        <v>0</v>
      </c>
      <c r="R54" s="12" t="s">
        <v>2</v>
      </c>
      <c r="S54" s="12" t="s">
        <v>54</v>
      </c>
      <c r="T54" s="12" t="s">
        <v>55</v>
      </c>
      <c r="U54" s="12" t="s">
        <v>56</v>
      </c>
      <c r="V54" s="12" t="s">
        <v>57</v>
      </c>
    </row>
    <row r="55" spans="1:22" x14ac:dyDescent="0.2">
      <c r="A55" s="5">
        <v>13</v>
      </c>
      <c r="B55" s="5">
        <v>2</v>
      </c>
      <c r="C55" s="5">
        <v>1</v>
      </c>
      <c r="D55" s="5">
        <v>0</v>
      </c>
      <c r="E55" s="24">
        <v>7</v>
      </c>
      <c r="F55" s="5">
        <v>6</v>
      </c>
      <c r="G55" s="5">
        <v>5</v>
      </c>
      <c r="H55" s="5">
        <v>1</v>
      </c>
      <c r="I55" s="5">
        <v>1</v>
      </c>
      <c r="J55" s="5">
        <v>1</v>
      </c>
      <c r="K55" s="5">
        <v>1</v>
      </c>
      <c r="L55" s="2"/>
      <c r="M55" s="2"/>
      <c r="N55" s="2"/>
      <c r="O55" s="2"/>
      <c r="P55" s="5"/>
      <c r="Q55" s="9"/>
      <c r="R55" s="9"/>
      <c r="S55" s="9"/>
      <c r="T55" s="9"/>
      <c r="U55" s="9"/>
      <c r="V55" s="9"/>
    </row>
    <row r="56" spans="1:22" x14ac:dyDescent="0.2">
      <c r="A56" s="5">
        <v>12</v>
      </c>
      <c r="B56" s="5">
        <v>3</v>
      </c>
      <c r="C56" s="5">
        <v>1</v>
      </c>
      <c r="D56" s="5">
        <v>0</v>
      </c>
      <c r="E56" s="24">
        <v>7</v>
      </c>
      <c r="F56" s="5">
        <v>5</v>
      </c>
      <c r="G56" s="5">
        <v>4</v>
      </c>
      <c r="H56" s="5">
        <v>1</v>
      </c>
      <c r="I56" s="5">
        <v>1</v>
      </c>
      <c r="J56" s="5">
        <v>1</v>
      </c>
      <c r="K56" s="5">
        <v>1</v>
      </c>
      <c r="L56" s="2"/>
      <c r="M56" s="2"/>
      <c r="N56" s="2"/>
      <c r="O56" s="2"/>
      <c r="P56" s="5"/>
      <c r="Q56" s="9"/>
      <c r="R56" s="9"/>
      <c r="S56" s="9"/>
      <c r="T56" s="9"/>
      <c r="U56" s="9"/>
      <c r="V56" s="9"/>
    </row>
    <row r="57" spans="1:22" x14ac:dyDescent="0.2">
      <c r="A57" s="5">
        <v>11</v>
      </c>
      <c r="B57" s="5">
        <v>4</v>
      </c>
      <c r="C57" s="5">
        <v>1</v>
      </c>
      <c r="D57" s="5">
        <v>0</v>
      </c>
      <c r="E57" s="24">
        <v>7</v>
      </c>
      <c r="F57" s="5">
        <v>4</v>
      </c>
      <c r="G57" s="5">
        <v>3</v>
      </c>
      <c r="H57" s="5">
        <v>1</v>
      </c>
      <c r="I57" s="5">
        <v>1</v>
      </c>
      <c r="J57" s="5">
        <v>1</v>
      </c>
      <c r="K57" s="5">
        <v>1</v>
      </c>
      <c r="L57" s="2"/>
      <c r="M57" s="2"/>
      <c r="N57" s="2"/>
      <c r="O57" s="2"/>
      <c r="P57" s="5"/>
      <c r="Q57" s="9"/>
      <c r="R57" s="9"/>
      <c r="S57" s="9"/>
      <c r="T57" s="9"/>
      <c r="U57" s="9"/>
      <c r="V57" s="9"/>
    </row>
    <row r="58" spans="1:22" x14ac:dyDescent="0.2">
      <c r="A58" s="5">
        <v>11</v>
      </c>
      <c r="B58" s="5">
        <v>3</v>
      </c>
      <c r="C58" s="5">
        <v>2</v>
      </c>
      <c r="D58" s="5">
        <v>0</v>
      </c>
      <c r="E58" s="24">
        <v>6</v>
      </c>
      <c r="F58" s="5">
        <v>5</v>
      </c>
      <c r="G58" s="5">
        <v>3</v>
      </c>
      <c r="H58" s="5">
        <v>1</v>
      </c>
      <c r="I58" s="5">
        <v>1</v>
      </c>
      <c r="J58" s="5">
        <v>1</v>
      </c>
      <c r="K58" s="5">
        <v>1</v>
      </c>
      <c r="L58" s="2"/>
      <c r="M58" s="2"/>
      <c r="N58" s="2"/>
      <c r="O58" s="2"/>
      <c r="P58" s="5"/>
      <c r="Q58" s="9"/>
      <c r="R58" s="9"/>
      <c r="S58" s="9"/>
      <c r="T58" s="9"/>
      <c r="U58" s="9"/>
      <c r="V58" s="9"/>
    </row>
    <row r="59" spans="1:22" x14ac:dyDescent="0.2">
      <c r="A59" s="5">
        <v>10</v>
      </c>
      <c r="B59" s="5">
        <v>5</v>
      </c>
      <c r="C59" s="5">
        <v>1</v>
      </c>
      <c r="D59" s="5">
        <v>0</v>
      </c>
      <c r="E59" s="24">
        <v>7</v>
      </c>
      <c r="F59" s="5">
        <v>3</v>
      </c>
      <c r="G59" s="5">
        <v>2</v>
      </c>
      <c r="H59" s="5">
        <v>1</v>
      </c>
      <c r="I59" s="5">
        <v>1</v>
      </c>
      <c r="J59" s="5">
        <v>1</v>
      </c>
      <c r="K59" s="5">
        <v>1</v>
      </c>
      <c r="L59" s="2"/>
      <c r="M59" s="2"/>
      <c r="N59" s="2"/>
      <c r="O59" s="2"/>
      <c r="P59" s="5"/>
      <c r="Q59" s="9"/>
      <c r="R59" s="9"/>
      <c r="S59" s="9"/>
      <c r="T59" s="9"/>
      <c r="U59" s="9"/>
      <c r="V59" s="9"/>
    </row>
    <row r="60" spans="1:22" x14ac:dyDescent="0.2">
      <c r="A60" s="5">
        <v>10</v>
      </c>
      <c r="B60" s="5">
        <v>4</v>
      </c>
      <c r="C60" s="5">
        <v>2</v>
      </c>
      <c r="D60" s="5">
        <v>0</v>
      </c>
      <c r="E60" s="24">
        <v>6</v>
      </c>
      <c r="F60" s="5">
        <v>4</v>
      </c>
      <c r="G60" s="5">
        <v>2</v>
      </c>
      <c r="H60" s="5">
        <v>1</v>
      </c>
      <c r="I60" s="5">
        <v>1</v>
      </c>
      <c r="J60" s="5">
        <v>1</v>
      </c>
      <c r="K60" s="5">
        <v>1</v>
      </c>
      <c r="L60" s="2"/>
      <c r="M60" s="2"/>
      <c r="N60" s="2"/>
      <c r="O60" s="2"/>
      <c r="P60" s="5"/>
      <c r="Q60" s="9"/>
      <c r="R60" s="9"/>
      <c r="S60" s="9"/>
      <c r="T60" s="9"/>
      <c r="U60" s="9"/>
      <c r="V60" s="9"/>
    </row>
    <row r="61" spans="1:22" x14ac:dyDescent="0.2">
      <c r="A61" s="5">
        <v>10</v>
      </c>
      <c r="B61" s="5">
        <v>3</v>
      </c>
      <c r="C61" s="5">
        <v>2</v>
      </c>
      <c r="D61" s="5">
        <v>1</v>
      </c>
      <c r="E61" s="21">
        <v>5</v>
      </c>
      <c r="F61" s="21">
        <v>4</v>
      </c>
      <c r="G61" s="21">
        <v>3</v>
      </c>
      <c r="H61" s="5">
        <v>1</v>
      </c>
      <c r="I61" s="5">
        <v>1</v>
      </c>
      <c r="J61" s="5">
        <v>1</v>
      </c>
      <c r="K61" s="5">
        <v>2</v>
      </c>
      <c r="L61" s="2"/>
      <c r="M61" s="2"/>
      <c r="N61" s="2"/>
      <c r="O61" s="2"/>
      <c r="P61" s="5"/>
      <c r="Q61" s="9"/>
      <c r="R61" s="9"/>
      <c r="S61" s="9"/>
      <c r="T61" s="9"/>
      <c r="U61" s="9"/>
      <c r="V61" s="9"/>
    </row>
    <row r="62" spans="1:22" x14ac:dyDescent="0.2">
      <c r="A62" s="5">
        <v>9</v>
      </c>
      <c r="B62" s="5">
        <v>6</v>
      </c>
      <c r="C62" s="5">
        <v>1</v>
      </c>
      <c r="D62" s="5">
        <v>0</v>
      </c>
      <c r="E62" s="24">
        <v>7</v>
      </c>
      <c r="F62" s="5">
        <v>2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2"/>
      <c r="M62" s="2"/>
      <c r="N62" s="2"/>
      <c r="O62" s="2"/>
      <c r="P62" s="5"/>
      <c r="Q62" s="9"/>
      <c r="R62" s="9"/>
      <c r="S62" s="9"/>
      <c r="T62" s="9"/>
      <c r="U62" s="9"/>
      <c r="V62" s="9"/>
    </row>
    <row r="63" spans="1:22" x14ac:dyDescent="0.2">
      <c r="A63" s="5">
        <v>9</v>
      </c>
      <c r="B63" s="5">
        <v>5</v>
      </c>
      <c r="C63" s="5">
        <v>2</v>
      </c>
      <c r="D63" s="5">
        <v>0</v>
      </c>
      <c r="E63" s="24">
        <v>6</v>
      </c>
      <c r="F63" s="5">
        <v>3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2"/>
      <c r="M63" s="2"/>
      <c r="N63" s="2"/>
      <c r="O63" s="2"/>
      <c r="P63" s="5"/>
      <c r="Q63" s="9"/>
      <c r="R63" s="9"/>
      <c r="S63" s="9"/>
      <c r="T63" s="9"/>
      <c r="U63" s="9"/>
      <c r="V63" s="9"/>
    </row>
    <row r="64" spans="1:22" x14ac:dyDescent="0.2">
      <c r="A64" s="5">
        <v>9</v>
      </c>
      <c r="B64" s="5">
        <v>4</v>
      </c>
      <c r="C64" s="5">
        <v>3</v>
      </c>
      <c r="D64" s="5">
        <v>0</v>
      </c>
      <c r="E64" s="24">
        <v>5</v>
      </c>
      <c r="F64" s="5">
        <v>4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2"/>
      <c r="M64" s="2"/>
      <c r="N64" s="2"/>
      <c r="O64" s="2"/>
      <c r="P64" s="5"/>
      <c r="Q64" s="9"/>
      <c r="R64" s="9"/>
      <c r="S64" s="9"/>
      <c r="T64" s="9"/>
      <c r="U64" s="9"/>
      <c r="V64" s="9"/>
    </row>
    <row r="65" spans="1:22" x14ac:dyDescent="0.2">
      <c r="A65" s="5">
        <v>9</v>
      </c>
      <c r="B65" s="5">
        <v>4</v>
      </c>
      <c r="C65" s="5">
        <v>2</v>
      </c>
      <c r="D65" s="5">
        <v>1</v>
      </c>
      <c r="E65" s="21">
        <v>5</v>
      </c>
      <c r="F65" s="21">
        <v>3</v>
      </c>
      <c r="G65" s="21">
        <v>2</v>
      </c>
      <c r="H65" s="5">
        <v>1</v>
      </c>
      <c r="I65" s="5">
        <v>1</v>
      </c>
      <c r="J65" s="5">
        <v>1</v>
      </c>
      <c r="K65" s="5">
        <v>2</v>
      </c>
      <c r="L65" s="2"/>
      <c r="M65" s="2"/>
      <c r="N65" s="23"/>
      <c r="O65" s="2"/>
      <c r="P65" s="5"/>
      <c r="Q65" s="9"/>
      <c r="R65" s="9"/>
      <c r="S65" s="9"/>
      <c r="T65" s="9"/>
      <c r="U65" s="9"/>
      <c r="V65" s="9"/>
    </row>
    <row r="66" spans="1:22" x14ac:dyDescent="0.2">
      <c r="A66" s="5">
        <v>8</v>
      </c>
      <c r="B66" s="5">
        <v>7</v>
      </c>
      <c r="C66" s="5">
        <v>1</v>
      </c>
      <c r="D66" s="5">
        <v>0</v>
      </c>
      <c r="E66" s="24">
        <v>7</v>
      </c>
      <c r="F66" s="5">
        <v>1</v>
      </c>
      <c r="G66" s="5">
        <v>0</v>
      </c>
      <c r="H66" s="5">
        <v>1</v>
      </c>
      <c r="I66" s="5">
        <v>1</v>
      </c>
      <c r="J66" s="5">
        <v>1</v>
      </c>
      <c r="K66" s="5">
        <v>1</v>
      </c>
      <c r="L66" s="2"/>
      <c r="M66" s="2"/>
      <c r="N66" s="2"/>
      <c r="O66" s="2"/>
      <c r="P66" s="5"/>
      <c r="Q66" s="9"/>
      <c r="R66" s="9"/>
      <c r="S66" s="9"/>
      <c r="T66" s="9"/>
      <c r="U66" s="9"/>
      <c r="V66" s="9"/>
    </row>
    <row r="67" spans="1:22" x14ac:dyDescent="0.2">
      <c r="A67" s="5">
        <v>8</v>
      </c>
      <c r="B67" s="5">
        <v>6</v>
      </c>
      <c r="C67" s="5">
        <v>2</v>
      </c>
      <c r="D67" s="5">
        <v>0</v>
      </c>
      <c r="E67" s="24">
        <v>6</v>
      </c>
      <c r="F67" s="5">
        <v>2</v>
      </c>
      <c r="G67" s="5">
        <v>0</v>
      </c>
      <c r="H67" s="5">
        <v>1</v>
      </c>
      <c r="I67" s="5">
        <v>1</v>
      </c>
      <c r="J67" s="5">
        <v>1</v>
      </c>
      <c r="K67" s="5">
        <v>1</v>
      </c>
      <c r="L67" s="2"/>
      <c r="M67" s="2"/>
      <c r="N67" s="2"/>
      <c r="O67" s="2"/>
      <c r="P67" s="5"/>
      <c r="Q67" s="9"/>
      <c r="R67" s="9"/>
      <c r="S67" s="9"/>
      <c r="T67" s="9"/>
      <c r="U67" s="9"/>
      <c r="V67" s="9"/>
    </row>
    <row r="68" spans="1:22" x14ac:dyDescent="0.2">
      <c r="A68" s="5">
        <v>8</v>
      </c>
      <c r="B68" s="5">
        <v>5</v>
      </c>
      <c r="C68" s="5">
        <v>3</v>
      </c>
      <c r="D68" s="5">
        <v>0</v>
      </c>
      <c r="E68" s="24">
        <v>5</v>
      </c>
      <c r="F68" s="5">
        <v>3</v>
      </c>
      <c r="G68" s="5">
        <v>0</v>
      </c>
      <c r="H68" s="5">
        <v>1</v>
      </c>
      <c r="I68" s="5">
        <v>1</v>
      </c>
      <c r="J68" s="5">
        <v>1</v>
      </c>
      <c r="K68" s="5">
        <v>1</v>
      </c>
      <c r="L68" s="2"/>
      <c r="M68" s="2"/>
      <c r="N68" s="2"/>
      <c r="O68" s="2"/>
      <c r="P68" s="5"/>
      <c r="Q68" s="9"/>
      <c r="R68" s="9"/>
      <c r="S68" s="9"/>
      <c r="T68" s="9"/>
      <c r="U68" s="9"/>
      <c r="V68" s="9"/>
    </row>
    <row r="69" spans="1:22" x14ac:dyDescent="0.2">
      <c r="A69" s="5">
        <v>8</v>
      </c>
      <c r="B69" s="5">
        <v>5</v>
      </c>
      <c r="C69" s="5">
        <v>2</v>
      </c>
      <c r="D69" s="5">
        <v>1</v>
      </c>
      <c r="E69" s="21">
        <v>5</v>
      </c>
      <c r="F69" s="21">
        <v>2</v>
      </c>
      <c r="G69" s="21">
        <v>1</v>
      </c>
      <c r="H69" s="5">
        <v>1</v>
      </c>
      <c r="I69" s="5">
        <v>1</v>
      </c>
      <c r="J69" s="5">
        <v>1</v>
      </c>
      <c r="K69" s="5">
        <v>1</v>
      </c>
      <c r="L69" s="2">
        <v>0.14702699999999999</v>
      </c>
      <c r="M69" s="2"/>
      <c r="N69" s="23">
        <f t="shared" ref="N69:N77" si="5">2*PI()/L69</f>
        <v>42.734907922895701</v>
      </c>
      <c r="O69" s="2"/>
      <c r="P69" s="5">
        <v>20000</v>
      </c>
      <c r="Q69" s="9"/>
      <c r="R69" s="9"/>
      <c r="S69" s="9"/>
      <c r="T69" s="9"/>
      <c r="U69" s="9"/>
      <c r="V69" s="9"/>
    </row>
    <row r="70" spans="1:22" x14ac:dyDescent="0.2">
      <c r="A70" s="5">
        <v>8</v>
      </c>
      <c r="B70" s="5">
        <v>4</v>
      </c>
      <c r="C70" s="5">
        <v>3</v>
      </c>
      <c r="D70" s="5">
        <v>1</v>
      </c>
      <c r="E70" s="21">
        <v>4</v>
      </c>
      <c r="F70" s="21">
        <v>3</v>
      </c>
      <c r="G70" s="21">
        <v>1</v>
      </c>
      <c r="H70" s="5">
        <v>1</v>
      </c>
      <c r="I70" s="5">
        <v>1</v>
      </c>
      <c r="J70" s="5">
        <v>1</v>
      </c>
      <c r="K70" s="5">
        <v>1</v>
      </c>
      <c r="L70" s="2">
        <v>0.147341</v>
      </c>
      <c r="M70" s="2"/>
      <c r="N70" s="23">
        <f t="shared" si="5"/>
        <v>42.643835098035076</v>
      </c>
      <c r="O70" s="2"/>
      <c r="P70" s="5">
        <v>20000</v>
      </c>
      <c r="Q70" s="9"/>
      <c r="R70" s="9"/>
      <c r="S70" s="9"/>
      <c r="T70" s="9"/>
      <c r="U70" s="9"/>
      <c r="V70" s="9"/>
    </row>
    <row r="71" spans="1:22" x14ac:dyDescent="0.2">
      <c r="A71" s="5">
        <v>7</v>
      </c>
      <c r="B71" s="5">
        <v>6</v>
      </c>
      <c r="C71" s="5">
        <v>3</v>
      </c>
      <c r="D71" s="5">
        <v>0</v>
      </c>
      <c r="E71" s="24">
        <v>5</v>
      </c>
      <c r="F71" s="5">
        <v>2</v>
      </c>
      <c r="G71" s="5">
        <v>-1</v>
      </c>
      <c r="H71" s="5">
        <v>1</v>
      </c>
      <c r="I71" s="5">
        <v>1</v>
      </c>
      <c r="J71" s="5">
        <v>1</v>
      </c>
      <c r="K71" s="5">
        <v>1</v>
      </c>
      <c r="L71" s="2"/>
      <c r="M71" s="2"/>
      <c r="N71" s="2"/>
      <c r="O71" s="2"/>
      <c r="P71" s="5"/>
      <c r="Q71" s="9"/>
      <c r="R71" s="9"/>
      <c r="S71" s="9"/>
      <c r="T71" s="9"/>
      <c r="U71" s="9"/>
      <c r="V71" s="9"/>
    </row>
    <row r="72" spans="1:22" x14ac:dyDescent="0.2">
      <c r="A72" s="5">
        <v>7</v>
      </c>
      <c r="B72" s="5">
        <v>6</v>
      </c>
      <c r="C72" s="5">
        <v>2</v>
      </c>
      <c r="D72" s="5">
        <v>1</v>
      </c>
      <c r="E72" s="21">
        <v>5</v>
      </c>
      <c r="F72" s="21">
        <v>1</v>
      </c>
      <c r="G72" s="21">
        <v>0</v>
      </c>
      <c r="H72" s="5">
        <v>1</v>
      </c>
      <c r="I72" s="5">
        <v>1</v>
      </c>
      <c r="J72" s="5">
        <v>1</v>
      </c>
      <c r="K72" s="5">
        <v>1</v>
      </c>
      <c r="L72" s="2">
        <v>0.123779</v>
      </c>
      <c r="M72" s="2"/>
      <c r="N72" s="23">
        <f t="shared" si="5"/>
        <v>50.76131902164007</v>
      </c>
      <c r="O72" s="2"/>
      <c r="P72" s="5">
        <v>20000</v>
      </c>
      <c r="Q72" s="9"/>
      <c r="R72" s="9"/>
      <c r="S72" s="9"/>
      <c r="T72" s="9"/>
      <c r="U72" s="9"/>
      <c r="V72" s="9"/>
    </row>
    <row r="73" spans="1:22" x14ac:dyDescent="0.2">
      <c r="A73" s="5">
        <v>7</v>
      </c>
      <c r="B73" s="5">
        <v>5</v>
      </c>
      <c r="C73" s="5">
        <v>4</v>
      </c>
      <c r="D73" s="5">
        <v>0</v>
      </c>
      <c r="E73" s="21">
        <v>4</v>
      </c>
      <c r="F73" s="21">
        <v>3</v>
      </c>
      <c r="G73" s="21">
        <v>-1</v>
      </c>
      <c r="H73" s="5">
        <v>1</v>
      </c>
      <c r="I73" s="5">
        <v>1</v>
      </c>
      <c r="J73" s="5">
        <v>1</v>
      </c>
      <c r="K73" s="5">
        <v>1</v>
      </c>
      <c r="L73" s="2">
        <v>0.125664</v>
      </c>
      <c r="M73" s="2"/>
      <c r="N73" s="23">
        <f t="shared" si="5"/>
        <v>49.999883078523574</v>
      </c>
      <c r="O73" s="2"/>
      <c r="P73" s="5">
        <v>20000</v>
      </c>
      <c r="Q73" s="9"/>
      <c r="R73" s="9"/>
      <c r="S73" s="9"/>
      <c r="T73" s="9"/>
      <c r="U73" s="9"/>
      <c r="V73" s="9"/>
    </row>
    <row r="74" spans="1:22" x14ac:dyDescent="0.2">
      <c r="A74" s="5">
        <v>7</v>
      </c>
      <c r="B74" s="5">
        <v>5</v>
      </c>
      <c r="C74" s="5">
        <v>3</v>
      </c>
      <c r="D74" s="5">
        <v>1</v>
      </c>
      <c r="E74" s="21">
        <v>4</v>
      </c>
      <c r="F74" s="21">
        <v>2</v>
      </c>
      <c r="G74" s="21">
        <v>0</v>
      </c>
      <c r="H74" s="5">
        <v>1</v>
      </c>
      <c r="I74" s="5">
        <v>1</v>
      </c>
      <c r="J74" s="5">
        <v>1</v>
      </c>
      <c r="K74" s="5">
        <v>1</v>
      </c>
      <c r="L74" s="2">
        <v>9.0163699999999999E-2</v>
      </c>
      <c r="M74" s="2"/>
      <c r="N74" s="23">
        <f t="shared" si="5"/>
        <v>69.68641822795189</v>
      </c>
      <c r="O74" s="2"/>
      <c r="P74" s="5">
        <v>20000</v>
      </c>
      <c r="Q74" s="9">
        <v>0.38219999999999998</v>
      </c>
      <c r="R74" s="9">
        <v>0.32529999999999998</v>
      </c>
      <c r="S74" s="9">
        <v>8.1299999999999997E-2</v>
      </c>
      <c r="T74" s="9">
        <v>2.8000000000000001E-2</v>
      </c>
      <c r="U74" s="9">
        <v>2.5100000000000001E-2</v>
      </c>
      <c r="V74" s="9">
        <v>2.01E-2</v>
      </c>
    </row>
    <row r="75" spans="1:22" x14ac:dyDescent="0.2">
      <c r="A75" s="5">
        <v>7</v>
      </c>
      <c r="B75" s="5">
        <v>4</v>
      </c>
      <c r="C75" s="5">
        <v>3</v>
      </c>
      <c r="D75" s="5">
        <v>2</v>
      </c>
      <c r="E75" s="21">
        <v>3</v>
      </c>
      <c r="F75" s="21">
        <v>2</v>
      </c>
      <c r="G75" s="21">
        <v>1</v>
      </c>
      <c r="H75" s="5">
        <v>1</v>
      </c>
      <c r="I75" s="5">
        <v>1</v>
      </c>
      <c r="J75" s="5">
        <v>1</v>
      </c>
      <c r="K75" s="5">
        <v>1</v>
      </c>
      <c r="L75" s="2">
        <v>9.3350299999999997E-2</v>
      </c>
      <c r="M75" s="2"/>
      <c r="N75" s="23">
        <f t="shared" si="5"/>
        <v>67.307607015505965</v>
      </c>
      <c r="O75" s="2"/>
      <c r="P75" s="5">
        <v>20000</v>
      </c>
      <c r="Q75" s="9">
        <v>0.3266</v>
      </c>
      <c r="R75" s="9">
        <v>0.28399999999999997</v>
      </c>
      <c r="S75" s="9">
        <v>0.1203</v>
      </c>
      <c r="T75" s="9">
        <v>3.8899999999999997E-2</v>
      </c>
      <c r="U75" s="9">
        <v>3.5799999999999998E-2</v>
      </c>
      <c r="V75" s="9">
        <v>1.9E-2</v>
      </c>
    </row>
    <row r="76" spans="1:22" x14ac:dyDescent="0.2">
      <c r="A76" s="5">
        <v>6</v>
      </c>
      <c r="B76" s="5">
        <v>5</v>
      </c>
      <c r="C76" s="5">
        <v>4</v>
      </c>
      <c r="D76" s="5">
        <v>1</v>
      </c>
      <c r="E76" s="21">
        <v>3</v>
      </c>
      <c r="F76" s="21">
        <v>2</v>
      </c>
      <c r="G76" s="21">
        <v>-1</v>
      </c>
      <c r="H76" s="5">
        <v>1</v>
      </c>
      <c r="I76" s="5">
        <v>1</v>
      </c>
      <c r="J76" s="5">
        <v>1</v>
      </c>
      <c r="K76" s="5">
        <v>1</v>
      </c>
      <c r="L76" s="2">
        <v>6.4866999999999994E-2</v>
      </c>
      <c r="M76" s="2"/>
      <c r="N76" s="23">
        <f t="shared" si="5"/>
        <v>96.862585092259337</v>
      </c>
      <c r="O76" s="2"/>
      <c r="P76" s="5">
        <v>20000</v>
      </c>
      <c r="Q76" s="9">
        <v>0.36759999999999998</v>
      </c>
      <c r="R76" s="9">
        <v>0.25209999999999999</v>
      </c>
      <c r="S76" s="9">
        <v>7.6399999999999996E-2</v>
      </c>
      <c r="T76" s="9">
        <v>0.23400000000000001</v>
      </c>
      <c r="U76" s="9">
        <v>2.1399999999999999E-2</v>
      </c>
      <c r="V76" s="9">
        <v>0.17899999999999999</v>
      </c>
    </row>
    <row r="77" spans="1:22" x14ac:dyDescent="0.2">
      <c r="A77" s="5">
        <v>6</v>
      </c>
      <c r="B77" s="5">
        <v>5</v>
      </c>
      <c r="C77" s="5">
        <v>3</v>
      </c>
      <c r="D77" s="5">
        <v>2</v>
      </c>
      <c r="E77" s="21">
        <v>3</v>
      </c>
      <c r="F77" s="21">
        <v>1</v>
      </c>
      <c r="G77" s="21">
        <v>0</v>
      </c>
      <c r="H77" s="5">
        <v>1</v>
      </c>
      <c r="I77" s="5">
        <v>1</v>
      </c>
      <c r="J77" s="5">
        <v>1</v>
      </c>
      <c r="K77" s="5">
        <v>1</v>
      </c>
      <c r="L77" s="2">
        <v>6.5659300000000004E-2</v>
      </c>
      <c r="M77" s="2"/>
      <c r="N77" s="23">
        <f t="shared" si="5"/>
        <v>95.693760170753961</v>
      </c>
      <c r="O77" s="2"/>
      <c r="P77" s="5">
        <v>20000</v>
      </c>
      <c r="Q77" s="9">
        <v>0.3503</v>
      </c>
      <c r="R77" s="9">
        <v>0.2732</v>
      </c>
      <c r="S77" s="9">
        <v>4.1000000000000002E-2</v>
      </c>
      <c r="T77" s="9">
        <v>0.35499999999999998</v>
      </c>
      <c r="U77" s="9">
        <v>0.32600000000000001</v>
      </c>
      <c r="V77" s="9">
        <v>0.13</v>
      </c>
    </row>
    <row r="78" spans="1:22" x14ac:dyDescent="0.2">
      <c r="S78" s="9"/>
      <c r="T78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number</vt:lpstr>
      <vt:lpstr>overlap</vt:lpstr>
      <vt:lpstr>p = 2, h = 0.3</vt:lpstr>
      <vt:lpstr>p = 2</vt:lpstr>
      <vt:lpstr>reduced analysis</vt:lpstr>
      <vt:lpstr>p = 3, N =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2021-12-21T02:50:48Z</dcterms:modified>
</cp:coreProperties>
</file>