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A0E72D4-ED04-4822-80E3-EC1EAC44BA39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number" sheetId="2" r:id="rId1"/>
    <sheet name="overlap" sheetId="3" r:id="rId2"/>
    <sheet name="p = 2, h = 0.3" sheetId="1" r:id="rId3"/>
    <sheet name="p = 2" sheetId="5" r:id="rId4"/>
    <sheet name="reduced analysis" sheetId="4" r:id="rId5"/>
    <sheet name="p = 3, N = 12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" i="6" l="1"/>
  <c r="N70" i="6"/>
  <c r="N72" i="6"/>
  <c r="N73" i="6"/>
  <c r="N74" i="6"/>
  <c r="N75" i="6"/>
  <c r="N76" i="6"/>
  <c r="N77" i="6"/>
  <c r="N41" i="6"/>
  <c r="N42" i="6"/>
  <c r="N43" i="6"/>
  <c r="N44" i="6"/>
  <c r="O45" i="6"/>
  <c r="N45" i="6"/>
  <c r="N46" i="6"/>
  <c r="O46" i="6"/>
  <c r="N47" i="6"/>
  <c r="O47" i="6"/>
  <c r="N48" i="6"/>
  <c r="O48" i="6"/>
  <c r="O49" i="6"/>
  <c r="N49" i="6"/>
  <c r="P14" i="6"/>
  <c r="O14" i="6"/>
  <c r="P16" i="6"/>
  <c r="O16" i="6"/>
  <c r="O18" i="6"/>
  <c r="P18" i="6"/>
  <c r="O19" i="6"/>
  <c r="P19" i="6"/>
  <c r="P20" i="6"/>
  <c r="O20" i="6"/>
  <c r="P21" i="6"/>
  <c r="O21" i="6"/>
  <c r="P23" i="6"/>
  <c r="O23" i="6"/>
  <c r="P24" i="6"/>
  <c r="O24" i="6"/>
  <c r="O25" i="6"/>
  <c r="P25" i="6"/>
  <c r="O26" i="6"/>
  <c r="P26" i="6"/>
  <c r="P27" i="6"/>
  <c r="O27" i="6"/>
  <c r="O28" i="6"/>
  <c r="P28" i="6"/>
  <c r="Q29" i="6"/>
  <c r="P29" i="6"/>
  <c r="O29" i="6"/>
  <c r="O30" i="6"/>
  <c r="P30" i="6"/>
  <c r="O31" i="6"/>
  <c r="P31" i="6"/>
  <c r="Q31" i="6"/>
  <c r="AE31" i="6"/>
  <c r="AF31" i="6"/>
  <c r="AG31" i="6"/>
  <c r="O32" i="6"/>
  <c r="P32" i="6"/>
  <c r="O33" i="6"/>
  <c r="P33" i="6"/>
  <c r="O34" i="6"/>
  <c r="P34" i="6"/>
  <c r="Q34" i="6"/>
  <c r="AE34" i="6"/>
  <c r="AF34" i="6"/>
  <c r="AG34" i="6"/>
  <c r="P35" i="6"/>
  <c r="Q35" i="6"/>
  <c r="AE35" i="6"/>
  <c r="AF35" i="6"/>
  <c r="AG35" i="6"/>
  <c r="O35" i="6"/>
  <c r="J26" i="4"/>
  <c r="J27" i="4"/>
  <c r="J25" i="4"/>
  <c r="I24" i="4"/>
  <c r="G27" i="4"/>
  <c r="G26" i="4"/>
  <c r="E26" i="4"/>
  <c r="I26" i="4" s="1"/>
  <c r="C26" i="4"/>
  <c r="G25" i="4"/>
  <c r="E25" i="4"/>
  <c r="I25" i="4" s="1"/>
  <c r="C25" i="4"/>
  <c r="E24" i="4"/>
  <c r="C24" i="4"/>
  <c r="C23" i="4"/>
  <c r="J15" i="4"/>
  <c r="J16" i="4"/>
  <c r="J14" i="4"/>
  <c r="I14" i="4"/>
  <c r="I15" i="4"/>
  <c r="I13" i="4"/>
  <c r="J6" i="4"/>
  <c r="J7" i="4"/>
  <c r="J5" i="4"/>
  <c r="I5" i="4"/>
  <c r="I6" i="4"/>
  <c r="I4" i="4"/>
  <c r="G7" i="4"/>
  <c r="H15" i="4"/>
  <c r="H6" i="4"/>
  <c r="H5" i="4"/>
  <c r="G5" i="4"/>
  <c r="G6" i="4"/>
  <c r="G16" i="4"/>
  <c r="G15" i="4"/>
  <c r="E15" i="4"/>
  <c r="C15" i="4"/>
  <c r="E14" i="4"/>
  <c r="C14" i="4"/>
  <c r="E13" i="4"/>
  <c r="C13" i="4"/>
  <c r="C12" i="4"/>
  <c r="E4" i="4"/>
  <c r="E5" i="4"/>
  <c r="E6" i="4"/>
  <c r="C3" i="4"/>
  <c r="C4" i="4"/>
  <c r="C6" i="4"/>
  <c r="C5" i="4"/>
  <c r="C39" i="2"/>
  <c r="C31" i="2"/>
  <c r="C32" i="2" s="1"/>
  <c r="C33" i="2" s="1"/>
  <c r="C34" i="2" s="1"/>
  <c r="C35" i="2" s="1"/>
  <c r="C36" i="2" s="1"/>
  <c r="C37" i="2" s="1"/>
  <c r="C38" i="2" s="1"/>
  <c r="S22" i="1"/>
  <c r="R22" i="1"/>
  <c r="O22" i="1"/>
  <c r="Q22" i="1" s="1"/>
  <c r="O17" i="1"/>
  <c r="P17" i="1" s="1"/>
  <c r="R17" i="1" s="1"/>
  <c r="T17" i="1" s="1"/>
  <c r="U16" i="1"/>
  <c r="T16" i="1"/>
  <c r="U15" i="1"/>
  <c r="T15" i="1"/>
  <c r="U14" i="1"/>
  <c r="T14" i="1"/>
  <c r="U13" i="1"/>
  <c r="T13" i="1"/>
  <c r="U12" i="1"/>
  <c r="T12" i="1"/>
  <c r="R13" i="1"/>
  <c r="S13" i="1"/>
  <c r="R14" i="1"/>
  <c r="S14" i="1"/>
  <c r="R15" i="1"/>
  <c r="S15" i="1"/>
  <c r="R16" i="1"/>
  <c r="S16" i="1"/>
  <c r="S12" i="1"/>
  <c r="R12" i="1"/>
  <c r="O16" i="1"/>
  <c r="Q16" i="1" s="1"/>
  <c r="O15" i="1"/>
  <c r="Q15" i="1" s="1"/>
  <c r="O14" i="1"/>
  <c r="Q14" i="1" s="1"/>
  <c r="O13" i="1"/>
  <c r="P13" i="1" s="1"/>
  <c r="O12" i="1"/>
  <c r="Q12" i="1" s="1"/>
  <c r="U58" i="1"/>
  <c r="U59" i="1"/>
  <c r="U60" i="1"/>
  <c r="U61" i="1"/>
  <c r="U62" i="1"/>
  <c r="U63" i="1"/>
  <c r="U57" i="1"/>
  <c r="U4" i="1"/>
  <c r="U5" i="1"/>
  <c r="U6" i="1"/>
  <c r="U7" i="1"/>
  <c r="U3" i="1"/>
  <c r="T3" i="1"/>
  <c r="T58" i="1"/>
  <c r="T59" i="1"/>
  <c r="T60" i="1"/>
  <c r="T61" i="1"/>
  <c r="T62" i="1"/>
  <c r="T63" i="1"/>
  <c r="T57" i="1"/>
  <c r="T4" i="1"/>
  <c r="T5" i="1"/>
  <c r="T6" i="1"/>
  <c r="T7" i="1"/>
  <c r="R4" i="1"/>
  <c r="S4" i="1"/>
  <c r="R5" i="1"/>
  <c r="S5" i="1"/>
  <c r="R6" i="1"/>
  <c r="S6" i="1"/>
  <c r="R7" i="1"/>
  <c r="S7" i="1"/>
  <c r="S3" i="1"/>
  <c r="R3" i="1"/>
  <c r="O7" i="1"/>
  <c r="Q7" i="1" s="1"/>
  <c r="O6" i="1"/>
  <c r="Q6" i="1" s="1"/>
  <c r="Q5" i="1"/>
  <c r="P5" i="1"/>
  <c r="O5" i="1"/>
  <c r="O4" i="1"/>
  <c r="P4" i="1" s="1"/>
  <c r="O3" i="1"/>
  <c r="Q3" i="1" s="1"/>
  <c r="P58" i="1"/>
  <c r="R58" i="1" s="1"/>
  <c r="Q58" i="1"/>
  <c r="S58" i="1"/>
  <c r="P59" i="1"/>
  <c r="Q59" i="1"/>
  <c r="S59" i="1" s="1"/>
  <c r="R59" i="1"/>
  <c r="P60" i="1"/>
  <c r="Q60" i="1"/>
  <c r="R60" i="1"/>
  <c r="S60" i="1"/>
  <c r="P61" i="1"/>
  <c r="Q61" i="1"/>
  <c r="R61" i="1"/>
  <c r="S61" i="1"/>
  <c r="P62" i="1"/>
  <c r="R62" i="1" s="1"/>
  <c r="Q62" i="1"/>
  <c r="S62" i="1" s="1"/>
  <c r="P63" i="1"/>
  <c r="Q63" i="1"/>
  <c r="R63" i="1"/>
  <c r="S63" i="1"/>
  <c r="S57" i="1"/>
  <c r="R57" i="1"/>
  <c r="Q57" i="1"/>
  <c r="P57" i="1"/>
  <c r="O58" i="1"/>
  <c r="O59" i="1"/>
  <c r="O60" i="1"/>
  <c r="O61" i="1"/>
  <c r="O62" i="1"/>
  <c r="O63" i="1"/>
  <c r="O57" i="1"/>
  <c r="H61" i="1"/>
  <c r="M61" i="1" s="1"/>
  <c r="I61" i="1"/>
  <c r="J61" i="1"/>
  <c r="K61" i="1"/>
  <c r="H62" i="1"/>
  <c r="M62" i="1" s="1"/>
  <c r="I62" i="1"/>
  <c r="J62" i="1"/>
  <c r="K62" i="1"/>
  <c r="H60" i="1"/>
  <c r="M60" i="1" s="1"/>
  <c r="I60" i="1"/>
  <c r="J60" i="1"/>
  <c r="K60" i="1"/>
  <c r="K63" i="1"/>
  <c r="J63" i="1"/>
  <c r="I63" i="1"/>
  <c r="H63" i="1"/>
  <c r="M63" i="1" s="1"/>
  <c r="H59" i="1"/>
  <c r="M59" i="1" s="1"/>
  <c r="I59" i="1"/>
  <c r="J59" i="1"/>
  <c r="K59" i="1"/>
  <c r="H58" i="1"/>
  <c r="M58" i="1" s="1"/>
  <c r="I58" i="1"/>
  <c r="J58" i="1"/>
  <c r="K58" i="1"/>
  <c r="K57" i="1"/>
  <c r="J57" i="1"/>
  <c r="I57" i="1"/>
  <c r="H57" i="1"/>
  <c r="M57" i="1" s="1"/>
  <c r="G63" i="1"/>
  <c r="G62" i="1"/>
  <c r="G61" i="1"/>
  <c r="G60" i="1"/>
  <c r="G59" i="1"/>
  <c r="G58" i="1"/>
  <c r="G57" i="1"/>
  <c r="G56" i="1"/>
  <c r="A63" i="1"/>
  <c r="A62" i="1"/>
  <c r="A61" i="1"/>
  <c r="A60" i="1"/>
  <c r="A59" i="1"/>
  <c r="A58" i="1"/>
  <c r="A57" i="1"/>
  <c r="A56" i="1"/>
  <c r="D26" i="2"/>
  <c r="D25" i="2"/>
  <c r="D24" i="2"/>
  <c r="H26" i="4" l="1"/>
  <c r="H25" i="4"/>
  <c r="U22" i="1"/>
  <c r="P22" i="1"/>
  <c r="T22" i="1" s="1"/>
  <c r="Q17" i="1"/>
  <c r="S17" i="1" s="1"/>
  <c r="U17" i="1" s="1"/>
  <c r="P15" i="1"/>
  <c r="P12" i="1"/>
  <c r="Q13" i="1"/>
  <c r="P14" i="1"/>
  <c r="P16" i="1"/>
  <c r="P3" i="1"/>
  <c r="Q4" i="1"/>
  <c r="P6" i="1"/>
  <c r="P7" i="1"/>
  <c r="D23" i="2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K3" i="5"/>
  <c r="J3" i="5"/>
  <c r="I3" i="5"/>
  <c r="H3" i="5"/>
  <c r="F3" i="3"/>
  <c r="F4" i="3"/>
  <c r="F5" i="3"/>
  <c r="F6" i="3"/>
  <c r="F15" i="3"/>
  <c r="F14" i="3"/>
  <c r="F13" i="3"/>
  <c r="F12" i="3"/>
  <c r="G49" i="1"/>
  <c r="G48" i="1"/>
  <c r="I48" i="1"/>
  <c r="J48" i="1"/>
  <c r="K48" i="1"/>
  <c r="I49" i="1"/>
  <c r="J49" i="1"/>
  <c r="K49" i="1"/>
  <c r="A49" i="1"/>
  <c r="H49" i="1"/>
  <c r="M49" i="1" s="1"/>
  <c r="A48" i="1"/>
  <c r="H48" i="1"/>
  <c r="M48" i="1" s="1"/>
  <c r="G47" i="1"/>
  <c r="I47" i="1"/>
  <c r="J47" i="1"/>
  <c r="K47" i="1"/>
  <c r="A47" i="1"/>
  <c r="H47" i="1"/>
  <c r="M47" i="1" s="1"/>
  <c r="F8" i="3"/>
  <c r="F9" i="3"/>
  <c r="F10" i="3"/>
  <c r="F11" i="3"/>
  <c r="F7" i="3"/>
  <c r="I14" i="2"/>
  <c r="I15" i="2" s="1"/>
  <c r="I16" i="2" s="1"/>
  <c r="I17" i="2" s="1"/>
  <c r="I18" i="2" s="1"/>
  <c r="I19" i="2" s="1"/>
  <c r="I20" i="2" s="1"/>
  <c r="A7" i="1"/>
  <c r="A6" i="1"/>
  <c r="A5" i="1"/>
  <c r="A4" i="1"/>
  <c r="K7" i="1"/>
  <c r="J7" i="1"/>
  <c r="I7" i="1"/>
  <c r="H7" i="1"/>
  <c r="M7" i="1" s="1"/>
  <c r="G7" i="1"/>
  <c r="K6" i="1"/>
  <c r="J6" i="1"/>
  <c r="I6" i="1"/>
  <c r="H6" i="1"/>
  <c r="M6" i="1" s="1"/>
  <c r="G6" i="1"/>
  <c r="K5" i="1"/>
  <c r="J5" i="1"/>
  <c r="I5" i="1"/>
  <c r="H5" i="1"/>
  <c r="M5" i="1" s="1"/>
  <c r="G5" i="1"/>
  <c r="K4" i="1"/>
  <c r="J4" i="1"/>
  <c r="I4" i="1"/>
  <c r="H4" i="1"/>
  <c r="M4" i="1" s="1"/>
  <c r="G4" i="1"/>
  <c r="K3" i="1"/>
  <c r="J3" i="1"/>
  <c r="I3" i="1"/>
  <c r="H3" i="1"/>
  <c r="M3" i="1" s="1"/>
  <c r="D14" i="2"/>
  <c r="D13" i="2"/>
  <c r="D12" i="2"/>
  <c r="G46" i="1"/>
  <c r="I46" i="1"/>
  <c r="J46" i="1"/>
  <c r="K46" i="1"/>
  <c r="H46" i="1"/>
  <c r="M46" i="1" s="1"/>
  <c r="A46" i="1"/>
  <c r="P22" i="2"/>
  <c r="P21" i="2"/>
  <c r="P20" i="2"/>
  <c r="P19" i="2"/>
  <c r="O19" i="2"/>
  <c r="O20" i="2" s="1"/>
  <c r="O21" i="2" s="1"/>
  <c r="O22" i="2" s="1"/>
  <c r="M35" i="1"/>
  <c r="M26" i="1"/>
  <c r="H45" i="1"/>
  <c r="M45" i="1" s="1"/>
  <c r="I45" i="1"/>
  <c r="J45" i="1"/>
  <c r="K45" i="1"/>
  <c r="G45" i="1"/>
  <c r="A45" i="1"/>
  <c r="H35" i="1"/>
  <c r="I35" i="1"/>
  <c r="J35" i="1"/>
  <c r="K35" i="1"/>
  <c r="G35" i="1"/>
  <c r="A35" i="1"/>
  <c r="G34" i="1"/>
  <c r="K34" i="1"/>
  <c r="J34" i="1"/>
  <c r="I34" i="1"/>
  <c r="H34" i="1"/>
  <c r="M34" i="1" s="1"/>
  <c r="A34" i="1"/>
  <c r="D22" i="2"/>
  <c r="D21" i="2"/>
  <c r="D20" i="2"/>
  <c r="D19" i="2"/>
  <c r="C19" i="2"/>
  <c r="C20" i="2" s="1"/>
  <c r="C21" i="2" s="1"/>
  <c r="C22" i="2" s="1"/>
  <c r="C23" i="2" s="1"/>
  <c r="C24" i="2" s="1"/>
  <c r="C25" i="2" s="1"/>
  <c r="C26" i="2" s="1"/>
  <c r="G28" i="1"/>
  <c r="G26" i="1"/>
  <c r="I26" i="1"/>
  <c r="J26" i="1"/>
  <c r="K26" i="1"/>
  <c r="H26" i="1"/>
  <c r="I28" i="1"/>
  <c r="J28" i="1"/>
  <c r="K28" i="1"/>
  <c r="H28" i="1"/>
  <c r="M28" i="1" s="1"/>
  <c r="A28" i="1"/>
  <c r="G27" i="1"/>
  <c r="A27" i="1"/>
  <c r="A26" i="1"/>
  <c r="I27" i="1"/>
  <c r="J27" i="1"/>
  <c r="K27" i="1"/>
  <c r="H27" i="1"/>
  <c r="M27" i="1" s="1"/>
  <c r="J13" i="2"/>
  <c r="J12" i="2"/>
  <c r="H43" i="1"/>
  <c r="M43" i="1" s="1"/>
  <c r="I43" i="1"/>
  <c r="J43" i="1"/>
  <c r="K43" i="1"/>
  <c r="H44" i="1"/>
  <c r="M44" i="1" s="1"/>
  <c r="I44" i="1"/>
  <c r="J44" i="1"/>
  <c r="K44" i="1"/>
  <c r="K42" i="1"/>
  <c r="J42" i="1"/>
  <c r="I42" i="1"/>
  <c r="H42" i="1"/>
  <c r="M42" i="1" s="1"/>
  <c r="G44" i="1"/>
  <c r="G43" i="1"/>
  <c r="H13" i="1"/>
  <c r="M13" i="1" s="1"/>
  <c r="I13" i="1"/>
  <c r="J13" i="1"/>
  <c r="K13" i="1"/>
  <c r="H14" i="1"/>
  <c r="M14" i="1" s="1"/>
  <c r="I14" i="1"/>
  <c r="J14" i="1"/>
  <c r="K14" i="1"/>
  <c r="H15" i="1"/>
  <c r="M15" i="1" s="1"/>
  <c r="I15" i="1"/>
  <c r="J15" i="1"/>
  <c r="K15" i="1"/>
  <c r="H16" i="1"/>
  <c r="M16" i="1" s="1"/>
  <c r="I16" i="1"/>
  <c r="J16" i="1"/>
  <c r="K16" i="1"/>
  <c r="H17" i="1"/>
  <c r="M17" i="1" s="1"/>
  <c r="I17" i="1"/>
  <c r="J17" i="1"/>
  <c r="K17" i="1"/>
  <c r="K12" i="1"/>
  <c r="J12" i="1"/>
  <c r="I12" i="1"/>
  <c r="H12" i="1"/>
  <c r="M12" i="1" s="1"/>
  <c r="G17" i="1"/>
  <c r="G16" i="1"/>
  <c r="G15" i="1"/>
  <c r="G14" i="1"/>
  <c r="G13" i="1"/>
  <c r="G25" i="1"/>
  <c r="G24" i="1"/>
  <c r="G23" i="1"/>
  <c r="H23" i="1"/>
  <c r="M23" i="1" s="1"/>
  <c r="I23" i="1"/>
  <c r="J23" i="1"/>
  <c r="K23" i="1"/>
  <c r="H24" i="1"/>
  <c r="M24" i="1" s="1"/>
  <c r="I24" i="1"/>
  <c r="J24" i="1"/>
  <c r="K24" i="1"/>
  <c r="H25" i="1"/>
  <c r="M25" i="1" s="1"/>
  <c r="I25" i="1"/>
  <c r="J25" i="1"/>
  <c r="K25" i="1"/>
  <c r="I22" i="1"/>
  <c r="J22" i="1"/>
  <c r="K22" i="1"/>
  <c r="H22" i="1"/>
  <c r="M22" i="1" s="1"/>
  <c r="A17" i="1"/>
  <c r="A16" i="1"/>
  <c r="A15" i="1"/>
  <c r="A14" i="1"/>
  <c r="A13" i="1"/>
  <c r="U7" i="2"/>
  <c r="U6" i="2"/>
  <c r="U5" i="2"/>
  <c r="U4" i="2"/>
  <c r="U3" i="2"/>
  <c r="T3" i="2"/>
  <c r="T4" i="2" s="1"/>
  <c r="T5" i="2" s="1"/>
  <c r="T6" i="2" s="1"/>
  <c r="T7" i="2" s="1"/>
  <c r="D11" i="2"/>
  <c r="D10" i="2"/>
  <c r="J11" i="2"/>
  <c r="A44" i="1"/>
  <c r="A43" i="1"/>
  <c r="A25" i="1"/>
  <c r="A23" i="1"/>
  <c r="A24" i="1"/>
  <c r="P4" i="2"/>
  <c r="O3" i="2"/>
  <c r="O4" i="2" s="1"/>
  <c r="P3" i="2"/>
  <c r="P2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D9" i="2"/>
  <c r="D8" i="2"/>
  <c r="D7" i="2"/>
  <c r="D6" i="2"/>
  <c r="D5" i="2"/>
  <c r="D4" i="2"/>
  <c r="J10" i="2"/>
  <c r="J9" i="2"/>
  <c r="J8" i="2"/>
  <c r="J7" i="2"/>
  <c r="J6" i="2"/>
  <c r="J5" i="2"/>
  <c r="J4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</calcChain>
</file>

<file path=xl/sharedStrings.xml><?xml version="1.0" encoding="utf-8"?>
<sst xmlns="http://schemas.openxmlformats.org/spreadsheetml/2006/main" count="338" uniqueCount="74">
  <si>
    <t>m1</t>
    <phoneticPr fontId="1" type="noConversion"/>
  </si>
  <si>
    <t>m1a</t>
    <phoneticPr fontId="1" type="noConversion"/>
  </si>
  <si>
    <t>m2</t>
    <phoneticPr fontId="1" type="noConversion"/>
  </si>
  <si>
    <t>m2a</t>
    <phoneticPr fontId="1" type="noConversion"/>
  </si>
  <si>
    <t>N=14,p=2</t>
    <phoneticPr fontId="1" type="noConversion"/>
  </si>
  <si>
    <t>overlap</t>
    <phoneticPr fontId="1" type="noConversion"/>
  </si>
  <si>
    <t>N</t>
    <phoneticPr fontId="1" type="noConversion"/>
  </si>
  <si>
    <t>p</t>
    <phoneticPr fontId="1" type="noConversion"/>
  </si>
  <si>
    <t>No</t>
    <phoneticPr fontId="1" type="noConversion"/>
  </si>
  <si>
    <t>N=16,p=2</t>
    <phoneticPr fontId="1" type="noConversion"/>
  </si>
  <si>
    <t>T</t>
    <phoneticPr fontId="1" type="noConversion"/>
  </si>
  <si>
    <t>N=12,p=2</t>
    <phoneticPr fontId="1" type="noConversion"/>
  </si>
  <si>
    <t>\omega</t>
    <phoneticPr fontId="1" type="noConversion"/>
  </si>
  <si>
    <t>N=15,p=2</t>
    <phoneticPr fontId="1" type="noConversion"/>
  </si>
  <si>
    <t>N=10,p=2</t>
    <phoneticPr fontId="1" type="noConversion"/>
  </si>
  <si>
    <t>h</t>
    <phoneticPr fontId="1" type="noConversion"/>
  </si>
  <si>
    <t>average overlap</t>
    <phoneticPr fontId="1" type="noConversion"/>
  </si>
  <si>
    <t>Overlap</t>
    <phoneticPr fontId="1" type="noConversion"/>
  </si>
  <si>
    <t>overlap = 0</t>
    <phoneticPr fontId="1" type="noConversion"/>
  </si>
  <si>
    <t>ln(T)/N</t>
    <phoneticPr fontId="1" type="noConversion"/>
  </si>
  <si>
    <t>N=18,p=2</t>
    <phoneticPr fontId="1" type="noConversion"/>
  </si>
  <si>
    <t>dw</t>
    <phoneticPr fontId="1" type="noConversion"/>
  </si>
  <si>
    <t>+dw</t>
    <phoneticPr fontId="1" type="noConversion"/>
  </si>
  <si>
    <t>-dw</t>
    <phoneticPr fontId="1" type="noConversion"/>
  </si>
  <si>
    <t>N = 10</t>
    <phoneticPr fontId="1" type="noConversion"/>
  </si>
  <si>
    <t>T1</t>
    <phoneticPr fontId="1" type="noConversion"/>
  </si>
  <si>
    <t>w1</t>
    <phoneticPr fontId="1" type="noConversion"/>
  </si>
  <si>
    <t>T2</t>
    <phoneticPr fontId="1" type="noConversion"/>
  </si>
  <si>
    <t>w2</t>
    <phoneticPr fontId="1" type="noConversion"/>
  </si>
  <si>
    <t>N = 12</t>
    <phoneticPr fontId="1" type="noConversion"/>
  </si>
  <si>
    <t>w3</t>
    <phoneticPr fontId="1" type="noConversion"/>
  </si>
  <si>
    <t>T3</t>
    <phoneticPr fontId="1" type="noConversion"/>
  </si>
  <si>
    <t>ln(T2)/N</t>
    <phoneticPr fontId="1" type="noConversion"/>
  </si>
  <si>
    <t>ln(T3)/N</t>
    <phoneticPr fontId="1" type="noConversion"/>
  </si>
  <si>
    <t>N = 14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</si>
  <si>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</si>
  <si>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</si>
  <si>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</si>
  <si>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</si>
  <si>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ol12</t>
    <phoneticPr fontId="1" type="noConversion"/>
  </si>
  <si>
    <t>ol13</t>
    <phoneticPr fontId="1" type="noConversion"/>
  </si>
  <si>
    <t>ol23</t>
    <phoneticPr fontId="1" type="noConversion"/>
  </si>
  <si>
    <t>GS_1</t>
    <phoneticPr fontId="1" type="noConversion"/>
  </si>
  <si>
    <t>GS_2</t>
    <phoneticPr fontId="1" type="noConversion"/>
  </si>
  <si>
    <t>GS_3</t>
    <phoneticPr fontId="1" type="noConversion"/>
  </si>
  <si>
    <t>GS_4</t>
    <phoneticPr fontId="1" type="noConversion"/>
  </si>
  <si>
    <t>w1a</t>
    <phoneticPr fontId="1" type="noConversion"/>
  </si>
  <si>
    <t>w2a</t>
    <phoneticPr fontId="1" type="noConversion"/>
  </si>
  <si>
    <t>w3a</t>
    <phoneticPr fontId="1" type="noConversion"/>
  </si>
  <si>
    <t>T1a</t>
    <phoneticPr fontId="1" type="noConversion"/>
  </si>
  <si>
    <t>T2a</t>
    <phoneticPr fontId="1" type="noConversion"/>
  </si>
  <si>
    <t>T3a</t>
    <phoneticPr fontId="1" type="noConversion"/>
  </si>
  <si>
    <t>T_s</t>
    <phoneticPr fontId="1" type="noConversion"/>
  </si>
  <si>
    <t>T_l</t>
    <phoneticPr fontId="1" type="noConversion"/>
  </si>
  <si>
    <t>m3</t>
    <phoneticPr fontId="1" type="noConversion"/>
  </si>
  <si>
    <t>std1</t>
    <phoneticPr fontId="1" type="noConversion"/>
  </si>
  <si>
    <t>std2</t>
    <phoneticPr fontId="1" type="noConversion"/>
  </si>
  <si>
    <t>std3</t>
    <phoneticPr fontId="1" type="noConversion"/>
  </si>
  <si>
    <t>y</t>
    <phoneticPr fontId="1" type="noConversion"/>
  </si>
  <si>
    <t>n</t>
    <phoneticPr fontId="1" type="noConversion"/>
  </si>
  <si>
    <t>2=3?</t>
    <phoneticPr fontId="1" type="noConversion"/>
  </si>
  <si>
    <t>it=anti?</t>
    <phoneticPr fontId="1" type="noConversion"/>
  </si>
  <si>
    <t>-</t>
    <phoneticPr fontId="1" type="noConversion"/>
  </si>
  <si>
    <t>1to2</t>
    <phoneticPr fontId="1" type="noConversion"/>
  </si>
  <si>
    <t>m</t>
    <phoneticPr fontId="1" type="noConversion"/>
  </si>
  <si>
    <t>e</t>
    <phoneticPr fontId="1" type="noConversion"/>
  </si>
  <si>
    <t>wl</t>
    <phoneticPr fontId="1" type="noConversion"/>
  </si>
  <si>
    <t>ws</t>
    <phoneticPr fontId="1" type="noConversion"/>
  </si>
  <si>
    <t>Tl</t>
    <phoneticPr fontId="1" type="noConversion"/>
  </si>
  <si>
    <t>Ts</t>
    <phoneticPr fontId="1" type="noConversion"/>
  </si>
  <si>
    <t>N = 16</t>
    <phoneticPr fontId="1" type="noConversion"/>
  </si>
  <si>
    <t>N = 40</t>
    <phoneticPr fontId="1" type="noConversion"/>
  </si>
  <si>
    <t>degen</t>
    <phoneticPr fontId="1" type="noConversion"/>
  </si>
  <si>
    <t>transverse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</si>
</sst>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_);[Red]\(0.00\)"/>
    <numFmt numFmtId="177" formatCode="0.000000_);[Red]\(0.000000\)"/>
    <numFmt numFmtId="178" formatCode="0.0000000_);[Red]\(0.0000000\)"/>
    <numFmt numFmtId="179" formatCode="0.000000000_);[Red]\(0.000000000\)"/>
    <numFmt numFmtId="180" formatCode="0_);[Red]\(0\)"/>
    <numFmt numFmtId="181" formatCode="0.000_);[Red]\(0.000\)"/>
    <numFmt numFmtId="182" formatCode="0.0000_);[Red]\(0.0000\)"/>
    <numFmt numFmtId="183" formatCode="0.00000000_);[Red]\(0.00000000\)"/>
    <numFmt numFmtId="184" formatCode="0.0000E+00"/>
    <numFmt numFmtId="185" formatCode="0.00000E+00"/>
    <numFmt numFmtId="186" formatCode="0.0E+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49" fontId="0" fillId="0" borderId="0" xfId="0" applyNumberFormat="1"/>
    <xf numFmtId="181" fontId="0" fillId="0" borderId="0" xfId="0" applyNumberFormat="1"/>
    <xf numFmtId="181" fontId="2" fillId="0" borderId="0" xfId="0" applyNumberFormat="1" applyFont="1"/>
    <xf numFmtId="182" fontId="0" fillId="0" borderId="0" xfId="0" applyNumberFormat="1"/>
    <xf numFmtId="183" fontId="0" fillId="0" borderId="0" xfId="0" applyNumberFormat="1"/>
    <xf numFmtId="183" fontId="2" fillId="0" borderId="0" xfId="0" applyNumberFormat="1" applyFont="1"/>
    <xf numFmtId="11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4" fontId="0" fillId="0" borderId="0" xfId="0" applyNumberFormat="1" applyFill="1"/>
    <xf numFmtId="185" fontId="3" fillId="0" borderId="0" xfId="0" applyNumberFormat="1" applyFont="1"/>
    <xf numFmtId="181" fontId="3" fillId="0" borderId="0" xfId="0" applyNumberFormat="1" applyFont="1"/>
    <xf numFmtId="181" fontId="0" fillId="0" borderId="0" xfId="0" applyNumberFormat="1" applyFont="1"/>
    <xf numFmtId="185" fontId="0" fillId="0" borderId="0" xfId="0" applyNumberFormat="1" applyFont="1"/>
    <xf numFmtId="180" fontId="3" fillId="0" borderId="0" xfId="0" applyNumberFormat="1" applyFont="1"/>
    <xf numFmtId="177" fontId="3" fillId="0" borderId="0" xfId="0" applyNumberFormat="1" applyFont="1"/>
    <xf numFmtId="177" fontId="0" fillId="0" borderId="0" xfId="0" applyNumberFormat="1" applyFont="1"/>
    <xf numFmtId="18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1976-719E-48A0-9867-44DCF4E4810A}">
  <dimension ref="A1:U39"/>
  <sheetViews>
    <sheetView zoomScale="115" zoomScaleNormal="115" workbookViewId="0">
      <selection activeCell="J30" sqref="J30"/>
    </sheetView>
  </sheetViews>
  <sheetFormatPr defaultRowHeight="14.25" x14ac:dyDescent="0.2"/>
  <sheetData>
    <row r="1" spans="1:21" x14ac:dyDescent="0.2">
      <c r="A1" t="s">
        <v>6</v>
      </c>
      <c r="B1" t="s">
        <v>7</v>
      </c>
      <c r="C1" t="s">
        <v>8</v>
      </c>
      <c r="D1" t="s">
        <v>5</v>
      </c>
      <c r="E1" t="s">
        <v>15</v>
      </c>
      <c r="G1" t="s">
        <v>6</v>
      </c>
      <c r="H1" t="s">
        <v>7</v>
      </c>
      <c r="I1" t="s">
        <v>8</v>
      </c>
      <c r="J1" t="s">
        <v>5</v>
      </c>
      <c r="K1" t="s">
        <v>15</v>
      </c>
      <c r="M1" t="s">
        <v>6</v>
      </c>
      <c r="N1" t="s">
        <v>7</v>
      </c>
      <c r="O1" t="s">
        <v>8</v>
      </c>
      <c r="P1" t="s">
        <v>5</v>
      </c>
      <c r="R1" t="s">
        <v>6</v>
      </c>
      <c r="S1" t="s">
        <v>7</v>
      </c>
      <c r="T1" t="s">
        <v>8</v>
      </c>
      <c r="U1" t="s">
        <v>5</v>
      </c>
    </row>
    <row r="2" spans="1:21" x14ac:dyDescent="0.2">
      <c r="A2">
        <v>16</v>
      </c>
      <c r="B2">
        <v>2</v>
      </c>
      <c r="C2">
        <v>1</v>
      </c>
      <c r="D2">
        <v>0</v>
      </c>
      <c r="E2">
        <v>0.3</v>
      </c>
      <c r="G2">
        <v>14</v>
      </c>
      <c r="H2">
        <v>2</v>
      </c>
      <c r="I2">
        <v>1</v>
      </c>
      <c r="J2">
        <v>0</v>
      </c>
      <c r="K2">
        <v>0.3</v>
      </c>
      <c r="M2">
        <v>15</v>
      </c>
      <c r="N2">
        <v>2</v>
      </c>
      <c r="O2">
        <v>1</v>
      </c>
      <c r="P2">
        <f>1/15</f>
        <v>6.6666666666666666E-2</v>
      </c>
      <c r="R2">
        <v>12</v>
      </c>
      <c r="S2">
        <v>2</v>
      </c>
      <c r="T2">
        <v>1</v>
      </c>
      <c r="U2">
        <v>0</v>
      </c>
    </row>
    <row r="3" spans="1:21" x14ac:dyDescent="0.2">
      <c r="A3">
        <v>16</v>
      </c>
      <c r="B3">
        <v>2</v>
      </c>
      <c r="C3">
        <f>C2+1</f>
        <v>2</v>
      </c>
      <c r="D3">
        <v>0</v>
      </c>
      <c r="E3">
        <v>0.3</v>
      </c>
      <c r="G3">
        <v>14</v>
      </c>
      <c r="H3">
        <v>2</v>
      </c>
      <c r="I3">
        <f>I2+1</f>
        <v>2</v>
      </c>
      <c r="J3">
        <v>0</v>
      </c>
      <c r="K3">
        <v>0.3</v>
      </c>
      <c r="M3">
        <v>15</v>
      </c>
      <c r="N3">
        <v>2</v>
      </c>
      <c r="O3">
        <f>O2+1</f>
        <v>2</v>
      </c>
      <c r="P3">
        <f>3/15</f>
        <v>0.2</v>
      </c>
      <c r="R3">
        <v>12</v>
      </c>
      <c r="S3">
        <v>2</v>
      </c>
      <c r="T3">
        <f>T2+1</f>
        <v>2</v>
      </c>
      <c r="U3">
        <f>1/6</f>
        <v>0.16666666666666666</v>
      </c>
    </row>
    <row r="4" spans="1:21" x14ac:dyDescent="0.2">
      <c r="A4">
        <v>16</v>
      </c>
      <c r="B4">
        <v>2</v>
      </c>
      <c r="C4">
        <f t="shared" ref="C4:C10" si="0">C3+1</f>
        <v>3</v>
      </c>
      <c r="D4">
        <f>1/8</f>
        <v>0.125</v>
      </c>
      <c r="E4">
        <v>0.3</v>
      </c>
      <c r="G4">
        <v>14</v>
      </c>
      <c r="H4">
        <v>2</v>
      </c>
      <c r="I4">
        <f t="shared" ref="I4:I13" si="1">I3+1</f>
        <v>3</v>
      </c>
      <c r="J4">
        <f>1/7</f>
        <v>0.14285714285714285</v>
      </c>
      <c r="K4">
        <v>0.3</v>
      </c>
      <c r="M4">
        <v>15</v>
      </c>
      <c r="N4">
        <v>2</v>
      </c>
      <c r="O4">
        <f>O3+1</f>
        <v>3</v>
      </c>
      <c r="P4">
        <f>5/15</f>
        <v>0.33333333333333331</v>
      </c>
      <c r="R4">
        <v>12</v>
      </c>
      <c r="S4">
        <v>2</v>
      </c>
      <c r="T4">
        <f>T3+1</f>
        <v>3</v>
      </c>
      <c r="U4">
        <f>2/6</f>
        <v>0.33333333333333331</v>
      </c>
    </row>
    <row r="5" spans="1:21" x14ac:dyDescent="0.2">
      <c r="A5">
        <v>16</v>
      </c>
      <c r="B5">
        <v>2</v>
      </c>
      <c r="C5">
        <f t="shared" si="0"/>
        <v>4</v>
      </c>
      <c r="D5">
        <f>1/8</f>
        <v>0.125</v>
      </c>
      <c r="E5">
        <v>0.3</v>
      </c>
      <c r="G5">
        <v>14</v>
      </c>
      <c r="H5">
        <v>2</v>
      </c>
      <c r="I5">
        <f t="shared" si="1"/>
        <v>4</v>
      </c>
      <c r="J5">
        <f>1/7</f>
        <v>0.14285714285714285</v>
      </c>
      <c r="K5">
        <v>0.3</v>
      </c>
      <c r="R5">
        <v>12</v>
      </c>
      <c r="S5">
        <v>2</v>
      </c>
      <c r="T5">
        <f>T4+1</f>
        <v>4</v>
      </c>
      <c r="U5">
        <f>3/6</f>
        <v>0.5</v>
      </c>
    </row>
    <row r="6" spans="1:21" x14ac:dyDescent="0.2">
      <c r="A6">
        <v>16</v>
      </c>
      <c r="B6">
        <v>2</v>
      </c>
      <c r="C6">
        <f t="shared" si="0"/>
        <v>5</v>
      </c>
      <c r="D6">
        <f>-1/8</f>
        <v>-0.125</v>
      </c>
      <c r="E6">
        <v>0.3</v>
      </c>
      <c r="G6">
        <v>14</v>
      </c>
      <c r="H6">
        <v>2</v>
      </c>
      <c r="I6">
        <f t="shared" si="1"/>
        <v>5</v>
      </c>
      <c r="J6">
        <f>-1/7</f>
        <v>-0.14285714285714285</v>
      </c>
      <c r="K6">
        <v>0.3</v>
      </c>
      <c r="R6">
        <v>12</v>
      </c>
      <c r="S6">
        <v>2</v>
      </c>
      <c r="T6">
        <f>T5+1</f>
        <v>5</v>
      </c>
      <c r="U6">
        <f>4/6</f>
        <v>0.66666666666666663</v>
      </c>
    </row>
    <row r="7" spans="1:21" x14ac:dyDescent="0.2">
      <c r="A7">
        <v>16</v>
      </c>
      <c r="B7">
        <v>2</v>
      </c>
      <c r="C7">
        <f t="shared" si="0"/>
        <v>6</v>
      </c>
      <c r="D7">
        <f>-1/8</f>
        <v>-0.125</v>
      </c>
      <c r="E7">
        <v>0.3</v>
      </c>
      <c r="G7">
        <v>14</v>
      </c>
      <c r="H7">
        <v>2</v>
      </c>
      <c r="I7">
        <f t="shared" si="1"/>
        <v>6</v>
      </c>
      <c r="J7">
        <f>-1/7</f>
        <v>-0.14285714285714285</v>
      </c>
      <c r="K7">
        <v>0.3</v>
      </c>
      <c r="R7">
        <v>12</v>
      </c>
      <c r="S7">
        <v>2</v>
      </c>
      <c r="T7">
        <f>T6+1</f>
        <v>6</v>
      </c>
      <c r="U7">
        <f>5/6</f>
        <v>0.83333333333333337</v>
      </c>
    </row>
    <row r="8" spans="1:21" x14ac:dyDescent="0.2">
      <c r="A8">
        <v>16</v>
      </c>
      <c r="B8">
        <v>2</v>
      </c>
      <c r="C8">
        <f t="shared" si="0"/>
        <v>7</v>
      </c>
      <c r="D8">
        <f>2/8</f>
        <v>0.25</v>
      </c>
      <c r="E8">
        <v>0.3</v>
      </c>
      <c r="G8">
        <v>14</v>
      </c>
      <c r="H8">
        <v>2</v>
      </c>
      <c r="I8">
        <f t="shared" si="1"/>
        <v>7</v>
      </c>
      <c r="J8">
        <f>2/7</f>
        <v>0.2857142857142857</v>
      </c>
      <c r="K8">
        <v>0.3</v>
      </c>
    </row>
    <row r="9" spans="1:21" x14ac:dyDescent="0.2">
      <c r="A9">
        <v>16</v>
      </c>
      <c r="B9">
        <v>2</v>
      </c>
      <c r="C9">
        <f t="shared" si="0"/>
        <v>8</v>
      </c>
      <c r="D9">
        <f>2/8</f>
        <v>0.25</v>
      </c>
      <c r="E9">
        <v>0.3</v>
      </c>
      <c r="G9">
        <v>14</v>
      </c>
      <c r="H9">
        <v>2</v>
      </c>
      <c r="I9">
        <f t="shared" si="1"/>
        <v>8</v>
      </c>
      <c r="J9">
        <f>2/7</f>
        <v>0.2857142857142857</v>
      </c>
      <c r="K9">
        <v>0.3</v>
      </c>
    </row>
    <row r="10" spans="1:21" x14ac:dyDescent="0.2">
      <c r="A10">
        <v>16</v>
      </c>
      <c r="B10">
        <v>2</v>
      </c>
      <c r="C10">
        <f t="shared" si="0"/>
        <v>9</v>
      </c>
      <c r="D10">
        <f>3/8</f>
        <v>0.375</v>
      </c>
      <c r="E10">
        <v>0.3</v>
      </c>
      <c r="G10">
        <v>14</v>
      </c>
      <c r="H10">
        <v>2</v>
      </c>
      <c r="I10">
        <f t="shared" si="1"/>
        <v>9</v>
      </c>
      <c r="J10">
        <f>3/7</f>
        <v>0.42857142857142855</v>
      </c>
      <c r="K10">
        <v>0.3</v>
      </c>
    </row>
    <row r="11" spans="1:21" x14ac:dyDescent="0.2">
      <c r="A11">
        <v>16</v>
      </c>
      <c r="B11">
        <v>2</v>
      </c>
      <c r="C11">
        <f>C10+1</f>
        <v>10</v>
      </c>
      <c r="D11">
        <f>4/8</f>
        <v>0.5</v>
      </c>
      <c r="E11">
        <v>0.3</v>
      </c>
      <c r="G11">
        <v>14</v>
      </c>
      <c r="H11">
        <v>2</v>
      </c>
      <c r="I11">
        <f t="shared" si="1"/>
        <v>10</v>
      </c>
      <c r="J11">
        <f>4/7</f>
        <v>0.5714285714285714</v>
      </c>
      <c r="K11">
        <v>0.3</v>
      </c>
    </row>
    <row r="12" spans="1:21" x14ac:dyDescent="0.2">
      <c r="A12">
        <v>16</v>
      </c>
      <c r="B12">
        <v>2</v>
      </c>
      <c r="C12">
        <f>C11+1</f>
        <v>11</v>
      </c>
      <c r="D12">
        <f>5/8</f>
        <v>0.625</v>
      </c>
      <c r="E12">
        <v>0.3</v>
      </c>
      <c r="G12">
        <v>14</v>
      </c>
      <c r="H12">
        <v>2</v>
      </c>
      <c r="I12">
        <f t="shared" si="1"/>
        <v>11</v>
      </c>
      <c r="J12">
        <f>5/7</f>
        <v>0.7142857142857143</v>
      </c>
      <c r="K12">
        <v>0.3</v>
      </c>
    </row>
    <row r="13" spans="1:21" x14ac:dyDescent="0.2">
      <c r="A13">
        <v>16</v>
      </c>
      <c r="B13">
        <v>2</v>
      </c>
      <c r="C13">
        <f>C12+1</f>
        <v>12</v>
      </c>
      <c r="D13">
        <f>6/8</f>
        <v>0.75</v>
      </c>
      <c r="E13">
        <v>0.3</v>
      </c>
      <c r="G13">
        <v>14</v>
      </c>
      <c r="H13">
        <v>2</v>
      </c>
      <c r="I13">
        <f t="shared" si="1"/>
        <v>12</v>
      </c>
      <c r="J13">
        <f>6/7</f>
        <v>0.8571428571428571</v>
      </c>
      <c r="K13">
        <v>0.3</v>
      </c>
    </row>
    <row r="14" spans="1:21" x14ac:dyDescent="0.2">
      <c r="A14">
        <v>16</v>
      </c>
      <c r="B14">
        <v>2</v>
      </c>
      <c r="C14">
        <f>C13+1</f>
        <v>13</v>
      </c>
      <c r="D14">
        <f>7/8</f>
        <v>0.875</v>
      </c>
      <c r="E14">
        <v>0.3</v>
      </c>
      <c r="G14">
        <v>14</v>
      </c>
      <c r="H14">
        <v>2</v>
      </c>
      <c r="I14">
        <f t="shared" ref="I14:I18" si="2">I13+1</f>
        <v>13</v>
      </c>
      <c r="J14">
        <v>0</v>
      </c>
      <c r="K14">
        <v>0.4</v>
      </c>
    </row>
    <row r="15" spans="1:21" x14ac:dyDescent="0.2">
      <c r="G15">
        <v>14</v>
      </c>
      <c r="H15">
        <v>2</v>
      </c>
      <c r="I15">
        <f t="shared" si="2"/>
        <v>14</v>
      </c>
      <c r="J15">
        <v>0</v>
      </c>
      <c r="K15">
        <v>0.5</v>
      </c>
    </row>
    <row r="16" spans="1:21" x14ac:dyDescent="0.2">
      <c r="G16">
        <v>14</v>
      </c>
      <c r="H16">
        <v>2</v>
      </c>
      <c r="I16">
        <f t="shared" si="2"/>
        <v>15</v>
      </c>
      <c r="J16">
        <v>0</v>
      </c>
      <c r="K16">
        <v>0.6</v>
      </c>
    </row>
    <row r="17" spans="1:16" x14ac:dyDescent="0.2">
      <c r="A17" t="s">
        <v>6</v>
      </c>
      <c r="B17" t="s">
        <v>7</v>
      </c>
      <c r="C17" t="s">
        <v>8</v>
      </c>
      <c r="D17" t="s">
        <v>5</v>
      </c>
      <c r="G17">
        <v>14</v>
      </c>
      <c r="H17">
        <v>2</v>
      </c>
      <c r="I17">
        <f t="shared" si="2"/>
        <v>16</v>
      </c>
      <c r="J17">
        <v>0</v>
      </c>
      <c r="K17">
        <v>0.7</v>
      </c>
      <c r="M17" t="s">
        <v>6</v>
      </c>
      <c r="N17" t="s">
        <v>7</v>
      </c>
      <c r="O17" t="s">
        <v>8</v>
      </c>
      <c r="P17" t="s">
        <v>5</v>
      </c>
    </row>
    <row r="18" spans="1:16" x14ac:dyDescent="0.2">
      <c r="A18">
        <v>18</v>
      </c>
      <c r="B18">
        <v>2</v>
      </c>
      <c r="C18">
        <v>1</v>
      </c>
      <c r="D18">
        <v>0</v>
      </c>
      <c r="G18">
        <v>14</v>
      </c>
      <c r="H18">
        <v>2</v>
      </c>
      <c r="I18">
        <f t="shared" si="2"/>
        <v>17</v>
      </c>
      <c r="J18">
        <v>0</v>
      </c>
      <c r="K18">
        <v>0.8</v>
      </c>
      <c r="M18">
        <v>10</v>
      </c>
      <c r="N18">
        <v>2</v>
      </c>
      <c r="O18">
        <v>1</v>
      </c>
      <c r="P18">
        <v>0</v>
      </c>
    </row>
    <row r="19" spans="1:16" x14ac:dyDescent="0.2">
      <c r="A19">
        <v>18</v>
      </c>
      <c r="B19">
        <v>2</v>
      </c>
      <c r="C19">
        <f>C18+1</f>
        <v>2</v>
      </c>
      <c r="D19">
        <f>1/9</f>
        <v>0.1111111111111111</v>
      </c>
      <c r="G19">
        <v>14</v>
      </c>
      <c r="H19">
        <v>2</v>
      </c>
      <c r="I19">
        <f>I18+1</f>
        <v>18</v>
      </c>
      <c r="J19">
        <v>0</v>
      </c>
      <c r="K19">
        <v>0.9</v>
      </c>
      <c r="M19">
        <v>10</v>
      </c>
      <c r="N19">
        <v>2</v>
      </c>
      <c r="O19">
        <f>O18+1</f>
        <v>2</v>
      </c>
      <c r="P19">
        <f>1/5</f>
        <v>0.2</v>
      </c>
    </row>
    <row r="20" spans="1:16" x14ac:dyDescent="0.2">
      <c r="A20">
        <v>18</v>
      </c>
      <c r="B20">
        <v>2</v>
      </c>
      <c r="C20">
        <f>C19+1</f>
        <v>3</v>
      </c>
      <c r="D20">
        <f>2/9</f>
        <v>0.22222222222222221</v>
      </c>
      <c r="G20">
        <v>14</v>
      </c>
      <c r="H20">
        <v>2</v>
      </c>
      <c r="I20">
        <f>I19+1</f>
        <v>19</v>
      </c>
      <c r="J20">
        <v>0</v>
      </c>
      <c r="K20">
        <v>1</v>
      </c>
      <c r="M20">
        <v>10</v>
      </c>
      <c r="N20">
        <v>2</v>
      </c>
      <c r="O20">
        <f>O19+1</f>
        <v>3</v>
      </c>
      <c r="P20">
        <f>2/5</f>
        <v>0.4</v>
      </c>
    </row>
    <row r="21" spans="1:16" x14ac:dyDescent="0.2">
      <c r="A21">
        <v>18</v>
      </c>
      <c r="B21">
        <v>2</v>
      </c>
      <c r="C21">
        <f>C20+1</f>
        <v>4</v>
      </c>
      <c r="D21">
        <f>3/9</f>
        <v>0.33333333333333331</v>
      </c>
      <c r="M21">
        <v>10</v>
      </c>
      <c r="N21">
        <v>2</v>
      </c>
      <c r="O21">
        <f>O20+1</f>
        <v>4</v>
      </c>
      <c r="P21">
        <f>3/5</f>
        <v>0.6</v>
      </c>
    </row>
    <row r="22" spans="1:16" x14ac:dyDescent="0.2">
      <c r="A22">
        <v>18</v>
      </c>
      <c r="B22">
        <v>2</v>
      </c>
      <c r="C22">
        <f>C21+1</f>
        <v>5</v>
      </c>
      <c r="D22">
        <f>4/9</f>
        <v>0.44444444444444442</v>
      </c>
      <c r="M22">
        <v>10</v>
      </c>
      <c r="N22">
        <v>2</v>
      </c>
      <c r="O22">
        <f>O21+1</f>
        <v>5</v>
      </c>
      <c r="P22">
        <f>4/5</f>
        <v>0.8</v>
      </c>
    </row>
    <row r="23" spans="1:16" x14ac:dyDescent="0.2">
      <c r="A23">
        <v>18</v>
      </c>
      <c r="B23">
        <v>2</v>
      </c>
      <c r="C23">
        <f>C22+1</f>
        <v>6</v>
      </c>
      <c r="D23">
        <f>5/9</f>
        <v>0.55555555555555558</v>
      </c>
    </row>
    <row r="24" spans="1:16" x14ac:dyDescent="0.2">
      <c r="A24">
        <v>18</v>
      </c>
      <c r="B24">
        <v>2</v>
      </c>
      <c r="C24">
        <f t="shared" ref="C24:C25" si="3">C23+1</f>
        <v>7</v>
      </c>
      <c r="D24">
        <f>6/9</f>
        <v>0.66666666666666663</v>
      </c>
    </row>
    <row r="25" spans="1:16" x14ac:dyDescent="0.2">
      <c r="A25">
        <v>18</v>
      </c>
      <c r="B25">
        <v>2</v>
      </c>
      <c r="C25">
        <f t="shared" si="3"/>
        <v>8</v>
      </c>
      <c r="D25">
        <f>7/9</f>
        <v>0.77777777777777779</v>
      </c>
    </row>
    <row r="26" spans="1:16" x14ac:dyDescent="0.2">
      <c r="A26">
        <v>18</v>
      </c>
      <c r="B26">
        <v>2</v>
      </c>
      <c r="C26">
        <f t="shared" ref="C26" si="4">C25+1</f>
        <v>9</v>
      </c>
      <c r="D26">
        <f>8/9</f>
        <v>0.88888888888888884</v>
      </c>
    </row>
    <row r="29" spans="1:16" x14ac:dyDescent="0.2">
      <c r="A29" t="s">
        <v>6</v>
      </c>
      <c r="B29" t="s">
        <v>7</v>
      </c>
      <c r="C29" t="s">
        <v>8</v>
      </c>
      <c r="D29" t="s">
        <v>5</v>
      </c>
    </row>
    <row r="30" spans="1:16" x14ac:dyDescent="0.2">
      <c r="A30">
        <v>20</v>
      </c>
      <c r="B30">
        <v>2</v>
      </c>
      <c r="C30">
        <v>1</v>
      </c>
      <c r="D30">
        <v>0</v>
      </c>
    </row>
    <row r="31" spans="1:16" x14ac:dyDescent="0.2">
      <c r="A31">
        <v>20</v>
      </c>
      <c r="B31">
        <v>2</v>
      </c>
      <c r="C31">
        <f>C30+1</f>
        <v>2</v>
      </c>
      <c r="D31">
        <v>0.1</v>
      </c>
    </row>
    <row r="32" spans="1:16" x14ac:dyDescent="0.2">
      <c r="A32">
        <v>20</v>
      </c>
      <c r="B32">
        <v>2</v>
      </c>
      <c r="C32">
        <f>C31+1</f>
        <v>3</v>
      </c>
      <c r="D32">
        <v>0.2</v>
      </c>
    </row>
    <row r="33" spans="1:4" x14ac:dyDescent="0.2">
      <c r="A33">
        <v>20</v>
      </c>
      <c r="B33">
        <v>2</v>
      </c>
      <c r="C33">
        <f>C32+1</f>
        <v>4</v>
      </c>
      <c r="D33">
        <v>0.3</v>
      </c>
    </row>
    <row r="34" spans="1:4" x14ac:dyDescent="0.2">
      <c r="A34">
        <v>20</v>
      </c>
      <c r="B34">
        <v>2</v>
      </c>
      <c r="C34">
        <f>C33+1</f>
        <v>5</v>
      </c>
      <c r="D34">
        <v>0.4</v>
      </c>
    </row>
    <row r="35" spans="1:4" x14ac:dyDescent="0.2">
      <c r="A35">
        <v>20</v>
      </c>
      <c r="B35">
        <v>2</v>
      </c>
      <c r="C35">
        <f>C34+1</f>
        <v>6</v>
      </c>
      <c r="D35">
        <v>0.5</v>
      </c>
    </row>
    <row r="36" spans="1:4" x14ac:dyDescent="0.2">
      <c r="A36">
        <v>20</v>
      </c>
      <c r="B36">
        <v>2</v>
      </c>
      <c r="C36">
        <f t="shared" ref="C36:C39" si="5">C35+1</f>
        <v>7</v>
      </c>
      <c r="D36">
        <v>0.6</v>
      </c>
    </row>
    <row r="37" spans="1:4" x14ac:dyDescent="0.2">
      <c r="A37">
        <v>20</v>
      </c>
      <c r="B37">
        <v>2</v>
      </c>
      <c r="C37">
        <f t="shared" si="5"/>
        <v>8</v>
      </c>
      <c r="D37">
        <v>0.7</v>
      </c>
    </row>
    <row r="38" spans="1:4" x14ac:dyDescent="0.2">
      <c r="A38">
        <v>20</v>
      </c>
      <c r="B38">
        <v>2</v>
      </c>
      <c r="C38">
        <f t="shared" si="5"/>
        <v>9</v>
      </c>
      <c r="D38">
        <v>0.8</v>
      </c>
    </row>
    <row r="39" spans="1:4" x14ac:dyDescent="0.2">
      <c r="A39">
        <v>20</v>
      </c>
      <c r="B39">
        <v>3</v>
      </c>
      <c r="C39">
        <f t="shared" si="5"/>
        <v>10</v>
      </c>
      <c r="D39">
        <v>0.9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A3AB-6D57-4B32-AA62-A96C7ED6EC40}">
  <dimension ref="A1:F15"/>
  <sheetViews>
    <sheetView zoomScale="145" zoomScaleNormal="145" workbookViewId="0">
      <selection activeCell="E19" sqref="E19"/>
    </sheetView>
  </sheetViews>
  <sheetFormatPr defaultRowHeight="14.25" x14ac:dyDescent="0.2"/>
  <cols>
    <col min="1" max="1" width="23.875" style="5" customWidth="1"/>
    <col min="2" max="2" width="32.375" style="4" customWidth="1"/>
    <col min="3" max="3" width="9" style="1"/>
    <col min="4" max="4" width="15.5" style="1" customWidth="1"/>
    <col min="5" max="5" width="21.375" style="1" customWidth="1"/>
    <col min="6" max="6" width="14.125" style="1" customWidth="1"/>
    <col min="7" max="16384" width="9" style="1"/>
  </cols>
  <sheetData>
    <row r="1" spans="1:6" x14ac:dyDescent="0.2">
      <c r="A1" s="5" t="s">
        <v>16</v>
      </c>
    </row>
    <row r="2" spans="1:6" x14ac:dyDescent="0.2">
      <c r="A2" s="5" t="s">
        <v>6</v>
      </c>
      <c r="B2" s="4" t="s">
        <v>17</v>
      </c>
      <c r="D2" s="5" t="s">
        <v>6</v>
      </c>
      <c r="E2" s="4" t="s">
        <v>17</v>
      </c>
    </row>
    <row r="3" spans="1:6" x14ac:dyDescent="0.2">
      <c r="A3" s="5">
        <v>10</v>
      </c>
      <c r="B3" s="4">
        <v>0.2460937499999</v>
      </c>
      <c r="D3" s="5">
        <v>2</v>
      </c>
      <c r="E3" s="4">
        <v>0.5</v>
      </c>
      <c r="F3" s="3">
        <f>E3*SQRT(D3)</f>
        <v>0.70710678118654757</v>
      </c>
    </row>
    <row r="4" spans="1:6" x14ac:dyDescent="0.2">
      <c r="A4" s="5">
        <v>11</v>
      </c>
      <c r="B4" s="4">
        <v>0.24609374999999101</v>
      </c>
      <c r="D4" s="5">
        <v>4</v>
      </c>
      <c r="E4" s="4">
        <v>0.375</v>
      </c>
      <c r="F4" s="3">
        <f>E4*SQRT(D4)</f>
        <v>0.75</v>
      </c>
    </row>
    <row r="5" spans="1:6" x14ac:dyDescent="0.2">
      <c r="A5" s="5">
        <v>12</v>
      </c>
      <c r="B5" s="4">
        <v>0.22558593749997999</v>
      </c>
      <c r="D5" s="5">
        <v>6</v>
      </c>
      <c r="E5" s="4">
        <v>0.3125</v>
      </c>
      <c r="F5" s="3">
        <f>E5*SQRT(D5)</f>
        <v>0.76546554461974314</v>
      </c>
    </row>
    <row r="6" spans="1:6" x14ac:dyDescent="0.2">
      <c r="A6" s="5">
        <v>13</v>
      </c>
      <c r="B6" s="4">
        <v>0.22558593750002001</v>
      </c>
      <c r="D6" s="5">
        <v>8</v>
      </c>
      <c r="E6" s="4">
        <v>0.2734375</v>
      </c>
      <c r="F6" s="3">
        <f>E6*SQRT(D6)</f>
        <v>0.77339804192278638</v>
      </c>
    </row>
    <row r="7" spans="1:6" x14ac:dyDescent="0.2">
      <c r="A7" s="5">
        <v>14</v>
      </c>
      <c r="B7" s="4">
        <v>0.20947265625001499</v>
      </c>
      <c r="D7" s="5">
        <v>10</v>
      </c>
      <c r="E7" s="4">
        <v>0.2460937499999</v>
      </c>
      <c r="F7" s="3">
        <f>E7*SQRT(D7)</f>
        <v>0.77821676793174588</v>
      </c>
    </row>
    <row r="8" spans="1:6" x14ac:dyDescent="0.2">
      <c r="A8" s="5">
        <v>15</v>
      </c>
      <c r="B8" s="4">
        <v>0.20947265624991801</v>
      </c>
      <c r="D8" s="5">
        <v>12</v>
      </c>
      <c r="E8" s="4">
        <v>0.22558593749997999</v>
      </c>
      <c r="F8" s="3">
        <f t="shared" ref="F8:F15" si="0">E8*SQRT(D8)</f>
        <v>0.78145261044604519</v>
      </c>
    </row>
    <row r="9" spans="1:6" x14ac:dyDescent="0.2">
      <c r="A9" s="5">
        <v>16</v>
      </c>
      <c r="B9" s="4">
        <v>0.196380615234375</v>
      </c>
      <c r="D9" s="5">
        <v>14</v>
      </c>
      <c r="E9" s="4">
        <v>0.20947265625001499</v>
      </c>
      <c r="F9" s="3">
        <f t="shared" si="0"/>
        <v>0.78377491158502721</v>
      </c>
    </row>
    <row r="10" spans="1:6" x14ac:dyDescent="0.2">
      <c r="A10" s="5">
        <v>17</v>
      </c>
      <c r="B10" s="4">
        <v>0.19638061523460301</v>
      </c>
      <c r="D10" s="5">
        <v>16</v>
      </c>
      <c r="E10" s="4">
        <v>0.196380615234375</v>
      </c>
      <c r="F10" s="3">
        <f t="shared" si="0"/>
        <v>0.7855224609375</v>
      </c>
    </row>
    <row r="11" spans="1:6" x14ac:dyDescent="0.2">
      <c r="A11" s="5">
        <v>18</v>
      </c>
      <c r="B11" s="4">
        <v>0.185470581054242</v>
      </c>
      <c r="D11" s="5">
        <v>18</v>
      </c>
      <c r="E11" s="4">
        <v>0.185470581054242</v>
      </c>
      <c r="F11" s="3">
        <f t="shared" si="0"/>
        <v>0.78688503344438221</v>
      </c>
    </row>
    <row r="12" spans="1:6" x14ac:dyDescent="0.2">
      <c r="D12" s="5">
        <v>20</v>
      </c>
      <c r="E12" s="4">
        <v>0.17619705200294</v>
      </c>
      <c r="F12" s="3">
        <f t="shared" si="0"/>
        <v>0.78797717142727863</v>
      </c>
    </row>
    <row r="13" spans="1:6" x14ac:dyDescent="0.2">
      <c r="D13" s="5">
        <v>22</v>
      </c>
      <c r="E13" s="4">
        <v>0.16818809508884999</v>
      </c>
      <c r="F13" s="3">
        <f t="shared" si="0"/>
        <v>0.78887209181942364</v>
      </c>
    </row>
    <row r="14" spans="1:6" x14ac:dyDescent="0.2">
      <c r="D14" s="5">
        <v>24</v>
      </c>
      <c r="E14" s="4">
        <v>0.16118025779758699</v>
      </c>
      <c r="F14" s="3">
        <f t="shared" si="0"/>
        <v>0.78961877642867528</v>
      </c>
    </row>
    <row r="15" spans="1:6" x14ac:dyDescent="0.2">
      <c r="D15" s="5">
        <v>26</v>
      </c>
      <c r="E15" s="4">
        <v>0.154981017128488</v>
      </c>
      <c r="F15" s="3">
        <f t="shared" si="0"/>
        <v>0.79025123057461788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opLeftCell="A40" zoomScale="130" zoomScaleNormal="130" workbookViewId="0">
      <selection activeCell="T63" sqref="T63"/>
    </sheetView>
  </sheetViews>
  <sheetFormatPr defaultColWidth="12.625" defaultRowHeight="14.25" x14ac:dyDescent="0.2"/>
  <cols>
    <col min="1" max="13" width="12.625" style="2"/>
    <col min="14" max="14" width="13.75" style="2" bestFit="1" customWidth="1"/>
    <col min="15" max="16384" width="12.625" style="2"/>
  </cols>
  <sheetData>
    <row r="1" spans="1:21" x14ac:dyDescent="0.2">
      <c r="A1" s="2" t="s">
        <v>14</v>
      </c>
      <c r="B1" s="2" t="s">
        <v>12</v>
      </c>
      <c r="G1" s="2" t="s">
        <v>14</v>
      </c>
      <c r="H1" s="2" t="s">
        <v>10</v>
      </c>
      <c r="M1" s="2" t="s">
        <v>19</v>
      </c>
      <c r="N1" s="2" t="s">
        <v>10</v>
      </c>
      <c r="O1" s="2" t="s">
        <v>21</v>
      </c>
      <c r="P1" s="6" t="s">
        <v>22</v>
      </c>
      <c r="Q1" s="6" t="s">
        <v>23</v>
      </c>
    </row>
    <row r="2" spans="1:21" x14ac:dyDescent="0.2">
      <c r="A2" s="2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</row>
    <row r="3" spans="1:21" x14ac:dyDescent="0.2">
      <c r="A3" s="2">
        <v>0</v>
      </c>
      <c r="B3" s="2">
        <v>3.01593E-2</v>
      </c>
      <c r="C3" s="2">
        <v>3.01593E-2</v>
      </c>
      <c r="D3" s="2">
        <v>6.03186E-2</v>
      </c>
      <c r="E3" s="2">
        <v>6.03186E-2</v>
      </c>
      <c r="G3" s="2">
        <v>0</v>
      </c>
      <c r="H3" s="2">
        <f t="shared" ref="H3:K7" si="0">2*PI()/B3</f>
        <v>208.33326062539868</v>
      </c>
      <c r="I3" s="2">
        <f t="shared" si="0"/>
        <v>208.33326062539868</v>
      </c>
      <c r="J3" s="2">
        <f t="shared" si="0"/>
        <v>104.16663031269934</v>
      </c>
      <c r="K3" s="2">
        <f t="shared" si="0"/>
        <v>104.16663031269934</v>
      </c>
      <c r="M3" s="2">
        <f>LN(H3)/10</f>
        <v>0.53391390120701443</v>
      </c>
      <c r="N3" s="2">
        <v>5000</v>
      </c>
      <c r="O3" s="2">
        <f>2*PI()/N3</f>
        <v>1.2566370614359172E-3</v>
      </c>
      <c r="P3" s="2">
        <f>2*PI()/(B3+O3)</f>
        <v>199.9999329923665</v>
      </c>
      <c r="Q3" s="2">
        <f>2*PI()/(B3-O3)</f>
        <v>217.3912251800194</v>
      </c>
      <c r="R3" s="2">
        <f>LN(P3)/10</f>
        <v>0.52983170315098138</v>
      </c>
      <c r="S3" s="2">
        <f>LN(Q3)/10</f>
        <v>0.53816986113151111</v>
      </c>
      <c r="T3" s="2">
        <f>(R3-M3)/M3</f>
        <v>-7.6457984083284957E-3</v>
      </c>
      <c r="U3" s="2">
        <f>(S3-M3)/M3</f>
        <v>7.9712476391329504E-3</v>
      </c>
    </row>
    <row r="4" spans="1:21" x14ac:dyDescent="0.2">
      <c r="A4" s="2">
        <f>1/5</f>
        <v>0.2</v>
      </c>
      <c r="B4" s="2">
        <v>0.109956</v>
      </c>
      <c r="C4" s="2">
        <v>0.109956</v>
      </c>
      <c r="D4" s="2">
        <v>0.109956</v>
      </c>
      <c r="E4" s="2">
        <v>0.109956</v>
      </c>
      <c r="G4" s="2">
        <f>1/8</f>
        <v>0.125</v>
      </c>
      <c r="H4" s="2">
        <f t="shared" si="0"/>
        <v>57.142723518312657</v>
      </c>
      <c r="I4" s="2">
        <f t="shared" si="0"/>
        <v>57.142723518312657</v>
      </c>
      <c r="J4" s="2">
        <f t="shared" si="0"/>
        <v>57.142723518312657</v>
      </c>
      <c r="K4" s="2">
        <f t="shared" si="0"/>
        <v>57.142723518312657</v>
      </c>
      <c r="M4" s="2">
        <f>LN(H4)/10</f>
        <v>0.40455520596204064</v>
      </c>
      <c r="N4" s="2">
        <v>2000</v>
      </c>
      <c r="O4" s="2">
        <f t="shared" ref="O4:O7" si="1">2*PI()/N4</f>
        <v>3.1415926535897933E-3</v>
      </c>
      <c r="P4" s="2">
        <f t="shared" ref="P4:P7" si="2">2*PI()/(B4+O4)</f>
        <v>55.555429251483311</v>
      </c>
      <c r="Q4" s="2">
        <f t="shared" ref="Q4:Q7" si="3">2*PI()/(B4-O4)</f>
        <v>58.823387811370466</v>
      </c>
      <c r="R4" s="2">
        <f t="shared" ref="R4:R7" si="4">LN(P4)/10</f>
        <v>0.40173812476100873</v>
      </c>
      <c r="S4" s="2">
        <f t="shared" ref="S4:S7" si="5">LN(Q4)/10</f>
        <v>0.40745395277163221</v>
      </c>
      <c r="T4" s="2">
        <f t="shared" ref="T4:T7" si="6">(R4-M4)/M4</f>
        <v>-6.9634036579330006E-3</v>
      </c>
      <c r="U4" s="2">
        <f t="shared" ref="U4:U7" si="7">(S4-M4)/M4</f>
        <v>7.1652688356791464E-3</v>
      </c>
    </row>
    <row r="5" spans="1:21" x14ac:dyDescent="0.2">
      <c r="A5" s="2">
        <f>2/5</f>
        <v>0.4</v>
      </c>
      <c r="B5" s="2">
        <v>0.25761099999999998</v>
      </c>
      <c r="C5" s="2">
        <v>0.25761099999999998</v>
      </c>
      <c r="D5" s="2">
        <v>0.25761099999999998</v>
      </c>
      <c r="E5" s="2">
        <v>0.25761099999999998</v>
      </c>
      <c r="G5" s="2">
        <f>2/8</f>
        <v>0.25</v>
      </c>
      <c r="H5" s="2">
        <f t="shared" si="0"/>
        <v>24.390205803244374</v>
      </c>
      <c r="I5" s="2">
        <f t="shared" si="0"/>
        <v>24.390205803244374</v>
      </c>
      <c r="J5" s="2">
        <f t="shared" si="0"/>
        <v>24.390205803244374</v>
      </c>
      <c r="K5" s="2">
        <f t="shared" si="0"/>
        <v>24.390205803244374</v>
      </c>
      <c r="M5" s="2">
        <f>LN(H5)/10</f>
        <v>0.31941816502096287</v>
      </c>
      <c r="N5" s="2">
        <v>1000</v>
      </c>
      <c r="O5" s="2">
        <f t="shared" si="1"/>
        <v>6.2831853071795866E-3</v>
      </c>
      <c r="P5" s="2">
        <f t="shared" si="2"/>
        <v>23.809487502976992</v>
      </c>
      <c r="Q5" s="2">
        <f t="shared" si="3"/>
        <v>24.999959972035185</v>
      </c>
      <c r="R5" s="2">
        <f t="shared" si="4"/>
        <v>0.317008413582264</v>
      </c>
      <c r="S5" s="2">
        <f t="shared" si="5"/>
        <v>0.32188742237483264</v>
      </c>
      <c r="T5" s="2">
        <f t="shared" si="6"/>
        <v>-7.5441903516687055E-3</v>
      </c>
      <c r="U5" s="2">
        <f t="shared" si="7"/>
        <v>7.7304850640154297E-3</v>
      </c>
    </row>
    <row r="6" spans="1:21" x14ac:dyDescent="0.2">
      <c r="A6" s="2">
        <f>3/5</f>
        <v>0.6</v>
      </c>
      <c r="B6" s="2">
        <v>0.427257</v>
      </c>
      <c r="C6" s="2">
        <v>0.427257</v>
      </c>
      <c r="D6" s="2">
        <v>0.427257</v>
      </c>
      <c r="E6" s="2">
        <v>0.427257</v>
      </c>
      <c r="G6" s="2">
        <f>3/8</f>
        <v>0.375</v>
      </c>
      <c r="H6" s="2">
        <f t="shared" si="0"/>
        <v>14.705868615797018</v>
      </c>
      <c r="I6" s="2">
        <f t="shared" si="0"/>
        <v>14.705868615797018</v>
      </c>
      <c r="J6" s="2">
        <f t="shared" si="0"/>
        <v>14.705868615797018</v>
      </c>
      <c r="K6" s="2">
        <f t="shared" si="0"/>
        <v>14.705868615797018</v>
      </c>
      <c r="M6" s="2">
        <f>LN(H6)/10</f>
        <v>0.26882466396797911</v>
      </c>
      <c r="N6" s="2">
        <v>500</v>
      </c>
      <c r="O6" s="2">
        <f t="shared" si="1"/>
        <v>1.2566370614359173E-2</v>
      </c>
      <c r="P6" s="2">
        <f t="shared" si="2"/>
        <v>14.285701322335452</v>
      </c>
      <c r="Q6" s="2">
        <f t="shared" si="3"/>
        <v>15.151500569202756</v>
      </c>
      <c r="R6" s="2">
        <f t="shared" si="4"/>
        <v>0.26592591294958479</v>
      </c>
      <c r="S6" s="2">
        <f t="shared" si="5"/>
        <v>0.27180995745226305</v>
      </c>
      <c r="T6" s="2">
        <f t="shared" si="6"/>
        <v>-1.0783054559084661E-2</v>
      </c>
      <c r="U6" s="2">
        <f t="shared" si="7"/>
        <v>1.1104983598675818E-2</v>
      </c>
    </row>
    <row r="7" spans="1:21" x14ac:dyDescent="0.2">
      <c r="A7" s="2">
        <f>4/5</f>
        <v>0.8</v>
      </c>
      <c r="B7" s="2">
        <v>0.59690299999999996</v>
      </c>
      <c r="C7" s="2">
        <v>0.59690299999999996</v>
      </c>
      <c r="D7" s="2">
        <v>0.59690299999999996</v>
      </c>
      <c r="E7" s="2">
        <v>0.59690299999999996</v>
      </c>
      <c r="G7" s="2">
        <f>4/8</f>
        <v>0.5</v>
      </c>
      <c r="H7" s="2">
        <f t="shared" si="0"/>
        <v>10.526308809269825</v>
      </c>
      <c r="I7" s="2">
        <f t="shared" si="0"/>
        <v>10.526308809269825</v>
      </c>
      <c r="J7" s="2">
        <f t="shared" si="0"/>
        <v>10.526308809269825</v>
      </c>
      <c r="K7" s="2">
        <f t="shared" si="0"/>
        <v>10.526308809269825</v>
      </c>
      <c r="M7" s="2">
        <f>LN(H7)/10</f>
        <v>0.23538777242620096</v>
      </c>
      <c r="N7" s="2">
        <v>200</v>
      </c>
      <c r="O7" s="2">
        <f t="shared" si="1"/>
        <v>3.1415926535897934E-2</v>
      </c>
      <c r="P7" s="2">
        <f t="shared" si="2"/>
        <v>9.9999937003658079</v>
      </c>
      <c r="Q7" s="2">
        <f t="shared" si="3"/>
        <v>11.111103333785493</v>
      </c>
      <c r="R7" s="2">
        <f t="shared" si="4"/>
        <v>0.23025844630304282</v>
      </c>
      <c r="S7" s="2">
        <f t="shared" si="5"/>
        <v>0.24079449086923216</v>
      </c>
      <c r="T7" s="2">
        <f t="shared" si="6"/>
        <v>-2.1790962505353978E-2</v>
      </c>
      <c r="U7" s="2">
        <f t="shared" si="7"/>
        <v>2.2969410803725245E-2</v>
      </c>
    </row>
    <row r="10" spans="1:21" x14ac:dyDescent="0.2">
      <c r="A10" s="2" t="s">
        <v>11</v>
      </c>
      <c r="B10" s="2" t="s">
        <v>12</v>
      </c>
      <c r="G10" s="2" t="s">
        <v>11</v>
      </c>
      <c r="H10" s="2" t="s">
        <v>10</v>
      </c>
    </row>
    <row r="11" spans="1:21" x14ac:dyDescent="0.2">
      <c r="A11" s="2" t="s">
        <v>5</v>
      </c>
      <c r="B11" s="2" t="s">
        <v>0</v>
      </c>
      <c r="C11" s="2" t="s">
        <v>1</v>
      </c>
      <c r="D11" s="2" t="s">
        <v>2</v>
      </c>
      <c r="E11" s="2" t="s">
        <v>3</v>
      </c>
      <c r="G11" s="2" t="s">
        <v>5</v>
      </c>
      <c r="H11" s="2" t="s">
        <v>0</v>
      </c>
      <c r="I11" s="2" t="s">
        <v>1</v>
      </c>
      <c r="J11" s="2" t="s">
        <v>2</v>
      </c>
      <c r="K11" s="2" t="s">
        <v>3</v>
      </c>
    </row>
    <row r="12" spans="1:21" x14ac:dyDescent="0.2">
      <c r="A12" s="2">
        <v>0</v>
      </c>
      <c r="B12" s="2">
        <v>1.31947E-2</v>
      </c>
      <c r="C12" s="2">
        <v>1.31947E-2</v>
      </c>
      <c r="D12" s="2">
        <v>2.7017699999999999E-2</v>
      </c>
      <c r="E12" s="2">
        <v>2.7017699999999999E-2</v>
      </c>
      <c r="G12" s="2">
        <v>0</v>
      </c>
      <c r="H12" s="2">
        <f t="shared" ref="H12:K17" si="8">2*PI()/B12</f>
        <v>476.1900844414489</v>
      </c>
      <c r="I12" s="2">
        <f t="shared" si="8"/>
        <v>476.1900844414489</v>
      </c>
      <c r="J12" s="2">
        <f t="shared" si="8"/>
        <v>232.55811217015463</v>
      </c>
      <c r="K12" s="2">
        <f t="shared" si="8"/>
        <v>232.55811217015463</v>
      </c>
      <c r="M12" s="2">
        <f t="shared" ref="M12:M17" si="9">LN(H12)/12</f>
        <v>0.51381809263162204</v>
      </c>
      <c r="N12" s="2">
        <v>10000</v>
      </c>
      <c r="O12" s="2">
        <f>2*PI()/N12</f>
        <v>6.2831853071795862E-4</v>
      </c>
      <c r="P12" s="2">
        <f>2*PI()/(B12+O12)</f>
        <v>454.54509760056305</v>
      </c>
      <c r="Q12" s="2">
        <f>2*PI()/(B12-O12)</f>
        <v>499.99956809671522</v>
      </c>
      <c r="R12" s="2">
        <f>LN(P12)/12</f>
        <v>0.50994142777823315</v>
      </c>
      <c r="S12" s="2">
        <f>LN(Q12)/12</f>
        <v>0.51788393621793738</v>
      </c>
      <c r="T12" s="2">
        <f>(R12-M12)/M12</f>
        <v>-7.5448196725299713E-3</v>
      </c>
      <c r="U12" s="2">
        <f>(S12-M12)/M12</f>
        <v>7.9130019838174886E-3</v>
      </c>
    </row>
    <row r="13" spans="1:21" x14ac:dyDescent="0.2">
      <c r="A13" s="2">
        <f>1/6</f>
        <v>0.16666666666666666</v>
      </c>
      <c r="B13" s="2">
        <v>5.5292000000000001E-2</v>
      </c>
      <c r="C13" s="2">
        <v>5.5292000000000001E-2</v>
      </c>
      <c r="D13" s="2">
        <v>5.5292000000000001E-2</v>
      </c>
      <c r="E13" s="2">
        <v>5.5292000000000001E-2</v>
      </c>
      <c r="G13" s="2">
        <f>1/6</f>
        <v>0.16666666666666666</v>
      </c>
      <c r="H13" s="2">
        <f t="shared" si="8"/>
        <v>113.63642673767609</v>
      </c>
      <c r="I13" s="2">
        <f t="shared" si="8"/>
        <v>113.63642673767609</v>
      </c>
      <c r="J13" s="2">
        <f t="shared" si="8"/>
        <v>113.63642673767609</v>
      </c>
      <c r="K13" s="2">
        <f t="shared" si="8"/>
        <v>113.63642673767609</v>
      </c>
      <c r="M13" s="2">
        <f t="shared" si="9"/>
        <v>0.39441700939911434</v>
      </c>
      <c r="N13" s="2">
        <v>5000</v>
      </c>
      <c r="O13" s="2">
        <f t="shared" ref="O13:O17" si="10">2*PI()/N13</f>
        <v>1.2566370614359172E-3</v>
      </c>
      <c r="P13" s="2">
        <f t="shared" ref="P13:P16" si="11">2*PI()/(B13+O13)</f>
        <v>111.11117143908119</v>
      </c>
      <c r="Q13" s="2">
        <f t="shared" ref="Q13:Q16" si="12">2*PI()/(B13-O13)</f>
        <v>116.2791358378272</v>
      </c>
      <c r="R13" s="2">
        <f t="shared" ref="R13:R16" si="13">LN(P13)/12</f>
        <v>0.39254427038312506</v>
      </c>
      <c r="S13" s="2">
        <f t="shared" ref="S13:S16" si="14">LN(Q13)/12</f>
        <v>0.39633280366065232</v>
      </c>
      <c r="T13" s="2">
        <f t="shared" ref="T13:T16" si="15">(R13-M13)/M13</f>
        <v>-4.7481193035826584E-3</v>
      </c>
      <c r="U13" s="2">
        <f t="shared" ref="U13:U16" si="16">(S13-M13)/M13</f>
        <v>4.8572810398229398E-3</v>
      </c>
    </row>
    <row r="14" spans="1:21" x14ac:dyDescent="0.2">
      <c r="A14" s="2">
        <f>2/6</f>
        <v>0.33333333333333331</v>
      </c>
      <c r="B14" s="2">
        <v>0.15498500000000001</v>
      </c>
      <c r="C14" s="2">
        <v>0.15498500000000001</v>
      </c>
      <c r="D14" s="2">
        <v>0.15498500000000001</v>
      </c>
      <c r="E14" s="2">
        <v>0.15498500000000001</v>
      </c>
      <c r="G14" s="2">
        <f>2/6</f>
        <v>0.33333333333333331</v>
      </c>
      <c r="H14" s="2">
        <f t="shared" si="8"/>
        <v>40.54060268528945</v>
      </c>
      <c r="I14" s="2">
        <f t="shared" si="8"/>
        <v>40.54060268528945</v>
      </c>
      <c r="J14" s="2">
        <f t="shared" si="8"/>
        <v>40.54060268528945</v>
      </c>
      <c r="K14" s="2">
        <f t="shared" si="8"/>
        <v>40.54060268528945</v>
      </c>
      <c r="M14" s="2">
        <f t="shared" si="9"/>
        <v>0.30852533394572573</v>
      </c>
      <c r="N14" s="2">
        <v>3000</v>
      </c>
      <c r="O14" s="2">
        <f t="shared" si="10"/>
        <v>2.0943951023931952E-3</v>
      </c>
      <c r="P14" s="2">
        <f t="shared" si="11"/>
        <v>40.000060498602323</v>
      </c>
      <c r="Q14" s="2">
        <f t="shared" si="12"/>
        <v>41.095954269966633</v>
      </c>
      <c r="R14" s="2">
        <f t="shared" si="13"/>
        <v>0.30740674721482092</v>
      </c>
      <c r="S14" s="2">
        <f t="shared" si="14"/>
        <v>0.30965914003359746</v>
      </c>
      <c r="T14" s="2">
        <f t="shared" si="15"/>
        <v>-3.625591184358267E-3</v>
      </c>
      <c r="U14" s="2">
        <f t="shared" si="16"/>
        <v>3.674920543384546E-3</v>
      </c>
    </row>
    <row r="15" spans="1:21" x14ac:dyDescent="0.2">
      <c r="A15" s="2">
        <f>3/6</f>
        <v>0.5</v>
      </c>
      <c r="B15" s="2">
        <v>0.301593</v>
      </c>
      <c r="C15" s="2">
        <v>0.301593</v>
      </c>
      <c r="D15" s="2">
        <v>0.301593</v>
      </c>
      <c r="E15" s="2">
        <v>0.301593</v>
      </c>
      <c r="G15" s="2">
        <f>3/6</f>
        <v>0.5</v>
      </c>
      <c r="H15" s="2">
        <f t="shared" si="8"/>
        <v>20.833326062539868</v>
      </c>
      <c r="I15" s="2">
        <f t="shared" si="8"/>
        <v>20.833326062539868</v>
      </c>
      <c r="J15" s="2">
        <f t="shared" si="8"/>
        <v>20.833326062539868</v>
      </c>
      <c r="K15" s="2">
        <f t="shared" si="8"/>
        <v>20.833326062539868</v>
      </c>
      <c r="M15" s="2">
        <f t="shared" si="9"/>
        <v>0.25304615992300822</v>
      </c>
      <c r="N15" s="2">
        <v>2000</v>
      </c>
      <c r="O15" s="2">
        <f t="shared" si="10"/>
        <v>3.1415926535897933E-3</v>
      </c>
      <c r="P15" s="2">
        <f t="shared" si="11"/>
        <v>20.618549579377952</v>
      </c>
      <c r="Q15" s="2">
        <f t="shared" si="12"/>
        <v>21.052624154278966</v>
      </c>
      <c r="R15" s="2">
        <f t="shared" si="13"/>
        <v>0.25218259463653919</v>
      </c>
      <c r="S15" s="2">
        <f t="shared" si="14"/>
        <v>0.2539187679391442</v>
      </c>
      <c r="T15" s="2">
        <f t="shared" si="15"/>
        <v>-3.4126788832985018E-3</v>
      </c>
      <c r="U15" s="2">
        <f t="shared" si="16"/>
        <v>3.4484143778410943E-3</v>
      </c>
    </row>
    <row r="16" spans="1:21" x14ac:dyDescent="0.2">
      <c r="A16" s="2">
        <f>4/6</f>
        <v>0.66666666666666663</v>
      </c>
      <c r="B16" s="2">
        <v>0.458673</v>
      </c>
      <c r="C16" s="2">
        <v>0.458673</v>
      </c>
      <c r="D16" s="2">
        <v>0.458673</v>
      </c>
      <c r="E16" s="2">
        <v>0.458673</v>
      </c>
      <c r="G16" s="2">
        <f>4/6</f>
        <v>0.66666666666666663</v>
      </c>
      <c r="H16" s="2">
        <f t="shared" si="8"/>
        <v>13.698616023135406</v>
      </c>
      <c r="I16" s="2">
        <f t="shared" si="8"/>
        <v>13.698616023135406</v>
      </c>
      <c r="J16" s="2">
        <f t="shared" si="8"/>
        <v>13.698616023135406</v>
      </c>
      <c r="K16" s="2">
        <f t="shared" si="8"/>
        <v>13.698616023135406</v>
      </c>
      <c r="M16" s="2">
        <f t="shared" si="9"/>
        <v>0.21810790062684163</v>
      </c>
      <c r="N16" s="2">
        <v>1000</v>
      </c>
      <c r="O16" s="2">
        <f t="shared" si="10"/>
        <v>6.2831853071795866E-3</v>
      </c>
      <c r="P16" s="2">
        <f t="shared" si="11"/>
        <v>13.513499778540455</v>
      </c>
      <c r="Q16" s="2">
        <f t="shared" si="12"/>
        <v>13.888874380264209</v>
      </c>
      <c r="R16" s="2">
        <f t="shared" si="13"/>
        <v>0.21697409744912036</v>
      </c>
      <c r="S16" s="2">
        <f t="shared" si="14"/>
        <v>0.21925734294537993</v>
      </c>
      <c r="T16" s="2">
        <f t="shared" si="15"/>
        <v>-5.1983590436784867E-3</v>
      </c>
      <c r="U16" s="2">
        <f t="shared" si="16"/>
        <v>5.2700627314957995E-3</v>
      </c>
    </row>
    <row r="17" spans="1:21" x14ac:dyDescent="0.2">
      <c r="A17" s="2">
        <f>5/6</f>
        <v>0.83333333333333337</v>
      </c>
      <c r="B17" s="2">
        <v>0.603186</v>
      </c>
      <c r="C17" s="2">
        <v>0.603186</v>
      </c>
      <c r="D17" s="2">
        <v>0.603186</v>
      </c>
      <c r="E17" s="2">
        <v>0.603186</v>
      </c>
      <c r="G17" s="2">
        <f>5/6</f>
        <v>0.83333333333333337</v>
      </c>
      <c r="H17" s="2">
        <f t="shared" si="8"/>
        <v>10.416663031269934</v>
      </c>
      <c r="I17" s="2">
        <f t="shared" si="8"/>
        <v>10.416663031269934</v>
      </c>
      <c r="J17" s="2">
        <f t="shared" si="8"/>
        <v>10.416663031269934</v>
      </c>
      <c r="K17" s="2">
        <f t="shared" si="8"/>
        <v>10.416663031269934</v>
      </c>
      <c r="M17" s="2">
        <f t="shared" si="9"/>
        <v>0.19528389487634612</v>
      </c>
      <c r="N17" s="2">
        <v>500</v>
      </c>
      <c r="O17" s="2">
        <f t="shared" si="10"/>
        <v>1.2566370614359173E-2</v>
      </c>
      <c r="P17" s="2">
        <f t="shared" ref="P17" si="17">2*PI()/(B17+O17)</f>
        <v>10.204078144125726</v>
      </c>
      <c r="Q17" s="2">
        <f t="shared" ref="Q17" si="18">2*PI()/(B17-O17)</f>
        <v>10.638294080600266</v>
      </c>
      <c r="R17" s="2">
        <f t="shared" ref="R17" si="19">LN(P17)/12</f>
        <v>0.19356562153631898</v>
      </c>
      <c r="S17" s="2">
        <f t="shared" ref="S17" si="20">LN(Q17)/12</f>
        <v>0.19703834502404124</v>
      </c>
      <c r="T17" s="2">
        <f t="shared" ref="T17" si="21">(R17-M17)/M17</f>
        <v>-8.7988481646945303E-3</v>
      </c>
      <c r="U17" s="2">
        <f t="shared" ref="U17" si="22">(S17-M17)/M17</f>
        <v>8.9841005516919023E-3</v>
      </c>
    </row>
    <row r="20" spans="1:21" x14ac:dyDescent="0.2">
      <c r="A20" s="2" t="s">
        <v>4</v>
      </c>
      <c r="B20" s="2" t="s">
        <v>12</v>
      </c>
      <c r="G20" s="2" t="s">
        <v>4</v>
      </c>
      <c r="H20" s="2" t="s">
        <v>10</v>
      </c>
    </row>
    <row r="21" spans="1:21" x14ac:dyDescent="0.2">
      <c r="A21" s="2" t="s">
        <v>5</v>
      </c>
      <c r="B21" s="2" t="s">
        <v>0</v>
      </c>
      <c r="C21" s="2" t="s">
        <v>1</v>
      </c>
      <c r="D21" s="2" t="s">
        <v>2</v>
      </c>
      <c r="E21" s="2" t="s">
        <v>3</v>
      </c>
      <c r="G21" s="2" t="s">
        <v>5</v>
      </c>
      <c r="H21" s="2" t="s">
        <v>0</v>
      </c>
      <c r="I21" s="2" t="s">
        <v>1</v>
      </c>
      <c r="J21" s="2" t="s">
        <v>2</v>
      </c>
      <c r="K21" s="2" t="s">
        <v>3</v>
      </c>
    </row>
    <row r="22" spans="1:21" x14ac:dyDescent="0.2">
      <c r="A22" s="2">
        <v>0</v>
      </c>
      <c r="B22" s="2">
        <v>5.8643100000000002E-3</v>
      </c>
      <c r="C22" s="2">
        <v>5.8643100000000002E-3</v>
      </c>
      <c r="D22" s="2">
        <v>1.17286E-2</v>
      </c>
      <c r="E22" s="2">
        <v>1.17286E-2</v>
      </c>
      <c r="G22" s="2">
        <v>0</v>
      </c>
      <c r="H22" s="2">
        <f t="shared" ref="H22:K28" si="23">2*PI()/B22</f>
        <v>1071.4278929967184</v>
      </c>
      <c r="I22" s="2">
        <f t="shared" si="23"/>
        <v>1071.4278929967184</v>
      </c>
      <c r="J22" s="2">
        <f t="shared" si="23"/>
        <v>535.7148600156529</v>
      </c>
      <c r="K22" s="2">
        <f t="shared" si="23"/>
        <v>535.7148600156529</v>
      </c>
      <c r="M22" s="2">
        <f>LN(H22)/14</f>
        <v>0.49833910837613038</v>
      </c>
      <c r="N22" s="2">
        <v>30000</v>
      </c>
      <c r="O22" s="2">
        <f>2*PI()/N22</f>
        <v>2.0943951023931953E-4</v>
      </c>
      <c r="P22" s="2">
        <f>2*PI()/(B22+O22)</f>
        <v>1034.4821261705299</v>
      </c>
      <c r="Q22" s="2">
        <f>2*PI()/(B22-O22)</f>
        <v>1111.1103814944304</v>
      </c>
      <c r="R22" s="2">
        <f>LN(P22)/14</f>
        <v>0.49583258709208167</v>
      </c>
      <c r="S22" s="2">
        <f>LN(Q22)/14</f>
        <v>0.50093679557033821</v>
      </c>
      <c r="T22" s="2">
        <f>(R22-M22)/M22</f>
        <v>-5.0297503084122206E-3</v>
      </c>
      <c r="U22" s="2">
        <f>(S22-M22)/M22</f>
        <v>5.2126898141158541E-3</v>
      </c>
    </row>
    <row r="23" spans="1:21" x14ac:dyDescent="0.2">
      <c r="A23" s="2">
        <f>1/7</f>
        <v>0.14285714285714285</v>
      </c>
      <c r="B23" s="2">
        <v>2.60752E-2</v>
      </c>
      <c r="C23" s="2">
        <v>2.60752E-2</v>
      </c>
      <c r="D23" s="2">
        <v>2.60752E-2</v>
      </c>
      <c r="E23" s="2">
        <v>2.60752E-2</v>
      </c>
      <c r="G23" s="2">
        <f>1/7</f>
        <v>0.14285714285714285</v>
      </c>
      <c r="H23" s="2">
        <f t="shared" si="23"/>
        <v>240.96403123195935</v>
      </c>
      <c r="I23" s="2">
        <f t="shared" si="23"/>
        <v>240.96403123195935</v>
      </c>
      <c r="J23" s="2">
        <f t="shared" si="23"/>
        <v>240.96403123195935</v>
      </c>
      <c r="K23" s="2">
        <f t="shared" si="23"/>
        <v>240.96403123195935</v>
      </c>
      <c r="M23" s="2">
        <f t="shared" ref="M23:M28" si="24">LN(H23)/14</f>
        <v>0.3917605481679925</v>
      </c>
      <c r="N23" s="2">
        <v>3000</v>
      </c>
    </row>
    <row r="24" spans="1:21" x14ac:dyDescent="0.2">
      <c r="A24" s="2">
        <f>2/7</f>
        <v>0.2857142857142857</v>
      </c>
      <c r="B24" s="2">
        <v>8.6795999999999998E-2</v>
      </c>
      <c r="C24" s="2">
        <v>8.6795999999999998E-2</v>
      </c>
      <c r="D24" s="2">
        <v>8.6795999999999998E-2</v>
      </c>
      <c r="E24" s="2">
        <v>8.6795999999999998E-2</v>
      </c>
      <c r="G24" s="2">
        <f>2/7</f>
        <v>0.2857142857142857</v>
      </c>
      <c r="H24" s="2">
        <f t="shared" si="23"/>
        <v>72.390263458910397</v>
      </c>
      <c r="I24" s="2">
        <f t="shared" si="23"/>
        <v>72.390263458910397</v>
      </c>
      <c r="J24" s="2">
        <f t="shared" si="23"/>
        <v>72.390263458910397</v>
      </c>
      <c r="K24" s="2">
        <f t="shared" si="23"/>
        <v>72.390263458910397</v>
      </c>
      <c r="M24" s="2">
        <f t="shared" si="24"/>
        <v>0.30586227198116706</v>
      </c>
      <c r="N24" s="2">
        <v>20000</v>
      </c>
    </row>
    <row r="25" spans="1:21" x14ac:dyDescent="0.2">
      <c r="A25" s="2">
        <f>3/7</f>
        <v>0.42857142857142855</v>
      </c>
      <c r="B25" s="2">
        <v>0.19792000000000001</v>
      </c>
      <c r="C25" s="2">
        <v>0.19792000000000001</v>
      </c>
      <c r="D25" s="2">
        <v>0.19792000000000001</v>
      </c>
      <c r="E25" s="2">
        <v>0.19792000000000001</v>
      </c>
      <c r="G25" s="2">
        <f>3/7</f>
        <v>0.42857142857142855</v>
      </c>
      <c r="H25" s="2">
        <f t="shared" si="23"/>
        <v>31.746085828514481</v>
      </c>
      <c r="I25" s="2">
        <f t="shared" si="23"/>
        <v>31.746085828514481</v>
      </c>
      <c r="J25" s="2">
        <f t="shared" si="23"/>
        <v>31.746085828514481</v>
      </c>
      <c r="K25" s="2">
        <f t="shared" si="23"/>
        <v>31.746085828514481</v>
      </c>
      <c r="M25" s="2">
        <f t="shared" si="24"/>
        <v>0.24698353119623606</v>
      </c>
      <c r="N25" s="2">
        <v>2000</v>
      </c>
    </row>
    <row r="26" spans="1:21" x14ac:dyDescent="0.2">
      <c r="A26" s="2">
        <f>4/7</f>
        <v>0.5714285714285714</v>
      </c>
      <c r="B26" s="2">
        <v>0.33929199999999998</v>
      </c>
      <c r="C26" s="2">
        <v>0.33929199999999998</v>
      </c>
      <c r="D26" s="2">
        <v>0.33929199999999998</v>
      </c>
      <c r="E26" s="2">
        <v>0.33929199999999998</v>
      </c>
      <c r="G26" s="2">
        <f>4/7</f>
        <v>0.5714285714285714</v>
      </c>
      <c r="H26" s="2">
        <f t="shared" si="23"/>
        <v>18.518518878074303</v>
      </c>
      <c r="I26" s="2">
        <f t="shared" si="23"/>
        <v>18.518518878074303</v>
      </c>
      <c r="J26" s="2">
        <f t="shared" si="23"/>
        <v>18.518518878074303</v>
      </c>
      <c r="K26" s="2">
        <f t="shared" si="23"/>
        <v>18.518518878074303</v>
      </c>
      <c r="M26" s="2">
        <f t="shared" si="24"/>
        <v>0.20848366084527675</v>
      </c>
    </row>
    <row r="27" spans="1:21" x14ac:dyDescent="0.2">
      <c r="A27" s="2">
        <f>5/7</f>
        <v>0.7142857142857143</v>
      </c>
      <c r="B27" s="2">
        <v>0.481711</v>
      </c>
      <c r="C27" s="2">
        <v>0.481711</v>
      </c>
      <c r="D27" s="2">
        <v>0.481711</v>
      </c>
      <c r="E27" s="2">
        <v>0.481711</v>
      </c>
      <c r="G27" s="2">
        <f>5/7</f>
        <v>0.7142857142857143</v>
      </c>
      <c r="H27" s="2">
        <f t="shared" si="23"/>
        <v>13.043474836944945</v>
      </c>
      <c r="I27" s="2">
        <f t="shared" si="23"/>
        <v>13.043474836944945</v>
      </c>
      <c r="J27" s="2">
        <f t="shared" si="23"/>
        <v>13.043474836944945</v>
      </c>
      <c r="K27" s="2">
        <f t="shared" si="23"/>
        <v>13.043474836944945</v>
      </c>
      <c r="M27" s="2">
        <f t="shared" si="24"/>
        <v>0.18344914258758066</v>
      </c>
    </row>
    <row r="28" spans="1:21" x14ac:dyDescent="0.2">
      <c r="A28" s="2">
        <f>6/7</f>
        <v>0.8571428571428571</v>
      </c>
      <c r="B28" s="2">
        <v>0.607375</v>
      </c>
      <c r="C28" s="2">
        <v>0.607375</v>
      </c>
      <c r="D28" s="2">
        <v>0.607375</v>
      </c>
      <c r="E28" s="2">
        <v>0.607375</v>
      </c>
      <c r="G28" s="2">
        <f>6/7</f>
        <v>0.8571428571428571</v>
      </c>
      <c r="H28" s="2">
        <f t="shared" si="23"/>
        <v>10.34482042754408</v>
      </c>
      <c r="I28" s="2">
        <f t="shared" si="23"/>
        <v>10.34482042754408</v>
      </c>
      <c r="J28" s="2">
        <f t="shared" si="23"/>
        <v>10.34482042754408</v>
      </c>
      <c r="K28" s="2">
        <f t="shared" si="23"/>
        <v>10.34482042754408</v>
      </c>
      <c r="M28" s="2">
        <f t="shared" si="24"/>
        <v>0.1668918537618154</v>
      </c>
    </row>
    <row r="31" spans="1:21" x14ac:dyDescent="0.2">
      <c r="A31" s="2" t="s">
        <v>13</v>
      </c>
      <c r="B31" s="2" t="s">
        <v>12</v>
      </c>
      <c r="G31" s="2" t="s">
        <v>13</v>
      </c>
      <c r="H31" s="2" t="s">
        <v>10</v>
      </c>
    </row>
    <row r="32" spans="1:21" x14ac:dyDescent="0.2">
      <c r="A32" s="2" t="s">
        <v>5</v>
      </c>
      <c r="B32" s="2" t="s">
        <v>0</v>
      </c>
      <c r="C32" s="2" t="s">
        <v>1</v>
      </c>
      <c r="D32" s="2" t="s">
        <v>2</v>
      </c>
      <c r="E32" s="2" t="s">
        <v>3</v>
      </c>
      <c r="G32" s="2" t="s">
        <v>5</v>
      </c>
      <c r="H32" s="2" t="s">
        <v>0</v>
      </c>
      <c r="I32" s="2" t="s">
        <v>1</v>
      </c>
      <c r="J32" s="2" t="s">
        <v>2</v>
      </c>
      <c r="K32" s="2" t="s">
        <v>3</v>
      </c>
    </row>
    <row r="34" spans="1:13" x14ac:dyDescent="0.2">
      <c r="A34" s="2">
        <f>3/15</f>
        <v>0.2</v>
      </c>
      <c r="B34" s="2">
        <v>3.39292E-2</v>
      </c>
      <c r="C34" s="2">
        <v>3.39292E-2</v>
      </c>
      <c r="D34" s="2">
        <v>3.39292E-2</v>
      </c>
      <c r="E34" s="2">
        <v>3.39292E-2</v>
      </c>
      <c r="G34" s="2">
        <f>3/15</f>
        <v>0.2</v>
      </c>
      <c r="H34" s="2">
        <f t="shared" ref="H34:K35" si="25">2*PI()/B34</f>
        <v>185.18518878074303</v>
      </c>
      <c r="I34" s="2">
        <f t="shared" si="25"/>
        <v>185.18518878074303</v>
      </c>
      <c r="J34" s="2">
        <f t="shared" si="25"/>
        <v>185.18518878074303</v>
      </c>
      <c r="K34" s="2">
        <f t="shared" si="25"/>
        <v>185.18518878074303</v>
      </c>
      <c r="M34" s="2">
        <f>LN(H34)/15</f>
        <v>0.34809042298852799</v>
      </c>
    </row>
    <row r="35" spans="1:13" x14ac:dyDescent="0.2">
      <c r="A35" s="2">
        <f>5/15</f>
        <v>0.33333333333333331</v>
      </c>
      <c r="B35" s="2">
        <v>0.103673</v>
      </c>
      <c r="C35" s="2">
        <v>0.103673</v>
      </c>
      <c r="D35" s="2">
        <v>0.103673</v>
      </c>
      <c r="E35" s="2">
        <v>0.103673</v>
      </c>
      <c r="G35" s="2">
        <f>5/15</f>
        <v>0.33333333333333331</v>
      </c>
      <c r="H35" s="2">
        <f t="shared" si="25"/>
        <v>60.605801965599397</v>
      </c>
      <c r="I35" s="2">
        <f t="shared" si="25"/>
        <v>60.605801965599397</v>
      </c>
      <c r="J35" s="2">
        <f t="shared" si="25"/>
        <v>60.605801965599397</v>
      </c>
      <c r="K35" s="2">
        <f t="shared" si="25"/>
        <v>60.605801965599397</v>
      </c>
      <c r="M35" s="2">
        <f>LN(H35)/15</f>
        <v>0.27362604203325908</v>
      </c>
    </row>
    <row r="40" spans="1:13" x14ac:dyDescent="0.2">
      <c r="A40" s="2" t="s">
        <v>9</v>
      </c>
      <c r="B40" s="2" t="s">
        <v>12</v>
      </c>
      <c r="G40" s="2" t="s">
        <v>9</v>
      </c>
      <c r="H40" s="2" t="s">
        <v>10</v>
      </c>
    </row>
    <row r="41" spans="1:13" x14ac:dyDescent="0.2">
      <c r="A41" s="2" t="s">
        <v>5</v>
      </c>
      <c r="B41" s="2" t="s">
        <v>0</v>
      </c>
      <c r="C41" s="2" t="s">
        <v>1</v>
      </c>
      <c r="D41" s="2" t="s">
        <v>2</v>
      </c>
      <c r="E41" s="2" t="s">
        <v>3</v>
      </c>
      <c r="G41" s="2" t="s">
        <v>5</v>
      </c>
      <c r="H41" s="2" t="s">
        <v>0</v>
      </c>
      <c r="I41" s="2" t="s">
        <v>1</v>
      </c>
      <c r="J41" s="2" t="s">
        <v>2</v>
      </c>
      <c r="K41" s="2" t="s">
        <v>3</v>
      </c>
    </row>
    <row r="42" spans="1:13" x14ac:dyDescent="0.2">
      <c r="A42" s="2">
        <v>0</v>
      </c>
      <c r="B42" s="2">
        <v>2.5132700000000002E-3</v>
      </c>
      <c r="C42" s="2">
        <v>2.5132700000000002E-3</v>
      </c>
      <c r="D42" s="2">
        <v>5.0265500000000003E-3</v>
      </c>
      <c r="E42" s="2">
        <v>5.0265500000000003E-3</v>
      </c>
      <c r="G42" s="2">
        <v>0</v>
      </c>
      <c r="H42" s="2">
        <f t="shared" ref="H42:K49" si="26">2*PI()/B42</f>
        <v>2500.0041011031785</v>
      </c>
      <c r="I42" s="2">
        <f t="shared" si="26"/>
        <v>2500.0041011031785</v>
      </c>
      <c r="J42" s="2">
        <f t="shared" si="26"/>
        <v>1249.9995637523921</v>
      </c>
      <c r="K42" s="2">
        <f t="shared" si="26"/>
        <v>1249.9995637523921</v>
      </c>
      <c r="M42" s="2">
        <f t="shared" ref="M42:M49" si="27">LN(H42)/16</f>
        <v>0.48900297820601363</v>
      </c>
    </row>
    <row r="43" spans="1:13" x14ac:dyDescent="0.2">
      <c r="A43" s="2">
        <f>1/8</f>
        <v>0.125</v>
      </c>
      <c r="B43" s="2">
        <v>1.19381E-2</v>
      </c>
      <c r="C43" s="2">
        <v>1.19381E-2</v>
      </c>
      <c r="D43" s="2">
        <v>1.19381E-2</v>
      </c>
      <c r="E43" s="2">
        <v>1.19381E-2</v>
      </c>
      <c r="G43" s="2">
        <f>1/8</f>
        <v>0.125</v>
      </c>
      <c r="H43" s="2">
        <f t="shared" si="26"/>
        <v>526.31367698206464</v>
      </c>
      <c r="I43" s="2">
        <f t="shared" si="26"/>
        <v>526.31367698206464</v>
      </c>
      <c r="J43" s="2">
        <f t="shared" si="26"/>
        <v>526.31367698206464</v>
      </c>
      <c r="K43" s="2">
        <f t="shared" si="26"/>
        <v>526.31367698206464</v>
      </c>
      <c r="M43" s="2">
        <f t="shared" si="27"/>
        <v>0.39161858619172563</v>
      </c>
    </row>
    <row r="44" spans="1:13" x14ac:dyDescent="0.2">
      <c r="A44" s="2">
        <f>2/8</f>
        <v>0.25</v>
      </c>
      <c r="B44" s="2">
        <v>4.3982300000000002E-2</v>
      </c>
      <c r="C44" s="2">
        <v>4.3982300000000002E-2</v>
      </c>
      <c r="D44" s="2">
        <v>4.3982300000000002E-2</v>
      </c>
      <c r="E44" s="2">
        <v>4.3982300000000002E-2</v>
      </c>
      <c r="G44" s="2">
        <f>2/8</f>
        <v>0.25</v>
      </c>
      <c r="H44" s="2">
        <f t="shared" si="26"/>
        <v>142.85713360100735</v>
      </c>
      <c r="I44" s="2">
        <f t="shared" si="26"/>
        <v>142.85713360100735</v>
      </c>
      <c r="J44" s="2">
        <f t="shared" si="26"/>
        <v>142.85713360100735</v>
      </c>
      <c r="K44" s="2">
        <f t="shared" si="26"/>
        <v>142.85713360100735</v>
      </c>
      <c r="M44" s="2">
        <f t="shared" si="27"/>
        <v>0.31011531657086705</v>
      </c>
    </row>
    <row r="45" spans="1:13" x14ac:dyDescent="0.2">
      <c r="A45" s="2">
        <f>3/8</f>
        <v>0.375</v>
      </c>
      <c r="B45" s="2">
        <v>0.121475</v>
      </c>
      <c r="C45" s="2">
        <v>0.121475</v>
      </c>
      <c r="D45" s="2">
        <v>0.121475</v>
      </c>
      <c r="E45" s="2">
        <v>0.121475</v>
      </c>
      <c r="G45" s="2">
        <f>3/8</f>
        <v>0.375</v>
      </c>
      <c r="H45" s="2">
        <f t="shared" si="26"/>
        <v>51.724102137720408</v>
      </c>
      <c r="I45" s="2">
        <f t="shared" si="26"/>
        <v>51.724102137720408</v>
      </c>
      <c r="J45" s="2">
        <f t="shared" si="26"/>
        <v>51.724102137720408</v>
      </c>
      <c r="K45" s="2">
        <f t="shared" si="26"/>
        <v>51.724102137720408</v>
      </c>
      <c r="M45" s="2">
        <f t="shared" si="27"/>
        <v>0.24662024156871973</v>
      </c>
    </row>
    <row r="46" spans="1:13" x14ac:dyDescent="0.2">
      <c r="A46" s="2">
        <f>4/8</f>
        <v>0.5</v>
      </c>
      <c r="B46" s="2">
        <v>0.238761</v>
      </c>
      <c r="C46" s="2">
        <v>0.238761</v>
      </c>
      <c r="D46" s="2">
        <v>0.238761</v>
      </c>
      <c r="E46" s="2">
        <v>0.238761</v>
      </c>
      <c r="G46" s="2">
        <f>4/8</f>
        <v>0.5</v>
      </c>
      <c r="H46" s="2">
        <f t="shared" si="26"/>
        <v>26.315794066784719</v>
      </c>
      <c r="I46" s="2">
        <f t="shared" si="26"/>
        <v>26.315794066784719</v>
      </c>
      <c r="J46" s="2">
        <f t="shared" si="26"/>
        <v>26.315794066784719</v>
      </c>
      <c r="K46" s="2">
        <f t="shared" si="26"/>
        <v>26.315794066784719</v>
      </c>
      <c r="M46" s="2">
        <f t="shared" si="27"/>
        <v>0.20438558086209721</v>
      </c>
    </row>
    <row r="47" spans="1:13" x14ac:dyDescent="0.2">
      <c r="A47" s="2">
        <f>5/8</f>
        <v>0.625</v>
      </c>
      <c r="B47" s="2">
        <v>0.37699100000000002</v>
      </c>
      <c r="C47" s="2">
        <v>0.37699100000000002</v>
      </c>
      <c r="D47" s="2">
        <v>0.37699100000000002</v>
      </c>
      <c r="E47" s="2">
        <v>0.37699100000000002</v>
      </c>
      <c r="G47" s="2">
        <f>5/8</f>
        <v>0.625</v>
      </c>
      <c r="H47" s="2">
        <f t="shared" si="26"/>
        <v>16.666671902458113</v>
      </c>
      <c r="I47" s="2">
        <f t="shared" si="26"/>
        <v>16.666671902458113</v>
      </c>
      <c r="J47" s="2">
        <f t="shared" si="26"/>
        <v>16.666671902458113</v>
      </c>
      <c r="K47" s="2">
        <f t="shared" si="26"/>
        <v>16.666671902458113</v>
      </c>
      <c r="M47" s="2">
        <f t="shared" si="27"/>
        <v>0.17583818943171711</v>
      </c>
    </row>
    <row r="48" spans="1:13" x14ac:dyDescent="0.2">
      <c r="A48" s="2">
        <f>6/8</f>
        <v>0.75</v>
      </c>
      <c r="B48" s="2">
        <v>0.50265499999999996</v>
      </c>
      <c r="C48" s="2">
        <v>0.50265499999999996</v>
      </c>
      <c r="D48" s="2">
        <v>0.50265499999999996</v>
      </c>
      <c r="E48" s="2">
        <v>0.50265499999999996</v>
      </c>
      <c r="G48" s="2">
        <f>6/8</f>
        <v>0.75</v>
      </c>
      <c r="H48" s="2">
        <f t="shared" si="26"/>
        <v>12.499995637523922</v>
      </c>
      <c r="I48" s="2">
        <f t="shared" si="26"/>
        <v>12.499995637523922</v>
      </c>
      <c r="J48" s="2">
        <f t="shared" si="26"/>
        <v>12.499995637523922</v>
      </c>
      <c r="K48" s="2">
        <f t="shared" si="26"/>
        <v>12.499995637523922</v>
      </c>
      <c r="M48" s="2">
        <f t="shared" si="27"/>
        <v>0.15785801845688177</v>
      </c>
    </row>
    <row r="49" spans="1:21" x14ac:dyDescent="0.2">
      <c r="A49" s="2">
        <f>7/8</f>
        <v>0.875</v>
      </c>
      <c r="B49" s="2">
        <v>0.62831899999999996</v>
      </c>
      <c r="C49" s="2">
        <v>0.62831899999999996</v>
      </c>
      <c r="D49" s="2">
        <v>0.62831899999999996</v>
      </c>
      <c r="E49" s="2">
        <v>0.62831899999999996</v>
      </c>
      <c r="G49" s="2">
        <f>7/8</f>
        <v>0.875</v>
      </c>
      <c r="H49" s="2">
        <f t="shared" si="26"/>
        <v>9.9999925311499194</v>
      </c>
      <c r="I49" s="2">
        <f t="shared" si="26"/>
        <v>9.9999925311499194</v>
      </c>
      <c r="J49" s="2">
        <f t="shared" si="26"/>
        <v>9.9999925311499194</v>
      </c>
      <c r="K49" s="2">
        <f t="shared" si="26"/>
        <v>9.9999925311499194</v>
      </c>
      <c r="M49" s="2">
        <f t="shared" si="27"/>
        <v>0.14391152163179741</v>
      </c>
    </row>
    <row r="53" spans="1:21" x14ac:dyDescent="0.2">
      <c r="A53" s="2" t="s">
        <v>9</v>
      </c>
      <c r="B53" s="2" t="s">
        <v>12</v>
      </c>
      <c r="G53" s="2" t="s">
        <v>20</v>
      </c>
      <c r="H53" s="2" t="s">
        <v>10</v>
      </c>
    </row>
    <row r="54" spans="1:21" x14ac:dyDescent="0.2">
      <c r="A54" s="2" t="s">
        <v>5</v>
      </c>
      <c r="B54" s="2" t="s">
        <v>0</v>
      </c>
      <c r="C54" s="2" t="s">
        <v>1</v>
      </c>
      <c r="D54" s="2" t="s">
        <v>2</v>
      </c>
      <c r="E54" s="2" t="s">
        <v>3</v>
      </c>
      <c r="G54" s="2" t="s">
        <v>5</v>
      </c>
      <c r="H54" s="2" t="s">
        <v>0</v>
      </c>
      <c r="I54" s="2" t="s">
        <v>1</v>
      </c>
      <c r="J54" s="2" t="s">
        <v>2</v>
      </c>
      <c r="K54" s="2" t="s">
        <v>3</v>
      </c>
    </row>
    <row r="55" spans="1:21" x14ac:dyDescent="0.2">
      <c r="A55" s="2">
        <v>0</v>
      </c>
      <c r="G55" s="2">
        <v>0</v>
      </c>
    </row>
    <row r="56" spans="1:21" x14ac:dyDescent="0.2">
      <c r="A56" s="2">
        <f>1/9</f>
        <v>0.1111111111111111</v>
      </c>
      <c r="G56" s="2">
        <f>1/9</f>
        <v>0.1111111111111111</v>
      </c>
    </row>
    <row r="57" spans="1:21" x14ac:dyDescent="0.2">
      <c r="A57" s="2">
        <f>2/9</f>
        <v>0.22222222222222221</v>
      </c>
      <c r="B57" s="2">
        <v>1.8849600000000001E-2</v>
      </c>
      <c r="C57" s="2">
        <v>1.8849600000000001E-2</v>
      </c>
      <c r="D57" s="2">
        <v>1.8849600000000001E-2</v>
      </c>
      <c r="E57" s="2">
        <v>1.8849600000000001E-2</v>
      </c>
      <c r="G57" s="2">
        <f>2/9</f>
        <v>0.22222222222222221</v>
      </c>
      <c r="H57" s="2">
        <f t="shared" ref="H57" si="28">2*PI()/B57</f>
        <v>333.33255385682378</v>
      </c>
      <c r="I57" s="2">
        <f t="shared" ref="I57" si="29">2*PI()/C57</f>
        <v>333.33255385682378</v>
      </c>
      <c r="J57" s="2">
        <f t="shared" ref="J57" si="30">2*PI()/D57</f>
        <v>333.33255385682378</v>
      </c>
      <c r="K57" s="2">
        <f t="shared" ref="K57" si="31">2*PI()/E57</f>
        <v>333.33255385682378</v>
      </c>
      <c r="M57" s="2">
        <f>LN(H57)/18</f>
        <v>0.3227300362156536</v>
      </c>
      <c r="N57" s="2">
        <v>1000</v>
      </c>
      <c r="O57" s="2">
        <f>2*PI()/N57</f>
        <v>6.2831853071795866E-3</v>
      </c>
      <c r="P57" s="2">
        <f>2*PI()/(B57+O57)</f>
        <v>249.99956154420704</v>
      </c>
      <c r="Q57" s="2">
        <f>2*PI()/(B57-O57)</f>
        <v>499.99824617990419</v>
      </c>
      <c r="R57" s="2">
        <f>LN(P57)/18</f>
        <v>0.30674773133541872</v>
      </c>
      <c r="S57" s="2">
        <f>LN(Q57)/18</f>
        <v>0.34525581059865823</v>
      </c>
      <c r="T57" s="2">
        <f>(R57-M57)/M57</f>
        <v>-4.9522210785348915E-2</v>
      </c>
      <c r="U57" s="2">
        <f>(S57-M57)/M57</f>
        <v>6.9797576473336148E-2</v>
      </c>
    </row>
    <row r="58" spans="1:21" x14ac:dyDescent="0.2">
      <c r="A58" s="2">
        <f>3/9</f>
        <v>0.33333333333333331</v>
      </c>
      <c r="B58" s="2">
        <v>6.9114999999999996E-2</v>
      </c>
      <c r="C58" s="2">
        <v>6.9114999999999996E-2</v>
      </c>
      <c r="D58" s="2">
        <v>6.9114999999999996E-2</v>
      </c>
      <c r="E58" s="2">
        <v>6.9114999999999996E-2</v>
      </c>
      <c r="G58" s="2">
        <f>3/9</f>
        <v>0.33333333333333331</v>
      </c>
      <c r="H58" s="2">
        <f t="shared" ref="H58" si="32">2*PI()/B58</f>
        <v>90.909141390140874</v>
      </c>
      <c r="I58" s="2">
        <f t="shared" ref="I58" si="33">2*PI()/C58</f>
        <v>90.909141390140874</v>
      </c>
      <c r="J58" s="2">
        <f t="shared" ref="J58" si="34">2*PI()/D58</f>
        <v>90.909141390140874</v>
      </c>
      <c r="K58" s="2">
        <f t="shared" ref="K58" si="35">2*PI()/E58</f>
        <v>90.909141390140874</v>
      </c>
      <c r="M58" s="2">
        <f>LN(H58)/18</f>
        <v>0.25054780897084233</v>
      </c>
      <c r="N58" s="2">
        <v>1000</v>
      </c>
      <c r="O58" s="2">
        <f t="shared" ref="O58:O63" si="36">2*PI()/N58</f>
        <v>6.2831853071795866E-3</v>
      </c>
      <c r="P58" s="2">
        <f t="shared" ref="P58:P63" si="37">2*PI()/(B58+O58)</f>
        <v>83.333375751435852</v>
      </c>
      <c r="Q58" s="2">
        <f t="shared" ref="Q58:Q63" si="38">2*PI()/(B58-O58)</f>
        <v>100.00006108207384</v>
      </c>
      <c r="R58" s="2">
        <f t="shared" ref="R58:R63" si="39">LN(P58)/18</f>
        <v>0.24571384101173541</v>
      </c>
      <c r="S58" s="2">
        <f t="shared" ref="S58:S63" si="40">LN(Q58)/18</f>
        <v>0.25584282204492464</v>
      </c>
      <c r="T58" s="2">
        <f t="shared" ref="T58:T63" si="41">(R58-M58)/M58</f>
        <v>-1.9293595018703532E-2</v>
      </c>
      <c r="U58" s="2">
        <f t="shared" ref="U58:U63" si="42">(S58-M58)/M58</f>
        <v>2.1133743279704839E-2</v>
      </c>
    </row>
    <row r="59" spans="1:21" x14ac:dyDescent="0.2">
      <c r="A59" s="2">
        <f>4/9</f>
        <v>0.44444444444444442</v>
      </c>
      <c r="B59" s="2">
        <v>0.15708</v>
      </c>
      <c r="C59" s="2">
        <v>0.15708</v>
      </c>
      <c r="D59" s="2">
        <v>0.15708</v>
      </c>
      <c r="E59" s="2">
        <v>0.15708</v>
      </c>
      <c r="G59" s="2">
        <f>4/9</f>
        <v>0.44444444444444442</v>
      </c>
      <c r="H59" s="2">
        <f t="shared" ref="H59" si="43">2*PI()/B59</f>
        <v>39.999906462818856</v>
      </c>
      <c r="I59" s="2">
        <f t="shared" ref="I59" si="44">2*PI()/C59</f>
        <v>39.999906462818856</v>
      </c>
      <c r="J59" s="2">
        <f t="shared" ref="J59" si="45">2*PI()/D59</f>
        <v>39.999906462818856</v>
      </c>
      <c r="K59" s="2">
        <f t="shared" ref="K59" si="46">2*PI()/E59</f>
        <v>39.999906462818856</v>
      </c>
      <c r="M59" s="2">
        <f>LN(H59)/18</f>
        <v>0.20493761753787076</v>
      </c>
      <c r="N59" s="2">
        <v>1000</v>
      </c>
      <c r="O59" s="2">
        <f t="shared" si="36"/>
        <v>6.2831853071795866E-3</v>
      </c>
      <c r="P59" s="2">
        <f t="shared" si="37"/>
        <v>38.461451981148713</v>
      </c>
      <c r="Q59" s="2">
        <f t="shared" si="38"/>
        <v>41.666565172339382</v>
      </c>
      <c r="R59" s="2">
        <f t="shared" si="39"/>
        <v>0.20275869402599966</v>
      </c>
      <c r="S59" s="2">
        <f t="shared" si="40"/>
        <v>0.20720550070929833</v>
      </c>
      <c r="T59" s="2">
        <f t="shared" si="41"/>
        <v>-1.0632130587096601E-2</v>
      </c>
      <c r="U59" s="2">
        <f t="shared" si="42"/>
        <v>1.1066212238992575E-2</v>
      </c>
    </row>
    <row r="60" spans="1:21" x14ac:dyDescent="0.2">
      <c r="A60" s="2">
        <f>5/9</f>
        <v>0.55555555555555558</v>
      </c>
      <c r="B60" s="2">
        <v>0.270177</v>
      </c>
      <c r="C60" s="2">
        <v>0.270177</v>
      </c>
      <c r="D60" s="2">
        <v>0.270177</v>
      </c>
      <c r="E60" s="2">
        <v>0.270177</v>
      </c>
      <c r="G60" s="2">
        <f>5/9</f>
        <v>0.55555555555555558</v>
      </c>
      <c r="H60" s="2">
        <f t="shared" ref="H60" si="47">2*PI()/B60</f>
        <v>23.255811217015459</v>
      </c>
      <c r="I60" s="2">
        <f t="shared" ref="I60" si="48">2*PI()/C60</f>
        <v>23.255811217015459</v>
      </c>
      <c r="J60" s="2">
        <f t="shared" ref="J60" si="49">2*PI()/D60</f>
        <v>23.255811217015459</v>
      </c>
      <c r="K60" s="2">
        <f t="shared" ref="K60" si="50">2*PI()/E60</f>
        <v>23.255811217015459</v>
      </c>
      <c r="M60" s="2">
        <f t="shared" ref="M60:M62" si="51">LN(H60)/18</f>
        <v>0.17480861364556846</v>
      </c>
      <c r="N60" s="2">
        <v>1000</v>
      </c>
      <c r="O60" s="2">
        <f t="shared" si="36"/>
        <v>6.2831853071795866E-3</v>
      </c>
      <c r="P60" s="2">
        <f t="shared" si="37"/>
        <v>22.727270113771475</v>
      </c>
      <c r="Q60" s="2">
        <f t="shared" si="38"/>
        <v>23.809520941191384</v>
      </c>
      <c r="R60" s="2">
        <f t="shared" si="39"/>
        <v>0.17353141833721189</v>
      </c>
      <c r="S60" s="2">
        <f t="shared" si="40"/>
        <v>0.17611586334604443</v>
      </c>
      <c r="T60" s="2">
        <f t="shared" si="41"/>
        <v>-7.3062492844096138E-3</v>
      </c>
      <c r="U60" s="2">
        <f t="shared" si="42"/>
        <v>7.4781766940070068E-3</v>
      </c>
    </row>
    <row r="61" spans="1:21" x14ac:dyDescent="0.2">
      <c r="A61" s="2">
        <f>6/9</f>
        <v>0.66666666666666663</v>
      </c>
      <c r="B61" s="2">
        <v>0.38957700000000001</v>
      </c>
      <c r="C61" s="2">
        <v>0.38957700000000001</v>
      </c>
      <c r="D61" s="2">
        <v>0.38957700000000001</v>
      </c>
      <c r="E61" s="2">
        <v>0.38957700000000001</v>
      </c>
      <c r="G61" s="2">
        <f>6/9</f>
        <v>0.66666666666666663</v>
      </c>
      <c r="H61" s="2">
        <f t="shared" ref="H61:H62" si="52">2*PI()/B61</f>
        <v>16.128224477265306</v>
      </c>
      <c r="I61" s="2">
        <f t="shared" ref="I61:I62" si="53">2*PI()/C61</f>
        <v>16.128224477265306</v>
      </c>
      <c r="J61" s="2">
        <f t="shared" ref="J61:J62" si="54">2*PI()/D61</f>
        <v>16.128224477265306</v>
      </c>
      <c r="K61" s="2">
        <f t="shared" ref="K61:K62" si="55">2*PI()/E61</f>
        <v>16.128224477265306</v>
      </c>
      <c r="M61" s="2">
        <f t="shared" si="51"/>
        <v>0.15447615612629606</v>
      </c>
      <c r="N61" s="2">
        <v>1000</v>
      </c>
      <c r="O61" s="2">
        <f t="shared" si="36"/>
        <v>6.2831853071795866E-3</v>
      </c>
      <c r="P61" s="2">
        <f t="shared" si="37"/>
        <v>15.872233531907129</v>
      </c>
      <c r="Q61" s="2">
        <f t="shared" si="38"/>
        <v>16.392608141133351</v>
      </c>
      <c r="R61" s="2">
        <f t="shared" si="39"/>
        <v>0.15358729243811584</v>
      </c>
      <c r="S61" s="2">
        <f t="shared" si="40"/>
        <v>0.15537947278457437</v>
      </c>
      <c r="T61" s="2">
        <f t="shared" si="41"/>
        <v>-5.7540510488460804E-3</v>
      </c>
      <c r="U61" s="2">
        <f t="shared" si="42"/>
        <v>5.8476122201006715E-3</v>
      </c>
    </row>
    <row r="62" spans="1:21" x14ac:dyDescent="0.2">
      <c r="A62" s="2">
        <f>7/9</f>
        <v>0.77777777777777779</v>
      </c>
      <c r="B62" s="2">
        <v>0.50265499999999996</v>
      </c>
      <c r="C62" s="2">
        <v>0.50265499999999996</v>
      </c>
      <c r="D62" s="2">
        <v>0.50265499999999996</v>
      </c>
      <c r="E62" s="2">
        <v>0.50265499999999996</v>
      </c>
      <c r="G62" s="2">
        <f>7/9</f>
        <v>0.77777777777777779</v>
      </c>
      <c r="H62" s="2">
        <f t="shared" si="52"/>
        <v>12.499995637523922</v>
      </c>
      <c r="I62" s="2">
        <f t="shared" si="53"/>
        <v>12.499995637523922</v>
      </c>
      <c r="J62" s="2">
        <f t="shared" si="54"/>
        <v>12.499995637523922</v>
      </c>
      <c r="K62" s="2">
        <f t="shared" si="55"/>
        <v>12.499995637523922</v>
      </c>
      <c r="M62" s="2">
        <f t="shared" si="51"/>
        <v>0.14031823862833936</v>
      </c>
      <c r="N62" s="2">
        <v>500</v>
      </c>
      <c r="O62" s="2">
        <f t="shared" si="36"/>
        <v>1.2566370614359173E-2</v>
      </c>
      <c r="P62" s="2">
        <f t="shared" si="37"/>
        <v>12.195117798951943</v>
      </c>
      <c r="Q62" s="2">
        <f t="shared" si="38"/>
        <v>12.820508231451898</v>
      </c>
      <c r="R62" s="2">
        <f t="shared" si="39"/>
        <v>0.13894642729066031</v>
      </c>
      <c r="S62" s="2">
        <f t="shared" si="40"/>
        <v>0.14172478301920718</v>
      </c>
      <c r="T62" s="2">
        <f t="shared" si="41"/>
        <v>-9.7764292873755761E-3</v>
      </c>
      <c r="U62" s="2">
        <f t="shared" si="42"/>
        <v>1.0023959854522769E-2</v>
      </c>
    </row>
    <row r="63" spans="1:21" x14ac:dyDescent="0.2">
      <c r="A63" s="2">
        <f>8/9</f>
        <v>0.88888888888888884</v>
      </c>
      <c r="B63" s="2">
        <v>0.607375</v>
      </c>
      <c r="C63" s="2">
        <v>0.607375</v>
      </c>
      <c r="D63" s="2">
        <v>0.607375</v>
      </c>
      <c r="E63" s="2">
        <v>0.607375</v>
      </c>
      <c r="G63" s="2">
        <f>8/9</f>
        <v>0.88888888888888884</v>
      </c>
      <c r="H63" s="2">
        <f t="shared" ref="H63" si="56">2*PI()/B63</f>
        <v>10.34482042754408</v>
      </c>
      <c r="I63" s="2">
        <f t="shared" ref="I63" si="57">2*PI()/C63</f>
        <v>10.34482042754408</v>
      </c>
      <c r="J63" s="2">
        <f t="shared" ref="J63" si="58">2*PI()/D63</f>
        <v>10.34482042754408</v>
      </c>
      <c r="K63" s="2">
        <f t="shared" ref="K63" si="59">2*PI()/E63</f>
        <v>10.34482042754408</v>
      </c>
      <c r="M63" s="2">
        <f>LN(H63)/18</f>
        <v>0.12980477514807864</v>
      </c>
      <c r="N63" s="2">
        <v>300</v>
      </c>
      <c r="O63" s="2">
        <f t="shared" si="36"/>
        <v>2.0943951023931952E-2</v>
      </c>
      <c r="P63" s="2">
        <f t="shared" si="37"/>
        <v>9.999993310627147</v>
      </c>
      <c r="Q63" s="2">
        <f t="shared" si="38"/>
        <v>10.714278035159083</v>
      </c>
      <c r="R63" s="2">
        <f t="shared" si="39"/>
        <v>0.1279213568920298</v>
      </c>
      <c r="S63" s="2">
        <f t="shared" si="40"/>
        <v>0.13175429154234747</v>
      </c>
      <c r="T63" s="2">
        <f t="shared" si="41"/>
        <v>-1.4509622268520411E-2</v>
      </c>
      <c r="U63" s="2">
        <f t="shared" si="42"/>
        <v>1.5018834184218999E-2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2AC5-C2B3-41D1-B8C2-1B422B861875}">
  <dimension ref="A1:K9"/>
  <sheetViews>
    <sheetView zoomScale="130" zoomScaleNormal="130" workbookViewId="0">
      <selection activeCell="G14" sqref="G14"/>
    </sheetView>
  </sheetViews>
  <sheetFormatPr defaultColWidth="12.625" defaultRowHeight="14.25" x14ac:dyDescent="0.2"/>
  <sheetData>
    <row r="1" spans="1:11" x14ac:dyDescent="0.2">
      <c r="A1" s="2" t="s">
        <v>4</v>
      </c>
      <c r="B1" s="2" t="s">
        <v>12</v>
      </c>
      <c r="C1" s="2" t="s">
        <v>18</v>
      </c>
      <c r="D1" s="2"/>
      <c r="E1" s="2"/>
      <c r="F1" s="2"/>
      <c r="G1" s="2" t="s">
        <v>4</v>
      </c>
      <c r="H1" s="2" t="s">
        <v>10</v>
      </c>
      <c r="I1" s="2"/>
      <c r="J1" s="2"/>
      <c r="K1" s="2"/>
    </row>
    <row r="2" spans="1:11" x14ac:dyDescent="0.2">
      <c r="A2" s="2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">
      <c r="A3" s="2">
        <v>0.3</v>
      </c>
      <c r="B3" s="2">
        <v>5.8643100000000002E-3</v>
      </c>
      <c r="C3" s="2">
        <v>5.8643100000000002E-3</v>
      </c>
      <c r="D3" s="2">
        <v>1.17286E-2</v>
      </c>
      <c r="E3" s="2">
        <v>1.17286E-2</v>
      </c>
      <c r="F3" s="2"/>
      <c r="G3" s="2">
        <v>0</v>
      </c>
      <c r="H3" s="2">
        <f t="shared" ref="H3:K9" si="0">2*PI()/B3</f>
        <v>1071.4278929967184</v>
      </c>
      <c r="I3" s="2">
        <f t="shared" si="0"/>
        <v>1071.4278929967184</v>
      </c>
      <c r="J3" s="2">
        <f t="shared" si="0"/>
        <v>535.7148600156529</v>
      </c>
      <c r="K3" s="2">
        <f t="shared" si="0"/>
        <v>535.7148600156529</v>
      </c>
    </row>
    <row r="4" spans="1:11" x14ac:dyDescent="0.2">
      <c r="A4" s="2">
        <v>0.4</v>
      </c>
      <c r="B4" s="2">
        <v>3.35103E-2</v>
      </c>
      <c r="C4" s="2">
        <v>3.35103E-2</v>
      </c>
      <c r="D4" s="2">
        <v>6.70206E-2</v>
      </c>
      <c r="E4" s="2">
        <v>6.70206E-2</v>
      </c>
      <c r="F4" s="2"/>
      <c r="G4" s="2">
        <f>1/7</f>
        <v>0.14285714285714285</v>
      </c>
      <c r="H4" s="2">
        <f t="shared" si="0"/>
        <v>187.5001210726131</v>
      </c>
      <c r="I4" s="2">
        <f t="shared" si="0"/>
        <v>187.5001210726131</v>
      </c>
      <c r="J4" s="2">
        <f t="shared" si="0"/>
        <v>93.750060536306549</v>
      </c>
      <c r="K4" s="2">
        <f t="shared" si="0"/>
        <v>93.750060536306549</v>
      </c>
    </row>
    <row r="5" spans="1:11" x14ac:dyDescent="0.2">
      <c r="A5" s="2">
        <v>0.5</v>
      </c>
      <c r="B5" s="2">
        <v>0.113097</v>
      </c>
      <c r="C5" s="2">
        <v>0.113097</v>
      </c>
      <c r="D5" s="2">
        <v>0.22619500000000001</v>
      </c>
      <c r="E5" s="2">
        <v>0.22619500000000001</v>
      </c>
      <c r="F5" s="2"/>
      <c r="G5" s="2">
        <f>2/7</f>
        <v>0.2857142857142857</v>
      </c>
      <c r="H5" s="2">
        <f t="shared" si="0"/>
        <v>55.555720374365244</v>
      </c>
      <c r="I5" s="2">
        <f t="shared" si="0"/>
        <v>55.555720374365244</v>
      </c>
      <c r="J5" s="2">
        <f t="shared" si="0"/>
        <v>27.777737382256841</v>
      </c>
      <c r="K5" s="2">
        <f t="shared" si="0"/>
        <v>27.777737382256841</v>
      </c>
    </row>
    <row r="6" spans="1:11" x14ac:dyDescent="0.2">
      <c r="A6" s="2">
        <v>0.6</v>
      </c>
      <c r="B6" s="2"/>
      <c r="C6" s="2"/>
      <c r="D6" s="2"/>
      <c r="E6" s="2"/>
      <c r="F6" s="2"/>
      <c r="G6" s="2">
        <f>3/7</f>
        <v>0.42857142857142855</v>
      </c>
      <c r="H6" s="2" t="e">
        <f t="shared" si="0"/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1:11" x14ac:dyDescent="0.2">
      <c r="A7" s="2">
        <v>0.7</v>
      </c>
      <c r="B7" s="2"/>
      <c r="C7" s="2"/>
      <c r="D7" s="2"/>
      <c r="E7" s="2"/>
      <c r="F7" s="2"/>
      <c r="G7" s="2">
        <f>4/7</f>
        <v>0.5714285714285714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</row>
    <row r="8" spans="1:11" x14ac:dyDescent="0.2">
      <c r="A8" s="2">
        <v>0.8</v>
      </c>
      <c r="B8" s="2"/>
      <c r="C8" s="2"/>
      <c r="D8" s="2"/>
      <c r="E8" s="2"/>
      <c r="F8" s="2"/>
      <c r="G8" s="2">
        <f>5/7</f>
        <v>0.7142857142857143</v>
      </c>
      <c r="H8" s="2" t="e">
        <f t="shared" si="0"/>
        <v>#DIV/0!</v>
      </c>
      <c r="I8" s="2" t="e">
        <f t="shared" si="0"/>
        <v>#DIV/0!</v>
      </c>
      <c r="J8" s="2" t="e">
        <f t="shared" si="0"/>
        <v>#DIV/0!</v>
      </c>
      <c r="K8" s="2" t="e">
        <f t="shared" si="0"/>
        <v>#DIV/0!</v>
      </c>
    </row>
    <row r="9" spans="1:11" x14ac:dyDescent="0.2">
      <c r="A9" s="2">
        <v>0.9</v>
      </c>
      <c r="B9" s="2"/>
      <c r="C9" s="2"/>
      <c r="D9" s="2"/>
      <c r="E9" s="2"/>
      <c r="F9" s="2"/>
      <c r="G9" s="2">
        <f>6/7</f>
        <v>0.8571428571428571</v>
      </c>
      <c r="H9" s="2" t="e">
        <f t="shared" si="0"/>
        <v>#DIV/0!</v>
      </c>
      <c r="I9" s="2" t="e">
        <f t="shared" si="0"/>
        <v>#DIV/0!</v>
      </c>
      <c r="J9" s="2" t="e">
        <f t="shared" si="0"/>
        <v>#DIV/0!</v>
      </c>
      <c r="K9" s="2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A60-620E-4BF6-B758-6E2229F89755}">
  <dimension ref="A1:J27"/>
  <sheetViews>
    <sheetView zoomScale="130" zoomScaleNormal="130" workbookViewId="0">
      <selection activeCell="C12" sqref="C12"/>
    </sheetView>
  </sheetViews>
  <sheetFormatPr defaultColWidth="13.125" defaultRowHeight="14.25" x14ac:dyDescent="0.2"/>
  <cols>
    <col min="1" max="4" width="13.25" style="10" bestFit="1" customWidth="1"/>
    <col min="5" max="5" width="16" style="10" bestFit="1" customWidth="1"/>
    <col min="6" max="6" width="13.25" style="10" bestFit="1" customWidth="1"/>
    <col min="7" max="7" width="15.5" style="10" customWidth="1"/>
    <col min="8" max="8" width="13.75" style="10" bestFit="1" customWidth="1"/>
    <col min="9" max="16384" width="13.125" style="10"/>
  </cols>
  <sheetData>
    <row r="1" spans="1:10" x14ac:dyDescent="0.2">
      <c r="A1" s="10" t="s">
        <v>24</v>
      </c>
    </row>
    <row r="2" spans="1:10" x14ac:dyDescent="0.2">
      <c r="A2" s="10" t="s">
        <v>15</v>
      </c>
      <c r="B2" s="10" t="s">
        <v>26</v>
      </c>
      <c r="C2" s="10" t="s">
        <v>25</v>
      </c>
      <c r="D2" s="10" t="s">
        <v>28</v>
      </c>
      <c r="E2" s="10" t="s">
        <v>27</v>
      </c>
      <c r="F2" s="10" t="s">
        <v>30</v>
      </c>
      <c r="G2" s="10" t="s">
        <v>31</v>
      </c>
      <c r="I2" s="10" t="s">
        <v>32</v>
      </c>
      <c r="J2" s="10" t="s">
        <v>33</v>
      </c>
    </row>
    <row r="3" spans="1:10" x14ac:dyDescent="0.2">
      <c r="A3" s="10">
        <v>0.1</v>
      </c>
      <c r="B3" s="10">
        <v>1.75929</v>
      </c>
      <c r="C3" s="11">
        <f>2*PI()/B3</f>
        <v>3.5714324001043525</v>
      </c>
    </row>
    <row r="4" spans="1:10" x14ac:dyDescent="0.2">
      <c r="A4" s="10">
        <v>0.2</v>
      </c>
      <c r="B4" s="10">
        <v>1.6964600000000001</v>
      </c>
      <c r="C4" s="11">
        <f>2*PI()/B4</f>
        <v>3.7037037756148603</v>
      </c>
      <c r="D4" s="10">
        <v>4.1469000000000002E-3</v>
      </c>
      <c r="E4" s="11">
        <f>2*PI()/D4</f>
        <v>1515.1523565023479</v>
      </c>
      <c r="I4" s="10">
        <f>LN(E4)/10</f>
        <v>0.73232712782351983</v>
      </c>
    </row>
    <row r="5" spans="1:10" x14ac:dyDescent="0.2">
      <c r="A5" s="11">
        <v>0.3</v>
      </c>
      <c r="B5" s="11">
        <v>1.6650400000000001</v>
      </c>
      <c r="C5" s="11">
        <f>2*PI()/B5</f>
        <v>3.7735942122589163</v>
      </c>
      <c r="D5" s="10">
        <v>6.5973400000000001E-2</v>
      </c>
      <c r="E5" s="11">
        <f>2*PI()/D5</f>
        <v>95.238161246496105</v>
      </c>
      <c r="F5" s="10">
        <v>4.3982299999999999E-4</v>
      </c>
      <c r="G5" s="11">
        <f>2*PI()/F5</f>
        <v>14285.713360100737</v>
      </c>
      <c r="H5" s="10">
        <f>G5/E5</f>
        <v>149.99988631790518</v>
      </c>
      <c r="I5" s="10">
        <f t="shared" ref="I5:I6" si="0">LN(E5)/10</f>
        <v>0.45563807149066282</v>
      </c>
      <c r="J5" s="10">
        <f>LN(G5)/10</f>
        <v>0.95670152511219653</v>
      </c>
    </row>
    <row r="6" spans="1:10" x14ac:dyDescent="0.2">
      <c r="A6" s="11">
        <v>0.4</v>
      </c>
      <c r="B6" s="11">
        <v>1.6147800000000001</v>
      </c>
      <c r="C6" s="11">
        <f>2*PI()/B6</f>
        <v>3.8910472678504724</v>
      </c>
      <c r="D6" s="10">
        <v>0.27645999999999998</v>
      </c>
      <c r="E6" s="11">
        <f>2*PI()/D6</f>
        <v>22.727285347535219</v>
      </c>
      <c r="F6" s="10">
        <v>6.2831900000000001E-3</v>
      </c>
      <c r="G6" s="11">
        <f>2*PI()/F6</f>
        <v>999.99925311499192</v>
      </c>
      <c r="H6" s="10">
        <f>G6/E6</f>
        <v>43.999942704263276</v>
      </c>
      <c r="I6" s="10">
        <f t="shared" si="0"/>
        <v>0.31235662003552711</v>
      </c>
      <c r="J6" s="10">
        <f t="shared" ref="J6:J7" si="1">LN(G6)/10</f>
        <v>0.69077545320968503</v>
      </c>
    </row>
    <row r="7" spans="1:10" x14ac:dyDescent="0.2">
      <c r="A7" s="10">
        <v>0.5</v>
      </c>
      <c r="F7" s="10">
        <v>3.7070800000000001E-2</v>
      </c>
      <c r="G7" s="11">
        <f>2*PI()/F7</f>
        <v>169.49149484714616</v>
      </c>
      <c r="J7" s="10">
        <f t="shared" si="1"/>
        <v>0.513280274766861</v>
      </c>
    </row>
    <row r="10" spans="1:10" x14ac:dyDescent="0.2">
      <c r="A10" s="10" t="s">
        <v>29</v>
      </c>
    </row>
    <row r="11" spans="1:10" x14ac:dyDescent="0.2">
      <c r="A11" s="10" t="s">
        <v>15</v>
      </c>
      <c r="B11" s="10" t="s">
        <v>26</v>
      </c>
      <c r="C11" s="10" t="s">
        <v>25</v>
      </c>
      <c r="D11" s="10" t="s">
        <v>28</v>
      </c>
      <c r="E11" s="10" t="s">
        <v>27</v>
      </c>
      <c r="F11" s="10" t="s">
        <v>30</v>
      </c>
      <c r="G11" s="10" t="s">
        <v>31</v>
      </c>
    </row>
    <row r="12" spans="1:10" x14ac:dyDescent="0.2">
      <c r="A12" s="10">
        <v>0.1</v>
      </c>
      <c r="B12" s="10">
        <v>1.82212</v>
      </c>
      <c r="C12" s="11">
        <f>2*PI()/B12</f>
        <v>3.4482829381048372</v>
      </c>
    </row>
    <row r="13" spans="1:10" x14ac:dyDescent="0.2">
      <c r="A13" s="10">
        <v>0.2</v>
      </c>
      <c r="B13" s="10">
        <v>1.75929</v>
      </c>
      <c r="C13" s="11">
        <f>2*PI()/B13</f>
        <v>3.5714324001043525</v>
      </c>
      <c r="D13" s="10">
        <v>4.5867299999999999E-4</v>
      </c>
      <c r="E13" s="11">
        <f>2*PI()/D13</f>
        <v>13698.616023135406</v>
      </c>
      <c r="I13" s="10">
        <f>LN(E13)/12</f>
        <v>0.79375417387535308</v>
      </c>
    </row>
    <row r="14" spans="1:10" x14ac:dyDescent="0.2">
      <c r="A14" s="11">
        <v>0.3</v>
      </c>
      <c r="B14" s="11">
        <v>1.6964600000000001</v>
      </c>
      <c r="C14" s="11">
        <f>2*PI()/B14</f>
        <v>3.7037037756148603</v>
      </c>
      <c r="D14" s="10">
        <v>1.69646E-2</v>
      </c>
      <c r="E14" s="11">
        <f>2*PI()/D14</f>
        <v>370.37037756148607</v>
      </c>
      <c r="I14" s="10">
        <f t="shared" ref="I14:I15" si="2">LN(E14)/12</f>
        <v>0.49287529378232214</v>
      </c>
      <c r="J14" s="10" t="e">
        <f>LN(G14)/12</f>
        <v>#NUM!</v>
      </c>
    </row>
    <row r="15" spans="1:10" x14ac:dyDescent="0.2">
      <c r="A15" s="11">
        <v>0.4</v>
      </c>
      <c r="B15" s="11">
        <v>1.5959300000000001</v>
      </c>
      <c r="C15" s="11">
        <f>2*PI()/B15</f>
        <v>3.9370055749184401</v>
      </c>
      <c r="D15" s="10">
        <v>0.13822999999999999</v>
      </c>
      <c r="E15" s="11">
        <f>2*PI()/D15</f>
        <v>45.454570695070437</v>
      </c>
      <c r="F15" s="10">
        <v>1.82212E-3</v>
      </c>
      <c r="G15" s="11">
        <f>2*PI()/F15</f>
        <v>3448.2829381048373</v>
      </c>
      <c r="H15" s="10">
        <f>G15/E15</f>
        <v>75.862182512677535</v>
      </c>
      <c r="I15" s="10">
        <f t="shared" si="2"/>
        <v>0.31805944840960138</v>
      </c>
      <c r="J15" s="10">
        <f t="shared" ref="J15:J16" si="3">LN(G15)/12</f>
        <v>0.67880264058600437</v>
      </c>
    </row>
    <row r="16" spans="1:10" x14ac:dyDescent="0.2">
      <c r="A16" s="10">
        <v>0.5</v>
      </c>
      <c r="F16" s="10">
        <v>1.69646E-2</v>
      </c>
      <c r="G16" s="11">
        <f>2*PI()/F16</f>
        <v>370.37037756148607</v>
      </c>
      <c r="J16" s="10">
        <f t="shared" si="3"/>
        <v>0.49287529378232214</v>
      </c>
    </row>
    <row r="21" spans="1:10" x14ac:dyDescent="0.2">
      <c r="A21" s="10" t="s">
        <v>34</v>
      </c>
    </row>
    <row r="22" spans="1:10" x14ac:dyDescent="0.2">
      <c r="A22" s="10" t="s">
        <v>15</v>
      </c>
      <c r="B22" s="10" t="s">
        <v>26</v>
      </c>
      <c r="C22" s="10" t="s">
        <v>25</v>
      </c>
      <c r="D22" s="10" t="s">
        <v>28</v>
      </c>
      <c r="E22" s="10" t="s">
        <v>27</v>
      </c>
      <c r="F22" s="10" t="s">
        <v>30</v>
      </c>
      <c r="G22" s="10" t="s">
        <v>31</v>
      </c>
      <c r="I22" s="10" t="s">
        <v>32</v>
      </c>
      <c r="J22" s="10" t="s">
        <v>33</v>
      </c>
    </row>
    <row r="23" spans="1:10" x14ac:dyDescent="0.2">
      <c r="A23" s="10">
        <v>0.1</v>
      </c>
      <c r="B23" s="10">
        <v>1.82212</v>
      </c>
      <c r="C23" s="11">
        <f>2*PI()/B23</f>
        <v>3.4482829381048372</v>
      </c>
    </row>
    <row r="24" spans="1:10" x14ac:dyDescent="0.2">
      <c r="A24" s="10">
        <v>0.2</v>
      </c>
      <c r="B24" s="10">
        <v>1.82212</v>
      </c>
      <c r="C24" s="11">
        <f>2*PI()/B24</f>
        <v>3.4482829381048372</v>
      </c>
      <c r="D24" s="10">
        <v>4.6495600000000003E-5</v>
      </c>
      <c r="E24" s="11">
        <f>2*PI()/D24</f>
        <v>135135.05164315732</v>
      </c>
      <c r="I24" s="10">
        <f>LN(E24)/14</f>
        <v>0.84385928142238031</v>
      </c>
    </row>
    <row r="25" spans="1:10" x14ac:dyDescent="0.2">
      <c r="A25" s="11">
        <v>0.3</v>
      </c>
      <c r="B25" s="11">
        <v>1.6964600000000001</v>
      </c>
      <c r="C25" s="11">
        <f>2*PI()/B25</f>
        <v>3.7037037756148603</v>
      </c>
      <c r="D25" s="10">
        <v>3.9584099999999999E-3</v>
      </c>
      <c r="E25" s="11">
        <f>2*PI()/D25</f>
        <v>1587.3002814714964</v>
      </c>
      <c r="F25" s="10">
        <v>1.3823E-5</v>
      </c>
      <c r="G25" s="11">
        <f>2*PI()/F25</f>
        <v>454545.70695070433</v>
      </c>
      <c r="H25" s="10">
        <f>G25/E25</f>
        <v>286.36403096288791</v>
      </c>
      <c r="I25" s="10">
        <f t="shared" ref="I25:I26" si="4">LN(E25)/14</f>
        <v>0.52641356542181428</v>
      </c>
      <c r="J25" s="10">
        <f>LN(G25)/14</f>
        <v>0.9305038394922428</v>
      </c>
    </row>
    <row r="26" spans="1:10" x14ac:dyDescent="0.2">
      <c r="A26" s="11">
        <v>0.4</v>
      </c>
      <c r="B26" s="11">
        <v>1.6336299999999999</v>
      </c>
      <c r="C26" s="11">
        <f>2*PI()/B26</f>
        <v>3.8461495609039908</v>
      </c>
      <c r="D26" s="10">
        <v>6.1575199999999997E-2</v>
      </c>
      <c r="E26" s="11">
        <f>2*PI()/D26</f>
        <v>102.04084285848177</v>
      </c>
      <c r="F26" s="10">
        <v>5.34071E-4</v>
      </c>
      <c r="G26" s="11">
        <f>2*PI()/F26</f>
        <v>11764.70039972136</v>
      </c>
      <c r="H26" s="10">
        <f>G26/E26</f>
        <v>115.2940339393077</v>
      </c>
      <c r="I26" s="10">
        <f t="shared" si="4"/>
        <v>0.33038379666562129</v>
      </c>
      <c r="J26" s="10">
        <f t="shared" ref="J26:J27" si="5">LN(G26)/14</f>
        <v>0.66948991681786896</v>
      </c>
    </row>
    <row r="27" spans="1:10" x14ac:dyDescent="0.2">
      <c r="A27" s="10">
        <v>0.5</v>
      </c>
      <c r="F27" s="10">
        <v>7.53982E-3</v>
      </c>
      <c r="G27" s="11">
        <f>2*PI()/F27</f>
        <v>833.33359512290565</v>
      </c>
      <c r="J27" s="10">
        <f t="shared" si="5"/>
        <v>0.48038814545254427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BA1C-CAED-4F13-AEDD-96D75B9AF86E}">
  <dimension ref="A1:AN78"/>
  <sheetViews>
    <sheetView workbookViewId="0">
      <selection sqref="A1:D1"/>
    </sheetView>
  </sheetViews>
  <sheetFormatPr defaultRowHeight="14.25" x14ac:dyDescent="0.2"/>
  <cols>
    <col min="1" max="4" width="9" style="5"/>
    <col min="5" max="5" width="9" style="24"/>
    <col min="6" max="11" width="9" style="5"/>
    <col min="12" max="12" width="12.25" style="14" bestFit="1" customWidth="1"/>
    <col min="13" max="14" width="12.125" style="14" bestFit="1" customWidth="1"/>
    <col min="15" max="17" width="10.75" style="7" customWidth="1"/>
    <col min="18" max="18" width="9.375" style="15" bestFit="1" customWidth="1"/>
    <col min="19" max="21" width="9.875" style="12" bestFit="1" customWidth="1"/>
    <col min="22" max="22" width="9.375" style="12" bestFit="1" customWidth="1"/>
    <col min="23" max="24" width="9.125" style="12" bestFit="1" customWidth="1"/>
    <col min="25" max="25" width="9.125" style="12" customWidth="1"/>
    <col min="28" max="30" width="12.125" style="14" bestFit="1" customWidth="1"/>
    <col min="31" max="31" width="11" style="13" customWidth="1"/>
    <col min="32" max="33" width="10.75" style="13" customWidth="1"/>
    <col min="34" max="34" width="10" style="15" bestFit="1" customWidth="1"/>
    <col min="41" max="16384" width="9" style="5"/>
  </cols>
  <sheetData>
    <row r="1" spans="1:34" x14ac:dyDescent="0.2">
      <c r="A1" s="5" t="s">
        <v>35</v>
      </c>
      <c r="B1" s="5" t="s">
        <v>36</v>
      </c>
      <c r="C1" s="5" t="s">
        <v>37</v>
      </c>
      <c r="D1" s="5" t="s">
        <v>38</v>
      </c>
      <c r="E1" s="24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14" t="s">
        <v>26</v>
      </c>
      <c r="M1" s="14" t="s">
        <v>28</v>
      </c>
      <c r="N1" s="14" t="s">
        <v>30</v>
      </c>
      <c r="O1" s="7" t="s">
        <v>25</v>
      </c>
      <c r="P1" s="7" t="s">
        <v>27</v>
      </c>
      <c r="Q1" s="7" t="s">
        <v>31</v>
      </c>
      <c r="R1" s="15" t="s">
        <v>52</v>
      </c>
      <c r="S1" s="12" t="s">
        <v>0</v>
      </c>
      <c r="T1" s="12" t="s">
        <v>2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63</v>
      </c>
      <c r="Z1" s="12" t="s">
        <v>60</v>
      </c>
      <c r="AA1" s="5" t="s">
        <v>61</v>
      </c>
      <c r="AB1" s="14" t="s">
        <v>46</v>
      </c>
      <c r="AC1" s="14" t="s">
        <v>47</v>
      </c>
      <c r="AD1" s="14" t="s">
        <v>48</v>
      </c>
      <c r="AE1" s="13" t="s">
        <v>49</v>
      </c>
      <c r="AF1" s="13" t="s">
        <v>50</v>
      </c>
      <c r="AG1" s="13" t="s">
        <v>51</v>
      </c>
      <c r="AH1" s="15" t="s">
        <v>53</v>
      </c>
    </row>
    <row r="2" spans="1:34" x14ac:dyDescent="0.2">
      <c r="A2" s="5">
        <v>12</v>
      </c>
      <c r="B2" s="5">
        <v>0</v>
      </c>
      <c r="C2" s="5">
        <v>0</v>
      </c>
      <c r="D2" s="5">
        <v>0</v>
      </c>
      <c r="E2" s="24">
        <v>6</v>
      </c>
      <c r="F2" s="5">
        <v>6</v>
      </c>
      <c r="G2" s="5">
        <v>6</v>
      </c>
      <c r="H2" s="5">
        <v>1</v>
      </c>
      <c r="I2" s="5">
        <v>1</v>
      </c>
      <c r="J2" s="5">
        <v>1</v>
      </c>
      <c r="K2" s="5">
        <v>1</v>
      </c>
    </row>
    <row r="3" spans="1:34" x14ac:dyDescent="0.2">
      <c r="A3" s="5">
        <v>11</v>
      </c>
      <c r="B3" s="5">
        <v>1</v>
      </c>
      <c r="C3" s="5">
        <v>0</v>
      </c>
      <c r="D3" s="5">
        <v>0</v>
      </c>
      <c r="E3" s="24">
        <v>6</v>
      </c>
      <c r="F3" s="5">
        <v>5</v>
      </c>
      <c r="G3" s="5">
        <v>5</v>
      </c>
      <c r="H3" s="5">
        <v>1</v>
      </c>
      <c r="I3" s="5">
        <v>1</v>
      </c>
      <c r="J3" s="5">
        <v>1</v>
      </c>
      <c r="K3" s="5">
        <v>1</v>
      </c>
    </row>
    <row r="4" spans="1:34" x14ac:dyDescent="0.2">
      <c r="A4" s="5">
        <v>10</v>
      </c>
      <c r="B4" s="5">
        <v>2</v>
      </c>
      <c r="C4" s="5">
        <v>0</v>
      </c>
      <c r="D4" s="5">
        <v>0</v>
      </c>
      <c r="E4" s="24">
        <v>6</v>
      </c>
      <c r="F4" s="5">
        <v>4</v>
      </c>
      <c r="G4" s="5">
        <v>4</v>
      </c>
      <c r="H4" s="5">
        <v>1</v>
      </c>
      <c r="I4" s="5">
        <v>1</v>
      </c>
      <c r="J4" s="5">
        <v>1</v>
      </c>
      <c r="K4" s="5">
        <v>1</v>
      </c>
    </row>
    <row r="5" spans="1:34" x14ac:dyDescent="0.2">
      <c r="A5" s="5">
        <v>10</v>
      </c>
      <c r="B5" s="5">
        <v>1</v>
      </c>
      <c r="C5" s="5">
        <v>1</v>
      </c>
      <c r="D5" s="5">
        <v>0</v>
      </c>
      <c r="E5" s="24">
        <v>5</v>
      </c>
      <c r="F5" s="5">
        <v>5</v>
      </c>
      <c r="G5" s="5">
        <v>4</v>
      </c>
      <c r="H5" s="5">
        <v>1</v>
      </c>
      <c r="I5" s="5">
        <v>1</v>
      </c>
      <c r="J5" s="5">
        <v>1</v>
      </c>
      <c r="K5" s="5">
        <v>1</v>
      </c>
    </row>
    <row r="6" spans="1:34" x14ac:dyDescent="0.2">
      <c r="A6" s="5">
        <v>9</v>
      </c>
      <c r="B6" s="5">
        <v>3</v>
      </c>
      <c r="C6" s="5">
        <v>0</v>
      </c>
      <c r="D6" s="5">
        <v>0</v>
      </c>
      <c r="E6" s="24">
        <v>6</v>
      </c>
      <c r="F6" s="5">
        <v>3</v>
      </c>
      <c r="G6" s="5">
        <v>3</v>
      </c>
      <c r="H6" s="5">
        <v>1</v>
      </c>
      <c r="I6" s="5">
        <v>1</v>
      </c>
      <c r="J6" s="5">
        <v>1</v>
      </c>
      <c r="K6" s="5">
        <v>1</v>
      </c>
    </row>
    <row r="7" spans="1:34" x14ac:dyDescent="0.2">
      <c r="A7" s="5">
        <v>9</v>
      </c>
      <c r="B7" s="5">
        <v>2</v>
      </c>
      <c r="C7" s="5">
        <v>1</v>
      </c>
      <c r="D7" s="5">
        <v>0</v>
      </c>
      <c r="E7" s="24">
        <v>5</v>
      </c>
      <c r="F7" s="5">
        <v>4</v>
      </c>
      <c r="G7" s="5">
        <v>3</v>
      </c>
      <c r="H7" s="5">
        <v>1</v>
      </c>
      <c r="I7" s="5">
        <v>1</v>
      </c>
      <c r="J7" s="5">
        <v>1</v>
      </c>
      <c r="K7" s="5">
        <v>1</v>
      </c>
    </row>
    <row r="8" spans="1:34" x14ac:dyDescent="0.2">
      <c r="A8" s="5">
        <v>9</v>
      </c>
      <c r="B8" s="5">
        <v>1</v>
      </c>
      <c r="C8" s="5">
        <v>1</v>
      </c>
      <c r="D8" s="5">
        <v>1</v>
      </c>
      <c r="E8" s="24">
        <v>4</v>
      </c>
      <c r="F8" s="5">
        <v>4</v>
      </c>
      <c r="G8" s="5">
        <v>4</v>
      </c>
      <c r="H8" s="5">
        <v>1</v>
      </c>
      <c r="I8" s="5">
        <v>1</v>
      </c>
      <c r="J8" s="5">
        <v>1</v>
      </c>
      <c r="K8" s="5">
        <v>2</v>
      </c>
    </row>
    <row r="9" spans="1:34" x14ac:dyDescent="0.2">
      <c r="A9" s="5">
        <v>8</v>
      </c>
      <c r="B9" s="5">
        <v>4</v>
      </c>
      <c r="C9" s="5">
        <v>0</v>
      </c>
      <c r="D9" s="5">
        <v>0</v>
      </c>
      <c r="E9" s="24">
        <v>6</v>
      </c>
      <c r="F9" s="5">
        <v>2</v>
      </c>
      <c r="G9" s="5">
        <v>2</v>
      </c>
      <c r="H9" s="5">
        <v>1</v>
      </c>
      <c r="I9" s="5">
        <v>1</v>
      </c>
      <c r="J9" s="5">
        <v>1</v>
      </c>
      <c r="K9" s="5">
        <v>1</v>
      </c>
    </row>
    <row r="10" spans="1:34" x14ac:dyDescent="0.2">
      <c r="A10" s="5">
        <v>8</v>
      </c>
      <c r="B10" s="5">
        <v>3</v>
      </c>
      <c r="C10" s="5">
        <v>1</v>
      </c>
      <c r="D10" s="5">
        <v>0</v>
      </c>
      <c r="E10" s="24">
        <v>5</v>
      </c>
      <c r="F10" s="5">
        <v>3</v>
      </c>
      <c r="G10" s="5">
        <v>2</v>
      </c>
      <c r="H10" s="5">
        <v>1</v>
      </c>
      <c r="I10" s="5">
        <v>1</v>
      </c>
      <c r="J10" s="5">
        <v>1</v>
      </c>
      <c r="K10" s="5">
        <v>1</v>
      </c>
    </row>
    <row r="11" spans="1:34" x14ac:dyDescent="0.2">
      <c r="A11" s="5">
        <v>8</v>
      </c>
      <c r="B11" s="5">
        <v>2</v>
      </c>
      <c r="C11" s="5">
        <v>2</v>
      </c>
      <c r="D11" s="5">
        <v>0</v>
      </c>
      <c r="E11" s="24">
        <v>4</v>
      </c>
      <c r="F11" s="5">
        <v>4</v>
      </c>
      <c r="G11" s="5">
        <v>2</v>
      </c>
      <c r="H11" s="5">
        <v>1</v>
      </c>
      <c r="I11" s="5">
        <v>1</v>
      </c>
      <c r="J11" s="5">
        <v>1</v>
      </c>
      <c r="K11" s="5">
        <v>1</v>
      </c>
    </row>
    <row r="12" spans="1:34" x14ac:dyDescent="0.2">
      <c r="A12" s="5">
        <v>8</v>
      </c>
      <c r="B12" s="5">
        <v>2</v>
      </c>
      <c r="C12" s="5">
        <v>1</v>
      </c>
      <c r="D12" s="5">
        <v>1</v>
      </c>
      <c r="E12" s="24">
        <v>4</v>
      </c>
      <c r="F12" s="5">
        <v>3</v>
      </c>
      <c r="G12" s="5">
        <v>3</v>
      </c>
      <c r="H12" s="5">
        <v>1</v>
      </c>
      <c r="I12" s="5">
        <v>1</v>
      </c>
      <c r="J12" s="5">
        <v>1</v>
      </c>
      <c r="K12" s="5">
        <v>2</v>
      </c>
    </row>
    <row r="13" spans="1:34" x14ac:dyDescent="0.2">
      <c r="A13" s="5">
        <v>7</v>
      </c>
      <c r="B13" s="5">
        <v>5</v>
      </c>
      <c r="C13" s="5">
        <v>0</v>
      </c>
      <c r="D13" s="5">
        <v>0</v>
      </c>
      <c r="E13" s="24">
        <v>6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</row>
    <row r="14" spans="1:34" x14ac:dyDescent="0.2">
      <c r="A14" s="5">
        <v>7</v>
      </c>
      <c r="B14" s="5">
        <v>4</v>
      </c>
      <c r="C14" s="5">
        <v>1</v>
      </c>
      <c r="D14" s="5">
        <v>0</v>
      </c>
      <c r="E14" s="24">
        <v>5</v>
      </c>
      <c r="F14" s="5">
        <v>2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14">
        <v>0.193522</v>
      </c>
      <c r="M14" s="14">
        <v>0.193522</v>
      </c>
      <c r="O14" s="19">
        <f>2*PI()/L14</f>
        <v>32.467550496478886</v>
      </c>
      <c r="P14" s="7">
        <f>2*PI()/M14</f>
        <v>32.467550496478886</v>
      </c>
      <c r="R14" s="15">
        <v>5000</v>
      </c>
      <c r="S14" s="12">
        <v>0.46510000000000001</v>
      </c>
      <c r="T14" s="12">
        <v>0.43259999999999998</v>
      </c>
      <c r="U14" s="12">
        <v>0.1371</v>
      </c>
      <c r="V14" s="12">
        <v>1.72E-2</v>
      </c>
      <c r="W14" s="12">
        <v>1.7000000000000001E-2</v>
      </c>
      <c r="X14" s="12">
        <v>1.72E-2</v>
      </c>
      <c r="Y14" s="12" t="s">
        <v>15</v>
      </c>
      <c r="Z14" t="s">
        <v>59</v>
      </c>
      <c r="AA14" t="s">
        <v>59</v>
      </c>
    </row>
    <row r="15" spans="1:34" x14ac:dyDescent="0.2">
      <c r="A15" s="5">
        <v>7</v>
      </c>
      <c r="B15" s="5">
        <v>3</v>
      </c>
      <c r="C15" s="5">
        <v>2</v>
      </c>
      <c r="D15" s="5">
        <v>0</v>
      </c>
      <c r="E15" s="24">
        <v>4</v>
      </c>
      <c r="F15" s="5">
        <v>3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14" t="s">
        <v>62</v>
      </c>
      <c r="M15" s="14" t="s">
        <v>62</v>
      </c>
      <c r="N15" s="14" t="s">
        <v>62</v>
      </c>
      <c r="O15" s="7" t="s">
        <v>62</v>
      </c>
      <c r="P15" s="7" t="s">
        <v>62</v>
      </c>
      <c r="Q15" s="7" t="s">
        <v>62</v>
      </c>
      <c r="S15" s="12">
        <v>0.45300000000000001</v>
      </c>
      <c r="T15" s="12">
        <v>0.34820000000000001</v>
      </c>
      <c r="U15" s="12">
        <v>0.21609999999999999</v>
      </c>
      <c r="V15" s="12">
        <v>1.7000000000000001E-2</v>
      </c>
      <c r="W15" s="12">
        <v>1.4E-2</v>
      </c>
      <c r="X15" s="12">
        <v>1.41E-2</v>
      </c>
      <c r="Y15" s="12" t="s">
        <v>59</v>
      </c>
      <c r="Z15" t="s">
        <v>59</v>
      </c>
      <c r="AA15" t="s">
        <v>59</v>
      </c>
    </row>
    <row r="16" spans="1:34" x14ac:dyDescent="0.2">
      <c r="A16" s="5">
        <v>7</v>
      </c>
      <c r="B16" s="5">
        <v>3</v>
      </c>
      <c r="C16" s="5">
        <v>1</v>
      </c>
      <c r="D16" s="5">
        <v>1</v>
      </c>
      <c r="E16" s="24">
        <v>4</v>
      </c>
      <c r="F16" s="5">
        <v>2</v>
      </c>
      <c r="G16" s="5">
        <v>2</v>
      </c>
      <c r="H16" s="5">
        <v>1</v>
      </c>
      <c r="I16" s="5">
        <v>1</v>
      </c>
      <c r="J16" s="5">
        <v>1</v>
      </c>
      <c r="K16" s="5">
        <v>2</v>
      </c>
      <c r="L16" s="14">
        <v>0.15645100000000001</v>
      </c>
      <c r="M16" s="14">
        <v>0.15645100000000001</v>
      </c>
      <c r="O16" s="19">
        <f>2*PI()/L16</f>
        <v>40.160723211609934</v>
      </c>
      <c r="P16" s="7">
        <f>2*PI()/M16</f>
        <v>40.160723211609934</v>
      </c>
      <c r="R16" s="15">
        <v>5000</v>
      </c>
      <c r="S16" s="12">
        <v>0.43259999999999998</v>
      </c>
      <c r="T16" s="12">
        <v>0.37609999999999999</v>
      </c>
      <c r="U16" s="12">
        <v>0.1782</v>
      </c>
      <c r="V16" s="12">
        <v>2.8500000000000001E-2</v>
      </c>
      <c r="W16" s="12">
        <v>2.8400000000000002E-2</v>
      </c>
      <c r="X16" s="12">
        <v>1.9E-2</v>
      </c>
      <c r="Y16" s="12" t="s">
        <v>15</v>
      </c>
      <c r="Z16" t="s">
        <v>59</v>
      </c>
      <c r="AA16" t="s">
        <v>59</v>
      </c>
    </row>
    <row r="17" spans="1:33" x14ac:dyDescent="0.2">
      <c r="A17" s="5">
        <v>7</v>
      </c>
      <c r="B17" s="5">
        <v>2</v>
      </c>
      <c r="C17" s="5">
        <v>2</v>
      </c>
      <c r="D17" s="5">
        <v>1</v>
      </c>
      <c r="E17" s="24">
        <v>3</v>
      </c>
      <c r="F17" s="5">
        <v>3</v>
      </c>
      <c r="G17" s="5">
        <v>2</v>
      </c>
      <c r="H17" s="5">
        <v>1</v>
      </c>
      <c r="I17" s="5">
        <v>1</v>
      </c>
      <c r="J17" s="5">
        <v>1</v>
      </c>
      <c r="K17" s="5">
        <v>2</v>
      </c>
      <c r="L17" s="14" t="s">
        <v>62</v>
      </c>
      <c r="M17" s="14" t="s">
        <v>62</v>
      </c>
      <c r="N17" s="14" t="s">
        <v>62</v>
      </c>
      <c r="O17" s="7" t="s">
        <v>62</v>
      </c>
      <c r="P17" s="7" t="s">
        <v>62</v>
      </c>
      <c r="Q17" s="7" t="s">
        <v>62</v>
      </c>
      <c r="S17" s="12">
        <v>0.42230000000000001</v>
      </c>
      <c r="T17" s="12">
        <v>0.25369999999999998</v>
      </c>
      <c r="U17" s="12">
        <v>0.25369999999999998</v>
      </c>
      <c r="V17" s="12">
        <v>2.1700000000000001E-2</v>
      </c>
      <c r="W17" s="12">
        <v>1.4E-3</v>
      </c>
      <c r="X17" s="12">
        <v>1.4E-3</v>
      </c>
      <c r="Y17" s="12" t="s">
        <v>59</v>
      </c>
      <c r="Z17" t="s">
        <v>58</v>
      </c>
      <c r="AA17" t="s">
        <v>59</v>
      </c>
    </row>
    <row r="18" spans="1:33" x14ac:dyDescent="0.2">
      <c r="A18" s="5">
        <v>6</v>
      </c>
      <c r="B18" s="5">
        <v>6</v>
      </c>
      <c r="C18" s="5">
        <v>0</v>
      </c>
      <c r="D18" s="5">
        <v>0</v>
      </c>
      <c r="E18" s="24">
        <v>6</v>
      </c>
      <c r="F18" s="5">
        <v>0</v>
      </c>
      <c r="G18" s="5">
        <v>0</v>
      </c>
      <c r="H18" s="5">
        <v>1</v>
      </c>
      <c r="I18" s="5">
        <v>1</v>
      </c>
      <c r="J18" s="5">
        <v>1</v>
      </c>
      <c r="K18" s="5">
        <v>1</v>
      </c>
      <c r="L18" s="14">
        <v>1.13097</v>
      </c>
      <c r="M18" s="14">
        <v>1.13097</v>
      </c>
      <c r="O18" s="19">
        <f t="shared" ref="O18:P21" si="0">2*PI()/L18</f>
        <v>5.5555720374365247</v>
      </c>
      <c r="P18" s="7">
        <f t="shared" si="0"/>
        <v>5.5555720374365247</v>
      </c>
      <c r="R18" s="15">
        <v>0.49070000000000003</v>
      </c>
      <c r="S18" s="12">
        <v>0.49070000000000003</v>
      </c>
      <c r="T18" s="12">
        <v>0</v>
      </c>
      <c r="U18" s="12">
        <v>6.0000000000000001E-3</v>
      </c>
      <c r="V18" s="12">
        <v>6.0000000000000001E-3</v>
      </c>
      <c r="W18" s="12">
        <v>6.0000000000000001E-3</v>
      </c>
      <c r="X18" s="12">
        <v>0</v>
      </c>
      <c r="Y18" s="12" t="s">
        <v>65</v>
      </c>
      <c r="Z18" t="s">
        <v>59</v>
      </c>
      <c r="AA18" t="s">
        <v>59</v>
      </c>
    </row>
    <row r="19" spans="1:33" x14ac:dyDescent="0.2">
      <c r="A19" s="5">
        <v>6</v>
      </c>
      <c r="B19" s="5">
        <v>5</v>
      </c>
      <c r="C19" s="5">
        <v>1</v>
      </c>
      <c r="D19" s="5">
        <v>0</v>
      </c>
      <c r="E19" s="24">
        <v>5</v>
      </c>
      <c r="F19" s="5">
        <v>1</v>
      </c>
      <c r="G19" s="5">
        <v>0</v>
      </c>
      <c r="H19" s="5">
        <v>1</v>
      </c>
      <c r="I19" s="5">
        <v>1</v>
      </c>
      <c r="J19" s="5">
        <v>1</v>
      </c>
      <c r="K19" s="5">
        <v>1</v>
      </c>
      <c r="L19" s="14">
        <v>0.15393799999999999</v>
      </c>
      <c r="M19" s="14">
        <v>0.15393799999999999</v>
      </c>
      <c r="O19" s="19">
        <f t="shared" si="0"/>
        <v>40.816337143392708</v>
      </c>
      <c r="P19" s="7">
        <f t="shared" si="0"/>
        <v>40.816337143392708</v>
      </c>
      <c r="R19" s="15">
        <v>2000</v>
      </c>
      <c r="S19" s="12">
        <v>0.45140000000000002</v>
      </c>
      <c r="T19" s="12">
        <v>0.44519999999999998</v>
      </c>
      <c r="U19" s="12">
        <v>4.24E-2</v>
      </c>
      <c r="V19" s="12">
        <v>2.6800000000000001E-2</v>
      </c>
      <c r="W19" s="12">
        <v>2.6599999999999999E-2</v>
      </c>
      <c r="X19" s="12">
        <v>2.69E-2</v>
      </c>
      <c r="Y19" s="12" t="s">
        <v>58</v>
      </c>
      <c r="Z19" t="s">
        <v>59</v>
      </c>
      <c r="AA19" t="s">
        <v>59</v>
      </c>
    </row>
    <row r="20" spans="1:33" x14ac:dyDescent="0.2">
      <c r="A20" s="5">
        <v>6</v>
      </c>
      <c r="B20" s="5">
        <v>4</v>
      </c>
      <c r="C20" s="5">
        <v>2</v>
      </c>
      <c r="D20" s="5">
        <v>0</v>
      </c>
      <c r="E20" s="24">
        <v>4</v>
      </c>
      <c r="F20" s="5">
        <v>2</v>
      </c>
      <c r="G20" s="5">
        <v>0</v>
      </c>
      <c r="H20" s="5">
        <v>1</v>
      </c>
      <c r="I20" s="5">
        <v>1</v>
      </c>
      <c r="J20" s="5">
        <v>1</v>
      </c>
      <c r="K20" s="5">
        <v>1</v>
      </c>
      <c r="L20" s="14">
        <v>0.12063699999999999</v>
      </c>
      <c r="M20" s="14">
        <v>0.12063699999999999</v>
      </c>
      <c r="O20" s="19">
        <f t="shared" si="0"/>
        <v>52.083401503515397</v>
      </c>
      <c r="P20" s="7">
        <f t="shared" si="0"/>
        <v>52.083401503515397</v>
      </c>
      <c r="R20" s="15">
        <v>5000</v>
      </c>
      <c r="S20" s="12">
        <v>0.42170000000000002</v>
      </c>
      <c r="T20" s="12">
        <v>0.37040000000000001</v>
      </c>
      <c r="U20" s="12">
        <v>1.0919999999999999E-2</v>
      </c>
      <c r="V20" s="12">
        <v>3.04E-2</v>
      </c>
      <c r="W20" s="12">
        <v>2.5700000000000001E-2</v>
      </c>
      <c r="X20" s="12">
        <v>2.58E-2</v>
      </c>
      <c r="Y20" s="12" t="s">
        <v>15</v>
      </c>
      <c r="Z20" t="s">
        <v>59</v>
      </c>
      <c r="AA20" t="s">
        <v>59</v>
      </c>
    </row>
    <row r="21" spans="1:33" x14ac:dyDescent="0.2">
      <c r="A21" s="5">
        <v>6</v>
      </c>
      <c r="B21" s="5">
        <v>4</v>
      </c>
      <c r="C21" s="5">
        <v>1</v>
      </c>
      <c r="D21" s="5">
        <v>1</v>
      </c>
      <c r="E21" s="24">
        <v>4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14">
        <v>0.15079600000000001</v>
      </c>
      <c r="M21" s="14">
        <v>0.15079600000000001</v>
      </c>
      <c r="O21" s="19">
        <f t="shared" si="0"/>
        <v>41.666790280773931</v>
      </c>
      <c r="P21" s="7">
        <f t="shared" si="0"/>
        <v>41.666790280773931</v>
      </c>
      <c r="R21" s="15">
        <v>5000</v>
      </c>
      <c r="S21" s="12">
        <v>0.4204</v>
      </c>
      <c r="T21" s="12">
        <v>0.3896</v>
      </c>
      <c r="U21" s="12">
        <v>8.48E-2</v>
      </c>
      <c r="V21" s="12">
        <v>3.4700000000000002E-2</v>
      </c>
      <c r="W21" s="12">
        <v>3.4500000000000003E-2</v>
      </c>
      <c r="X21" s="12">
        <v>8.5000000000000006E-3</v>
      </c>
      <c r="Y21" s="12" t="s">
        <v>15</v>
      </c>
      <c r="Z21" t="s">
        <v>59</v>
      </c>
      <c r="AA21" t="s">
        <v>59</v>
      </c>
    </row>
    <row r="22" spans="1:33" x14ac:dyDescent="0.2">
      <c r="A22" s="5">
        <v>6</v>
      </c>
      <c r="B22" s="5">
        <v>3</v>
      </c>
      <c r="C22" s="5">
        <v>3</v>
      </c>
      <c r="D22" s="5">
        <v>0</v>
      </c>
      <c r="E22" s="24">
        <v>3</v>
      </c>
      <c r="F22" s="5">
        <v>3</v>
      </c>
      <c r="G22" s="5">
        <v>0</v>
      </c>
      <c r="H22" s="5">
        <v>1</v>
      </c>
      <c r="I22" s="5">
        <v>1</v>
      </c>
      <c r="J22" s="5">
        <v>1</v>
      </c>
      <c r="K22" s="5">
        <v>1</v>
      </c>
      <c r="L22" s="20" t="s">
        <v>62</v>
      </c>
      <c r="M22" s="14" t="s">
        <v>62</v>
      </c>
      <c r="N22" s="14" t="s">
        <v>62</v>
      </c>
      <c r="O22" s="8" t="s">
        <v>62</v>
      </c>
      <c r="P22" s="7" t="s">
        <v>62</v>
      </c>
      <c r="Q22" s="7" t="s">
        <v>62</v>
      </c>
      <c r="S22" s="12">
        <v>0.41710000000000003</v>
      </c>
      <c r="T22" s="12">
        <v>0.23019999999999999</v>
      </c>
      <c r="U22" s="12">
        <v>0.23019999999999999</v>
      </c>
      <c r="V22" s="12">
        <v>1.9800000000000002E-2</v>
      </c>
      <c r="W22" s="12">
        <v>5.7000000000000002E-3</v>
      </c>
      <c r="X22" s="12">
        <v>5.7000000000000002E-3</v>
      </c>
      <c r="Y22" s="12" t="s">
        <v>59</v>
      </c>
      <c r="Z22" t="s">
        <v>59</v>
      </c>
      <c r="AA22" t="s">
        <v>59</v>
      </c>
    </row>
    <row r="23" spans="1:33" x14ac:dyDescent="0.2">
      <c r="A23" s="5">
        <v>6</v>
      </c>
      <c r="B23" s="5">
        <v>3</v>
      </c>
      <c r="C23" s="5">
        <v>2</v>
      </c>
      <c r="D23" s="5">
        <v>1</v>
      </c>
      <c r="E23" s="24">
        <v>3</v>
      </c>
      <c r="F23" s="5">
        <v>2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14">
        <v>3.75734E-2</v>
      </c>
      <c r="M23" s="14">
        <v>3.75734E-2</v>
      </c>
      <c r="O23" s="7">
        <f t="shared" ref="O23:O35" si="1">2*PI()/L23</f>
        <v>167.22429450567651</v>
      </c>
      <c r="P23" s="7">
        <f t="shared" ref="P23:P35" si="2">2*PI()/M23</f>
        <v>167.22429450567651</v>
      </c>
      <c r="R23" s="15">
        <v>5000</v>
      </c>
      <c r="S23" s="12">
        <v>0.36549999999999999</v>
      </c>
      <c r="T23" s="12">
        <v>0.3201</v>
      </c>
      <c r="U23" s="12">
        <v>0.14810000000000001</v>
      </c>
      <c r="V23" s="12">
        <v>4.1799999999999997E-2</v>
      </c>
      <c r="W23" s="12">
        <v>3.7900000000000003E-2</v>
      </c>
      <c r="X23" s="12">
        <v>1.55E-2</v>
      </c>
      <c r="Y23" s="12" t="s">
        <v>15</v>
      </c>
      <c r="Z23" t="s">
        <v>59</v>
      </c>
      <c r="AA23" t="s">
        <v>59</v>
      </c>
    </row>
    <row r="24" spans="1:33" x14ac:dyDescent="0.2">
      <c r="A24" s="5">
        <v>6</v>
      </c>
      <c r="B24" s="5">
        <v>2</v>
      </c>
      <c r="C24" s="5">
        <v>2</v>
      </c>
      <c r="D24" s="5">
        <v>2</v>
      </c>
      <c r="E24" s="24">
        <v>2</v>
      </c>
      <c r="F24" s="5">
        <v>2</v>
      </c>
      <c r="G24" s="5">
        <v>2</v>
      </c>
      <c r="H24" s="5">
        <v>1</v>
      </c>
      <c r="I24" s="5">
        <v>1</v>
      </c>
      <c r="J24" s="5">
        <v>1</v>
      </c>
      <c r="K24" s="5">
        <v>3</v>
      </c>
      <c r="L24" s="14">
        <v>3.5185799999999999E-3</v>
      </c>
      <c r="M24" s="14">
        <v>3.5185799999999999E-3</v>
      </c>
      <c r="O24" s="7">
        <f t="shared" si="1"/>
        <v>1785.7162000521762</v>
      </c>
      <c r="P24" s="7">
        <f t="shared" si="2"/>
        <v>1785.7162000521762</v>
      </c>
      <c r="R24" s="15">
        <v>10000</v>
      </c>
      <c r="S24" s="12">
        <v>0.29780000000000001</v>
      </c>
      <c r="T24" s="12">
        <v>0.23</v>
      </c>
      <c r="U24" s="12">
        <v>0.23</v>
      </c>
      <c r="V24" s="12">
        <v>0.45</v>
      </c>
      <c r="W24" s="12">
        <v>2.64E-2</v>
      </c>
      <c r="X24" s="12">
        <v>2.64E-2</v>
      </c>
      <c r="Y24" s="12" t="s">
        <v>15</v>
      </c>
      <c r="Z24" t="s">
        <v>58</v>
      </c>
      <c r="AA24" t="s">
        <v>59</v>
      </c>
    </row>
    <row r="25" spans="1:33" x14ac:dyDescent="0.2">
      <c r="A25" s="5">
        <v>5</v>
      </c>
      <c r="B25" s="5">
        <v>5</v>
      </c>
      <c r="C25" s="5">
        <v>2</v>
      </c>
      <c r="D25" s="5">
        <v>0</v>
      </c>
      <c r="E25" s="24">
        <v>4</v>
      </c>
      <c r="F25" s="5">
        <v>1</v>
      </c>
      <c r="G25" s="5">
        <v>-1</v>
      </c>
      <c r="H25" s="5">
        <v>1</v>
      </c>
      <c r="I25" s="5">
        <v>1</v>
      </c>
      <c r="J25" s="5">
        <v>1</v>
      </c>
      <c r="K25" s="5">
        <v>1</v>
      </c>
      <c r="L25" s="14">
        <v>9.9274299999999996E-2</v>
      </c>
      <c r="M25" s="14">
        <v>9.9274299999999996E-2</v>
      </c>
      <c r="O25" s="7">
        <f t="shared" si="1"/>
        <v>63.291156998131306</v>
      </c>
      <c r="P25" s="7">
        <f t="shared" si="2"/>
        <v>63.291156998131306</v>
      </c>
      <c r="R25" s="15">
        <v>5000</v>
      </c>
      <c r="S25" s="12">
        <v>0.39229999999999998</v>
      </c>
      <c r="T25" s="12">
        <v>0.3916</v>
      </c>
      <c r="U25" s="12">
        <v>-4.1705999999999997E-5</v>
      </c>
      <c r="V25" s="12">
        <v>4.2799999999999998E-2</v>
      </c>
      <c r="W25" s="12">
        <v>4.2099999999999999E-2</v>
      </c>
      <c r="X25" s="12">
        <v>4.2700000000000002E-2</v>
      </c>
      <c r="Y25" s="12" t="s">
        <v>58</v>
      </c>
      <c r="Z25" t="s">
        <v>59</v>
      </c>
      <c r="AA25" t="s">
        <v>59</v>
      </c>
    </row>
    <row r="26" spans="1:33" x14ac:dyDescent="0.2">
      <c r="A26" s="5">
        <v>5</v>
      </c>
      <c r="B26" s="5">
        <v>5</v>
      </c>
      <c r="C26" s="5">
        <v>1</v>
      </c>
      <c r="D26" s="5">
        <v>1</v>
      </c>
      <c r="E26" s="24">
        <v>4</v>
      </c>
      <c r="F26" s="5">
        <v>0</v>
      </c>
      <c r="G26" s="5">
        <v>0</v>
      </c>
      <c r="H26" s="5">
        <v>1</v>
      </c>
      <c r="I26" s="5">
        <v>1</v>
      </c>
      <c r="J26" s="5">
        <v>1</v>
      </c>
      <c r="K26" s="5">
        <v>1</v>
      </c>
      <c r="L26" s="14">
        <v>0.15079600000000001</v>
      </c>
      <c r="M26" s="14">
        <v>0.15079600000000001</v>
      </c>
      <c r="O26" s="7">
        <f t="shared" si="1"/>
        <v>41.666790280773931</v>
      </c>
      <c r="P26" s="7">
        <f t="shared" si="2"/>
        <v>41.666790280773931</v>
      </c>
      <c r="R26" s="15">
        <v>1000</v>
      </c>
      <c r="S26" s="12">
        <v>0.42909999999999998</v>
      </c>
      <c r="T26" s="12">
        <v>0.377</v>
      </c>
      <c r="U26" s="12">
        <v>-2.58E-2</v>
      </c>
      <c r="V26" s="12">
        <v>0.313</v>
      </c>
      <c r="W26" s="12">
        <v>0.31</v>
      </c>
      <c r="X26" s="12">
        <v>0.24299999999999999</v>
      </c>
      <c r="Y26" s="12" t="s">
        <v>15</v>
      </c>
      <c r="Z26" t="s">
        <v>59</v>
      </c>
      <c r="AA26" t="s">
        <v>59</v>
      </c>
    </row>
    <row r="27" spans="1:33" x14ac:dyDescent="0.2">
      <c r="A27" s="5">
        <v>5</v>
      </c>
      <c r="B27" s="5">
        <v>4</v>
      </c>
      <c r="C27" s="5">
        <v>3</v>
      </c>
      <c r="D27" s="5">
        <v>0</v>
      </c>
      <c r="E27" s="24">
        <v>3</v>
      </c>
      <c r="F27" s="5">
        <v>2</v>
      </c>
      <c r="G27" s="5">
        <v>-1</v>
      </c>
      <c r="H27" s="5">
        <v>1</v>
      </c>
      <c r="I27" s="5">
        <v>1</v>
      </c>
      <c r="J27" s="5">
        <v>1</v>
      </c>
      <c r="K27" s="5">
        <v>1</v>
      </c>
      <c r="L27" s="14">
        <v>8.7362999999999996E-2</v>
      </c>
      <c r="M27" s="14">
        <v>8.7362999999999996E-2</v>
      </c>
      <c r="O27" s="7">
        <f t="shared" si="1"/>
        <v>71.920438940736773</v>
      </c>
      <c r="P27" s="7">
        <f t="shared" si="2"/>
        <v>71.920438940736773</v>
      </c>
      <c r="R27" s="15">
        <v>10000</v>
      </c>
      <c r="S27" s="12">
        <v>0.38819999999999999</v>
      </c>
      <c r="T27" s="12">
        <v>0.30320000000000003</v>
      </c>
      <c r="U27" s="12">
        <v>8.1699999999999995E-2</v>
      </c>
      <c r="V27" s="12">
        <v>3.5000000000000003E-2</v>
      </c>
      <c r="W27" s="12">
        <v>3.15E-2</v>
      </c>
      <c r="X27" s="12">
        <v>3.2199999999999999E-2</v>
      </c>
      <c r="Y27" s="12" t="s">
        <v>59</v>
      </c>
      <c r="Z27" t="s">
        <v>59</v>
      </c>
      <c r="AA27" t="s">
        <v>59</v>
      </c>
    </row>
    <row r="28" spans="1:33" x14ac:dyDescent="0.2">
      <c r="A28" s="5">
        <v>5</v>
      </c>
      <c r="B28" s="5">
        <v>4</v>
      </c>
      <c r="C28" s="5">
        <v>2</v>
      </c>
      <c r="D28" s="5">
        <v>1</v>
      </c>
      <c r="E28" s="24">
        <v>3</v>
      </c>
      <c r="F28" s="5">
        <v>1</v>
      </c>
      <c r="G28" s="5">
        <v>0</v>
      </c>
      <c r="H28" s="5">
        <v>1</v>
      </c>
      <c r="I28" s="5">
        <v>1</v>
      </c>
      <c r="J28" s="5">
        <v>1</v>
      </c>
      <c r="K28" s="5">
        <v>1</v>
      </c>
      <c r="L28" s="14">
        <v>8.8341600000000006E-2</v>
      </c>
      <c r="M28" s="14">
        <v>8.8341600000000006E-2</v>
      </c>
      <c r="O28" s="7">
        <f t="shared" si="1"/>
        <v>71.123743595085287</v>
      </c>
      <c r="P28" s="7">
        <f t="shared" si="2"/>
        <v>71.123743595085287</v>
      </c>
      <c r="R28" s="15">
        <v>100000</v>
      </c>
      <c r="S28" s="12">
        <v>0.35399999999999998</v>
      </c>
      <c r="T28" s="12">
        <v>0.33329999999999999</v>
      </c>
      <c r="U28" s="12">
        <v>4.0599999999999997E-2</v>
      </c>
      <c r="V28" s="12">
        <v>4.6199999999999998E-2</v>
      </c>
      <c r="W28" s="12">
        <v>4.0899999999999999E-2</v>
      </c>
      <c r="X28" s="12">
        <v>2.35E-2</v>
      </c>
      <c r="Y28" s="12" t="s">
        <v>15</v>
      </c>
      <c r="Z28" t="s">
        <v>59</v>
      </c>
      <c r="AA28" t="s">
        <v>59</v>
      </c>
    </row>
    <row r="29" spans="1:33" x14ac:dyDescent="0.2">
      <c r="A29" s="5">
        <v>5</v>
      </c>
      <c r="B29" s="5">
        <v>3</v>
      </c>
      <c r="C29" s="5">
        <v>3</v>
      </c>
      <c r="D29" s="5">
        <v>1</v>
      </c>
      <c r="E29" s="24">
        <v>2</v>
      </c>
      <c r="F29" s="5">
        <v>2</v>
      </c>
      <c r="G29" s="5">
        <v>0</v>
      </c>
      <c r="H29" s="5">
        <v>1</v>
      </c>
      <c r="I29" s="5">
        <v>1</v>
      </c>
      <c r="J29" s="5">
        <v>1</v>
      </c>
      <c r="K29" s="5">
        <v>1</v>
      </c>
      <c r="L29" s="17">
        <v>0.143257</v>
      </c>
      <c r="M29" s="17">
        <v>0.143257</v>
      </c>
      <c r="N29" s="17">
        <v>0.143257</v>
      </c>
      <c r="O29" s="18">
        <f t="shared" si="1"/>
        <v>43.85953431371302</v>
      </c>
      <c r="P29" s="18">
        <f t="shared" si="2"/>
        <v>43.85953431371302</v>
      </c>
      <c r="Q29" s="18">
        <f>2*PI()/N29</f>
        <v>43.85953431371302</v>
      </c>
      <c r="R29" s="15">
        <v>10000</v>
      </c>
      <c r="S29" s="12">
        <v>0.35339999999999999</v>
      </c>
      <c r="T29" s="12">
        <v>0.18479999999999999</v>
      </c>
      <c r="U29" s="12">
        <v>0.18479999999999999</v>
      </c>
      <c r="V29" s="12">
        <v>3.6299999999999999E-2</v>
      </c>
      <c r="W29" s="12">
        <v>0.21</v>
      </c>
      <c r="X29" s="12">
        <v>0.21</v>
      </c>
      <c r="Y29" s="12" t="s">
        <v>15</v>
      </c>
      <c r="Z29" t="s">
        <v>58</v>
      </c>
      <c r="AA29" t="s">
        <v>59</v>
      </c>
    </row>
    <row r="30" spans="1:33" x14ac:dyDescent="0.2">
      <c r="A30" s="5">
        <v>5</v>
      </c>
      <c r="B30" s="5">
        <v>3</v>
      </c>
      <c r="C30" s="5">
        <v>2</v>
      </c>
      <c r="D30" s="5">
        <v>2</v>
      </c>
      <c r="E30" s="24">
        <v>2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14">
        <v>7.0999999999999994E-2</v>
      </c>
      <c r="M30" s="14">
        <v>7.0999999999999994E-2</v>
      </c>
      <c r="O30" s="7">
        <f t="shared" si="1"/>
        <v>88.495567706754741</v>
      </c>
      <c r="P30" s="7">
        <f t="shared" si="2"/>
        <v>88.495567706754741</v>
      </c>
      <c r="R30" s="15">
        <v>10000</v>
      </c>
      <c r="S30" s="12">
        <v>0.29010000000000002</v>
      </c>
      <c r="T30" s="12">
        <v>0.27839999999999998</v>
      </c>
      <c r="U30" s="12">
        <v>8.6599999999999996E-2</v>
      </c>
      <c r="V30" s="12">
        <v>5.57E-2</v>
      </c>
      <c r="W30" s="12">
        <v>5.1299999999999998E-2</v>
      </c>
      <c r="X30" s="12">
        <v>1.9900000000000001E-2</v>
      </c>
      <c r="Y30" s="12" t="s">
        <v>58</v>
      </c>
      <c r="Z30" t="s">
        <v>59</v>
      </c>
      <c r="AA30" t="s">
        <v>59</v>
      </c>
    </row>
    <row r="31" spans="1:33" x14ac:dyDescent="0.2">
      <c r="A31" s="5">
        <v>4</v>
      </c>
      <c r="B31" s="5">
        <v>4</v>
      </c>
      <c r="C31" s="5">
        <v>4</v>
      </c>
      <c r="D31" s="5">
        <v>0</v>
      </c>
      <c r="E31" s="24">
        <v>2</v>
      </c>
      <c r="F31" s="5">
        <v>2</v>
      </c>
      <c r="G31" s="5">
        <v>-2</v>
      </c>
      <c r="H31" s="5">
        <v>1</v>
      </c>
      <c r="I31" s="5">
        <v>1</v>
      </c>
      <c r="J31" s="5">
        <v>1</v>
      </c>
      <c r="K31" s="5">
        <v>1</v>
      </c>
      <c r="L31" s="14">
        <v>9.4247799999999996E-4</v>
      </c>
      <c r="M31" s="14">
        <v>9.4247799999999996E-4</v>
      </c>
      <c r="N31" s="14">
        <v>9.4247799999999996E-4</v>
      </c>
      <c r="O31" s="7">
        <f t="shared" si="1"/>
        <v>6666.6652242063865</v>
      </c>
      <c r="P31" s="7">
        <f t="shared" si="2"/>
        <v>6666.6652242063865</v>
      </c>
      <c r="Q31" s="7">
        <f>2*PI()/N31</f>
        <v>6666.6652242063865</v>
      </c>
      <c r="R31" s="15">
        <v>100000</v>
      </c>
      <c r="S31" s="12">
        <v>-1.8341000000000001E-4</v>
      </c>
      <c r="T31" s="12">
        <v>-9.1026999999999994E-5</v>
      </c>
      <c r="U31" s="12">
        <v>-9.1026999999999994E-5</v>
      </c>
      <c r="V31" s="12">
        <v>0.13200000000000001</v>
      </c>
      <c r="W31" s="12">
        <v>5.4800000000000001E-2</v>
      </c>
      <c r="X31" s="12">
        <v>5.4800000000000001E-2</v>
      </c>
      <c r="Y31" s="12" t="s">
        <v>64</v>
      </c>
      <c r="Z31" t="s">
        <v>58</v>
      </c>
      <c r="AA31" t="s">
        <v>58</v>
      </c>
      <c r="AB31" s="14">
        <v>9.4247799999999996E-4</v>
      </c>
      <c r="AC31" s="14">
        <v>9.4247799999999996E-4</v>
      </c>
      <c r="AD31" s="14">
        <v>9.4247799999999996E-4</v>
      </c>
      <c r="AE31" s="16">
        <f>2*PI()/AB31</f>
        <v>6666.6652242063865</v>
      </c>
      <c r="AF31" s="13">
        <f>2*PI()/AC31</f>
        <v>6666.6652242063865</v>
      </c>
      <c r="AG31" s="13">
        <f>2*PI()/AD31</f>
        <v>6666.6652242063865</v>
      </c>
    </row>
    <row r="32" spans="1:33" x14ac:dyDescent="0.2">
      <c r="A32" s="5">
        <v>4</v>
      </c>
      <c r="B32" s="5">
        <v>4</v>
      </c>
      <c r="C32" s="5">
        <v>3</v>
      </c>
      <c r="D32" s="5">
        <v>1</v>
      </c>
      <c r="E32" s="24">
        <v>2</v>
      </c>
      <c r="F32" s="5">
        <v>1</v>
      </c>
      <c r="G32" s="5">
        <v>-1</v>
      </c>
      <c r="H32" s="5">
        <v>1</v>
      </c>
      <c r="I32" s="5">
        <v>1</v>
      </c>
      <c r="J32" s="5">
        <v>1</v>
      </c>
      <c r="K32" s="5">
        <v>1</v>
      </c>
      <c r="L32" s="14">
        <v>4.58673E-2</v>
      </c>
      <c r="M32" s="14">
        <v>4.58673E-2</v>
      </c>
      <c r="O32" s="7">
        <f t="shared" si="1"/>
        <v>136.98616023135406</v>
      </c>
      <c r="P32" s="7">
        <f t="shared" si="2"/>
        <v>136.98616023135406</v>
      </c>
      <c r="R32" s="15">
        <v>10000</v>
      </c>
      <c r="S32" s="12">
        <v>0.30570000000000003</v>
      </c>
      <c r="T32" s="12">
        <v>0.27800000000000002</v>
      </c>
      <c r="U32" s="12">
        <v>1.2999999999999999E-2</v>
      </c>
      <c r="V32" s="12">
        <v>6.1100000000000002E-2</v>
      </c>
      <c r="W32" s="12">
        <v>5.7099999999999998E-2</v>
      </c>
      <c r="X32" s="12">
        <v>3.4599999999999999E-2</v>
      </c>
      <c r="Y32" s="12" t="s">
        <v>58</v>
      </c>
      <c r="Z32" t="s">
        <v>59</v>
      </c>
      <c r="AA32" t="s">
        <v>59</v>
      </c>
    </row>
    <row r="33" spans="1:33" x14ac:dyDescent="0.2">
      <c r="A33" s="5">
        <v>4</v>
      </c>
      <c r="B33" s="5">
        <v>4</v>
      </c>
      <c r="C33" s="5">
        <v>2</v>
      </c>
      <c r="D33" s="5">
        <v>2</v>
      </c>
      <c r="E33" s="24">
        <v>2</v>
      </c>
      <c r="F33" s="5">
        <v>0</v>
      </c>
      <c r="G33" s="5">
        <v>0</v>
      </c>
      <c r="H33" s="5">
        <v>1</v>
      </c>
      <c r="I33" s="5">
        <v>1</v>
      </c>
      <c r="J33" s="5">
        <v>1</v>
      </c>
      <c r="K33" s="5">
        <v>1</v>
      </c>
      <c r="L33" s="14">
        <v>8.7964600000000004E-2</v>
      </c>
      <c r="M33" s="14">
        <v>8.7964600000000004E-2</v>
      </c>
      <c r="O33" s="7">
        <f t="shared" si="1"/>
        <v>71.428566800503674</v>
      </c>
      <c r="P33" s="7">
        <f t="shared" si="2"/>
        <v>71.428566800503674</v>
      </c>
      <c r="R33" s="15">
        <v>5000</v>
      </c>
      <c r="S33" s="12">
        <v>0.31979999999999997</v>
      </c>
      <c r="T33" s="12">
        <v>0.23119999999999999</v>
      </c>
      <c r="U33" s="12">
        <v>-2.0299999999999999E-2</v>
      </c>
      <c r="V33" s="12">
        <v>4.5900000000000003E-2</v>
      </c>
      <c r="W33" s="12">
        <v>4.02E-2</v>
      </c>
      <c r="X33" s="12">
        <v>2.0799999999999999E-2</v>
      </c>
      <c r="Y33" s="12" t="s">
        <v>15</v>
      </c>
      <c r="Z33" t="s">
        <v>59</v>
      </c>
      <c r="AA33" t="s">
        <v>59</v>
      </c>
    </row>
    <row r="34" spans="1:33" x14ac:dyDescent="0.2">
      <c r="A34" s="5">
        <v>4</v>
      </c>
      <c r="B34" s="5">
        <v>3</v>
      </c>
      <c r="C34" s="5">
        <v>3</v>
      </c>
      <c r="D34" s="5">
        <v>2</v>
      </c>
      <c r="E34" s="24">
        <v>1</v>
      </c>
      <c r="F34" s="5">
        <v>1</v>
      </c>
      <c r="G34" s="5">
        <v>0</v>
      </c>
      <c r="H34" s="5">
        <v>1</v>
      </c>
      <c r="I34" s="5">
        <v>1</v>
      </c>
      <c r="J34" s="5">
        <v>1</v>
      </c>
      <c r="K34" s="5">
        <v>1</v>
      </c>
      <c r="L34" s="14">
        <v>1.13097E-3</v>
      </c>
      <c r="M34" s="14">
        <v>2.3247799999999998E-3</v>
      </c>
      <c r="N34" s="14">
        <v>2.3247799999999998E-3</v>
      </c>
      <c r="O34" s="7">
        <f t="shared" si="1"/>
        <v>5555.5720374365246</v>
      </c>
      <c r="P34" s="7">
        <f t="shared" si="2"/>
        <v>2702.7010328631468</v>
      </c>
      <c r="Q34" s="7">
        <f>2*PI()/N34</f>
        <v>2702.7010328631468</v>
      </c>
      <c r="R34" s="15">
        <v>100000</v>
      </c>
      <c r="S34" s="12">
        <v>-9.6093999999999997E-4</v>
      </c>
      <c r="T34" s="12">
        <v>-4.1143000000000001E-4</v>
      </c>
      <c r="U34" s="12">
        <v>-4.1143000000000001E-4</v>
      </c>
      <c r="V34" s="12">
        <v>0.12690000000000001</v>
      </c>
      <c r="W34" s="12">
        <v>4.7899999999999998E-2</v>
      </c>
      <c r="X34" s="12">
        <v>4.7899999999999998E-2</v>
      </c>
      <c r="Y34" s="12" t="s">
        <v>64</v>
      </c>
      <c r="Z34" t="s">
        <v>58</v>
      </c>
      <c r="AA34" t="s">
        <v>58</v>
      </c>
      <c r="AB34" s="14">
        <v>1.13097E-3</v>
      </c>
      <c r="AC34" s="14">
        <v>2.3247799999999998E-3</v>
      </c>
      <c r="AD34" s="14">
        <v>2.3247799999999998E-3</v>
      </c>
      <c r="AE34" s="16">
        <f t="shared" ref="AE34:AG35" si="3">2*PI()/AB34</f>
        <v>5555.5720374365246</v>
      </c>
      <c r="AF34" s="13">
        <f t="shared" si="3"/>
        <v>2702.7010328631468</v>
      </c>
      <c r="AG34" s="13">
        <f t="shared" si="3"/>
        <v>2702.7010328631468</v>
      </c>
    </row>
    <row r="35" spans="1:33" x14ac:dyDescent="0.2">
      <c r="A35" s="5">
        <v>3</v>
      </c>
      <c r="B35" s="5">
        <v>3</v>
      </c>
      <c r="C35" s="5">
        <v>3</v>
      </c>
      <c r="D35" s="5">
        <v>3</v>
      </c>
      <c r="E35" s="24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5">
        <v>1</v>
      </c>
      <c r="L35" s="14">
        <v>6.2831900000000001E-3</v>
      </c>
      <c r="M35" s="14">
        <v>1.82212E-2</v>
      </c>
      <c r="N35" s="14">
        <v>1.82212E-2</v>
      </c>
      <c r="O35" s="7">
        <f t="shared" si="1"/>
        <v>999.99925311499192</v>
      </c>
      <c r="P35" s="7">
        <f t="shared" si="2"/>
        <v>344.82829381048373</v>
      </c>
      <c r="Q35" s="7">
        <f>2*PI()/N35</f>
        <v>344.82829381048373</v>
      </c>
      <c r="R35" s="15">
        <v>10000</v>
      </c>
      <c r="S35" s="12">
        <v>-3.3000000000000002E-2</v>
      </c>
      <c r="T35" s="12">
        <v>0</v>
      </c>
      <c r="U35" s="12">
        <v>0</v>
      </c>
      <c r="V35" s="12">
        <v>0.14879999999999999</v>
      </c>
      <c r="W35" s="12">
        <v>0</v>
      </c>
      <c r="X35" s="12">
        <v>0</v>
      </c>
      <c r="Y35" s="12" t="s">
        <v>64</v>
      </c>
      <c r="Z35" t="s">
        <v>58</v>
      </c>
      <c r="AA35" t="s">
        <v>58</v>
      </c>
      <c r="AB35" s="14">
        <v>6.2831900000000001E-3</v>
      </c>
      <c r="AC35" s="14">
        <v>1.82212E-2</v>
      </c>
      <c r="AD35" s="14">
        <v>1.82212E-2</v>
      </c>
      <c r="AE35" s="16">
        <f t="shared" si="3"/>
        <v>999.99925311499192</v>
      </c>
      <c r="AF35" s="13">
        <f t="shared" si="3"/>
        <v>344.82829381048373</v>
      </c>
      <c r="AG35" s="13">
        <f t="shared" si="3"/>
        <v>344.82829381048373</v>
      </c>
    </row>
    <row r="39" spans="1:33" x14ac:dyDescent="0.2">
      <c r="A39" s="5" t="s">
        <v>29</v>
      </c>
    </row>
    <row r="40" spans="1:33" x14ac:dyDescent="0.2">
      <c r="A40" s="5" t="s">
        <v>35</v>
      </c>
      <c r="B40" s="5" t="s">
        <v>36</v>
      </c>
      <c r="C40" s="5" t="s">
        <v>37</v>
      </c>
      <c r="D40" s="5" t="s">
        <v>38</v>
      </c>
      <c r="E40" s="24" t="s">
        <v>39</v>
      </c>
      <c r="F40" s="5" t="s">
        <v>40</v>
      </c>
      <c r="G40" s="5" t="s">
        <v>41</v>
      </c>
      <c r="H40" s="5" t="s">
        <v>42</v>
      </c>
      <c r="I40" s="5" t="s">
        <v>43</v>
      </c>
      <c r="J40" s="5" t="s">
        <v>44</v>
      </c>
      <c r="K40" s="5" t="s">
        <v>45</v>
      </c>
      <c r="L40" s="14" t="s">
        <v>66</v>
      </c>
      <c r="M40" s="14" t="s">
        <v>67</v>
      </c>
      <c r="N40" s="7" t="s">
        <v>68</v>
      </c>
      <c r="O40" s="7" t="s">
        <v>69</v>
      </c>
      <c r="P40" s="15" t="s">
        <v>52</v>
      </c>
      <c r="Q40" s="12" t="s">
        <v>0</v>
      </c>
      <c r="R40" s="12" t="s">
        <v>2</v>
      </c>
      <c r="S40" s="12" t="s">
        <v>54</v>
      </c>
      <c r="T40" s="12" t="s">
        <v>55</v>
      </c>
      <c r="U40" s="12" t="s">
        <v>56</v>
      </c>
      <c r="V40" s="12" t="s">
        <v>57</v>
      </c>
    </row>
    <row r="41" spans="1:33" x14ac:dyDescent="0.2">
      <c r="A41" s="5">
        <v>9</v>
      </c>
      <c r="B41" s="5">
        <v>2</v>
      </c>
      <c r="C41" s="5">
        <v>1</v>
      </c>
      <c r="D41" s="5">
        <v>0</v>
      </c>
      <c r="E41" s="24">
        <v>5</v>
      </c>
      <c r="F41" s="5">
        <v>4</v>
      </c>
      <c r="G41" s="5">
        <v>3</v>
      </c>
      <c r="H41" s="5">
        <v>1</v>
      </c>
      <c r="I41" s="5">
        <v>1</v>
      </c>
      <c r="J41" s="5">
        <v>1</v>
      </c>
      <c r="K41" s="5">
        <v>1</v>
      </c>
      <c r="L41" s="2">
        <v>0.28148699999999999</v>
      </c>
      <c r="M41" s="2"/>
      <c r="N41" s="2">
        <f t="shared" ref="N41:N49" si="4">2*PI()/L41</f>
        <v>22.321404921646778</v>
      </c>
      <c r="O41" s="2"/>
      <c r="P41" s="5">
        <v>5000</v>
      </c>
      <c r="Q41" s="9">
        <v>0.47889999999999999</v>
      </c>
      <c r="R41" s="9">
        <v>0.41720000000000002</v>
      </c>
      <c r="S41" s="9">
        <v>0.31900000000000001</v>
      </c>
      <c r="T41" s="9">
        <v>8.8000000000000005E-3</v>
      </c>
      <c r="U41" s="9">
        <v>7.1000000000000004E-3</v>
      </c>
      <c r="V41" s="9">
        <v>7.1000000000000004E-3</v>
      </c>
    </row>
    <row r="42" spans="1:33" x14ac:dyDescent="0.2">
      <c r="A42" s="5">
        <v>8</v>
      </c>
      <c r="B42" s="5">
        <v>3</v>
      </c>
      <c r="C42" s="5">
        <v>1</v>
      </c>
      <c r="D42" s="5">
        <v>0</v>
      </c>
      <c r="E42" s="24">
        <v>5</v>
      </c>
      <c r="F42" s="5">
        <v>3</v>
      </c>
      <c r="G42" s="5">
        <v>2</v>
      </c>
      <c r="H42" s="5">
        <v>1</v>
      </c>
      <c r="I42" s="5">
        <v>1</v>
      </c>
      <c r="J42" s="5">
        <v>1</v>
      </c>
      <c r="K42" s="5">
        <v>1</v>
      </c>
      <c r="L42" s="2">
        <v>0.25509700000000002</v>
      </c>
      <c r="M42" s="2"/>
      <c r="N42" s="2">
        <f t="shared" si="4"/>
        <v>24.630573104268517</v>
      </c>
      <c r="O42" s="2"/>
      <c r="P42" s="5">
        <v>5000</v>
      </c>
      <c r="Q42" s="9">
        <v>0.47610000000000002</v>
      </c>
      <c r="R42" s="9">
        <v>0.42220000000000002</v>
      </c>
      <c r="S42" s="9">
        <v>0.23130000000000001</v>
      </c>
      <c r="T42" s="9">
        <v>1.0500000000000001E-2</v>
      </c>
      <c r="U42" s="9">
        <v>1.04E-2</v>
      </c>
      <c r="V42" s="9">
        <v>0.105</v>
      </c>
    </row>
    <row r="43" spans="1:33" x14ac:dyDescent="0.2">
      <c r="A43" s="5">
        <v>7</v>
      </c>
      <c r="B43" s="5">
        <v>4</v>
      </c>
      <c r="C43" s="5">
        <v>1</v>
      </c>
      <c r="D43" s="5">
        <v>0</v>
      </c>
      <c r="E43" s="24">
        <v>5</v>
      </c>
      <c r="F43" s="5">
        <v>2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2">
        <v>0.193522</v>
      </c>
      <c r="M43" s="2"/>
      <c r="N43" s="2">
        <f t="shared" si="4"/>
        <v>32.467550496478886</v>
      </c>
      <c r="O43" s="2"/>
      <c r="P43" s="5">
        <v>5000</v>
      </c>
      <c r="Q43" s="9">
        <v>0.46510000000000001</v>
      </c>
      <c r="R43" s="9">
        <v>0.43259999999999998</v>
      </c>
      <c r="S43" s="9">
        <v>0.1371</v>
      </c>
      <c r="T43" s="9">
        <v>1.72E-2</v>
      </c>
      <c r="U43" s="9">
        <v>1.7000000000000001E-2</v>
      </c>
      <c r="V43" s="9">
        <v>1.72E-2</v>
      </c>
    </row>
    <row r="44" spans="1:33" x14ac:dyDescent="0.2">
      <c r="A44" s="5">
        <v>7</v>
      </c>
      <c r="B44" s="5">
        <v>3</v>
      </c>
      <c r="C44" s="5">
        <v>2</v>
      </c>
      <c r="D44" s="5">
        <v>0</v>
      </c>
      <c r="E44" s="24">
        <v>4</v>
      </c>
      <c r="F44" s="5">
        <v>3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2">
        <v>0.228078</v>
      </c>
      <c r="M44" s="2"/>
      <c r="N44" s="2">
        <f t="shared" si="4"/>
        <v>27.548405840017828</v>
      </c>
      <c r="O44" s="2"/>
      <c r="P44" s="5">
        <v>5000</v>
      </c>
      <c r="Q44" s="9">
        <v>0.45300000000000001</v>
      </c>
      <c r="R44" s="9">
        <v>0.34820000000000001</v>
      </c>
      <c r="S44" s="9">
        <v>0.21609999999999999</v>
      </c>
      <c r="T44" s="9">
        <v>1.7000000000000001E-2</v>
      </c>
      <c r="U44" s="9">
        <v>1.4E-2</v>
      </c>
      <c r="V44" s="9">
        <v>1.41E-2</v>
      </c>
    </row>
    <row r="45" spans="1:33" x14ac:dyDescent="0.2">
      <c r="A45" s="5">
        <v>6</v>
      </c>
      <c r="B45" s="5">
        <v>5</v>
      </c>
      <c r="C45" s="5">
        <v>1</v>
      </c>
      <c r="D45" s="5">
        <v>0</v>
      </c>
      <c r="E45" s="24">
        <v>5</v>
      </c>
      <c r="F45" s="5">
        <v>1</v>
      </c>
      <c r="G45" s="5">
        <v>0</v>
      </c>
      <c r="H45" s="5">
        <v>1</v>
      </c>
      <c r="I45" s="5">
        <v>1</v>
      </c>
      <c r="J45" s="5">
        <v>1</v>
      </c>
      <c r="K45" s="5">
        <v>1</v>
      </c>
      <c r="L45" s="2">
        <v>0.15582299999999999</v>
      </c>
      <c r="M45" s="2">
        <v>0.98520300000000005</v>
      </c>
      <c r="N45" s="22">
        <f t="shared" si="4"/>
        <v>40.322579511237663</v>
      </c>
      <c r="O45" s="2">
        <f>2*PI()/M45</f>
        <v>6.3775539733228443</v>
      </c>
      <c r="P45" s="5">
        <v>5000</v>
      </c>
      <c r="Q45" s="9">
        <v>0.45100000000000001</v>
      </c>
      <c r="R45" s="9">
        <v>0.44500000000000001</v>
      </c>
      <c r="S45" s="9">
        <v>4.24E-2</v>
      </c>
      <c r="T45" s="9">
        <v>2.6200000000000001E-2</v>
      </c>
      <c r="U45" s="9">
        <v>2.5999999999999999E-2</v>
      </c>
      <c r="V45" s="9">
        <v>2.63E-2</v>
      </c>
    </row>
    <row r="46" spans="1:33" x14ac:dyDescent="0.2">
      <c r="A46" s="5">
        <v>6</v>
      </c>
      <c r="B46" s="5">
        <v>4</v>
      </c>
      <c r="C46" s="5">
        <v>2</v>
      </c>
      <c r="D46" s="5">
        <v>0</v>
      </c>
      <c r="E46" s="24">
        <v>4</v>
      </c>
      <c r="F46" s="5">
        <v>2</v>
      </c>
      <c r="G46" s="5">
        <v>0</v>
      </c>
      <c r="H46" s="5">
        <v>1</v>
      </c>
      <c r="I46" s="5">
        <v>1</v>
      </c>
      <c r="J46" s="5">
        <v>1</v>
      </c>
      <c r="K46" s="5">
        <v>1</v>
      </c>
      <c r="L46" s="2">
        <v>0.120367</v>
      </c>
      <c r="M46" s="2">
        <v>0.22054000000000001</v>
      </c>
      <c r="N46" s="22">
        <f t="shared" si="4"/>
        <v>52.200231850752999</v>
      </c>
      <c r="O46" s="2">
        <f>2*PI()/M46</f>
        <v>28.49000320658196</v>
      </c>
      <c r="P46" s="5">
        <v>10000</v>
      </c>
      <c r="Q46" s="9">
        <v>0.41389999999999999</v>
      </c>
      <c r="R46" s="9">
        <v>0.36320000000000002</v>
      </c>
      <c r="S46" s="9">
        <v>0.1081</v>
      </c>
      <c r="T46" s="9">
        <v>3.1300000000000001E-2</v>
      </c>
      <c r="U46" s="9">
        <v>2.6599999999999999E-2</v>
      </c>
      <c r="V46" s="9">
        <v>2.58E-2</v>
      </c>
    </row>
    <row r="47" spans="1:33" x14ac:dyDescent="0.2">
      <c r="A47" s="5">
        <v>6</v>
      </c>
      <c r="B47" s="5">
        <v>3</v>
      </c>
      <c r="C47" s="5">
        <v>2</v>
      </c>
      <c r="D47" s="5">
        <v>1</v>
      </c>
      <c r="E47" s="24">
        <v>3</v>
      </c>
      <c r="F47" s="5">
        <v>2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2">
        <v>3.7699099999999999E-2</v>
      </c>
      <c r="M47" s="2">
        <v>0.13885800000000001</v>
      </c>
      <c r="N47" s="2">
        <f t="shared" si="4"/>
        <v>166.66671902458111</v>
      </c>
      <c r="O47" s="22">
        <f>2*PI()/M47</f>
        <v>45.248997588756758</v>
      </c>
      <c r="P47" s="5">
        <v>10000</v>
      </c>
      <c r="Q47" s="9">
        <v>0.36549999999999999</v>
      </c>
      <c r="R47" s="9">
        <v>0.3201</v>
      </c>
      <c r="S47" s="9">
        <v>0.14810000000000001</v>
      </c>
      <c r="T47" s="9">
        <v>4.1799999999999997E-2</v>
      </c>
      <c r="U47" s="9">
        <v>3.7900000000000003E-2</v>
      </c>
      <c r="V47" s="9">
        <v>1.55E-2</v>
      </c>
    </row>
    <row r="48" spans="1:33" x14ac:dyDescent="0.2">
      <c r="A48" s="5">
        <v>5</v>
      </c>
      <c r="B48" s="5">
        <v>4</v>
      </c>
      <c r="C48" s="5">
        <v>3</v>
      </c>
      <c r="D48" s="5">
        <v>0</v>
      </c>
      <c r="E48" s="24">
        <v>3</v>
      </c>
      <c r="F48" s="5">
        <v>2</v>
      </c>
      <c r="G48" s="5">
        <v>-1</v>
      </c>
      <c r="H48" s="5">
        <v>1</v>
      </c>
      <c r="I48" s="5">
        <v>1</v>
      </c>
      <c r="J48" s="5">
        <v>1</v>
      </c>
      <c r="K48" s="5">
        <v>1</v>
      </c>
      <c r="L48" s="2">
        <v>8.7336300000000006E-2</v>
      </c>
      <c r="M48" s="2">
        <v>0.193522</v>
      </c>
      <c r="N48" s="22">
        <f t="shared" si="4"/>
        <v>71.942426083765696</v>
      </c>
      <c r="O48" s="2">
        <f>2*PI()/M48</f>
        <v>32.467550496478886</v>
      </c>
      <c r="P48" s="5">
        <v>10000</v>
      </c>
      <c r="Q48" s="9">
        <v>0.38169999999999998</v>
      </c>
      <c r="R48" s="9">
        <v>0.29649999999999999</v>
      </c>
      <c r="S48" s="9">
        <v>8.0699999999999994E-2</v>
      </c>
      <c r="T48" s="9">
        <v>3.5499999999999997E-2</v>
      </c>
      <c r="U48" s="9">
        <v>3.2099999999999997E-2</v>
      </c>
      <c r="V48" s="9">
        <v>3.2099999999999997E-2</v>
      </c>
    </row>
    <row r="49" spans="1:22" x14ac:dyDescent="0.2">
      <c r="A49" s="5">
        <v>5</v>
      </c>
      <c r="B49" s="5">
        <v>4</v>
      </c>
      <c r="C49" s="5">
        <v>2</v>
      </c>
      <c r="D49" s="5">
        <v>1</v>
      </c>
      <c r="E49" s="24">
        <v>3</v>
      </c>
      <c r="F49" s="5">
        <v>1</v>
      </c>
      <c r="G49" s="5">
        <v>0</v>
      </c>
      <c r="H49" s="5">
        <v>1</v>
      </c>
      <c r="I49" s="5">
        <v>1</v>
      </c>
      <c r="J49" s="5">
        <v>1</v>
      </c>
      <c r="K49" s="5">
        <v>1</v>
      </c>
      <c r="L49" s="2">
        <v>8.8592900000000002E-2</v>
      </c>
      <c r="M49" s="2">
        <v>0.165876</v>
      </c>
      <c r="N49" s="22">
        <f t="shared" si="4"/>
        <v>70.921996087492175</v>
      </c>
      <c r="O49" s="2">
        <f>2*PI()/M49</f>
        <v>37.878808912558696</v>
      </c>
      <c r="P49" s="5">
        <v>10000</v>
      </c>
      <c r="Q49" s="9">
        <v>0.34960000000000002</v>
      </c>
      <c r="R49" s="9">
        <v>0.33079999999999998</v>
      </c>
      <c r="S49" s="9">
        <v>4.1000000000000002E-2</v>
      </c>
      <c r="T49" s="9">
        <v>4.6199999999999998E-2</v>
      </c>
      <c r="U49" s="9">
        <v>4.07E-2</v>
      </c>
      <c r="V49" s="9">
        <v>2.3800000000000002E-2</v>
      </c>
    </row>
    <row r="53" spans="1:22" x14ac:dyDescent="0.2">
      <c r="A53" s="5" t="s">
        <v>70</v>
      </c>
    </row>
    <row r="54" spans="1:22" x14ac:dyDescent="0.2">
      <c r="A54" s="5" t="s">
        <v>35</v>
      </c>
      <c r="B54" s="5" t="s">
        <v>36</v>
      </c>
      <c r="C54" s="5" t="s">
        <v>37</v>
      </c>
      <c r="D54" s="5" t="s">
        <v>38</v>
      </c>
      <c r="E54" s="24" t="s">
        <v>39</v>
      </c>
      <c r="F54" s="5" t="s">
        <v>40</v>
      </c>
      <c r="G54" s="5" t="s">
        <v>41</v>
      </c>
      <c r="H54" s="5" t="s">
        <v>42</v>
      </c>
      <c r="I54" s="5" t="s">
        <v>43</v>
      </c>
      <c r="J54" s="5" t="s">
        <v>44</v>
      </c>
      <c r="K54" s="5" t="s">
        <v>45</v>
      </c>
      <c r="L54" s="14" t="s">
        <v>66</v>
      </c>
      <c r="M54" s="14" t="s">
        <v>67</v>
      </c>
      <c r="N54" s="7" t="s">
        <v>68</v>
      </c>
      <c r="O54" s="7" t="s">
        <v>69</v>
      </c>
      <c r="P54" s="5" t="s">
        <v>52</v>
      </c>
      <c r="Q54" s="12" t="s">
        <v>0</v>
      </c>
      <c r="R54" s="12" t="s">
        <v>2</v>
      </c>
      <c r="S54" s="12" t="s">
        <v>54</v>
      </c>
      <c r="T54" s="12" t="s">
        <v>55</v>
      </c>
      <c r="U54" s="12" t="s">
        <v>56</v>
      </c>
      <c r="V54" s="12" t="s">
        <v>57</v>
      </c>
    </row>
    <row r="55" spans="1:22" x14ac:dyDescent="0.2">
      <c r="A55" s="5">
        <v>13</v>
      </c>
      <c r="B55" s="5">
        <v>2</v>
      </c>
      <c r="C55" s="5">
        <v>1</v>
      </c>
      <c r="D55" s="5">
        <v>0</v>
      </c>
      <c r="E55" s="24">
        <v>7</v>
      </c>
      <c r="F55" s="5">
        <v>6</v>
      </c>
      <c r="G55" s="5">
        <v>5</v>
      </c>
      <c r="H55" s="5">
        <v>1</v>
      </c>
      <c r="I55" s="5">
        <v>1</v>
      </c>
      <c r="J55" s="5">
        <v>1</v>
      </c>
      <c r="K55" s="5">
        <v>1</v>
      </c>
      <c r="L55" s="2"/>
      <c r="M55" s="2"/>
      <c r="N55" s="2"/>
      <c r="O55" s="2"/>
      <c r="P55" s="5"/>
      <c r="Q55" s="9"/>
      <c r="R55" s="9"/>
      <c r="S55" s="9"/>
      <c r="T55" s="9"/>
      <c r="U55" s="9"/>
      <c r="V55" s="9"/>
    </row>
    <row r="56" spans="1:22" x14ac:dyDescent="0.2">
      <c r="A56" s="5">
        <v>12</v>
      </c>
      <c r="B56" s="5">
        <v>3</v>
      </c>
      <c r="C56" s="5">
        <v>1</v>
      </c>
      <c r="D56" s="5">
        <v>0</v>
      </c>
      <c r="E56" s="24">
        <v>7</v>
      </c>
      <c r="F56" s="5">
        <v>5</v>
      </c>
      <c r="G56" s="5">
        <v>4</v>
      </c>
      <c r="H56" s="5">
        <v>1</v>
      </c>
      <c r="I56" s="5">
        <v>1</v>
      </c>
      <c r="J56" s="5">
        <v>1</v>
      </c>
      <c r="K56" s="5">
        <v>1</v>
      </c>
      <c r="L56" s="2"/>
      <c r="M56" s="2"/>
      <c r="N56" s="2"/>
      <c r="O56" s="2"/>
      <c r="P56" s="5"/>
      <c r="Q56" s="9"/>
      <c r="R56" s="9"/>
      <c r="S56" s="9"/>
      <c r="T56" s="9"/>
      <c r="U56" s="9"/>
      <c r="V56" s="9"/>
    </row>
    <row r="57" spans="1:22" x14ac:dyDescent="0.2">
      <c r="A57" s="5">
        <v>11</v>
      </c>
      <c r="B57" s="5">
        <v>4</v>
      </c>
      <c r="C57" s="5">
        <v>1</v>
      </c>
      <c r="D57" s="5">
        <v>0</v>
      </c>
      <c r="E57" s="24">
        <v>7</v>
      </c>
      <c r="F57" s="5">
        <v>4</v>
      </c>
      <c r="G57" s="5">
        <v>3</v>
      </c>
      <c r="H57" s="5">
        <v>1</v>
      </c>
      <c r="I57" s="5">
        <v>1</v>
      </c>
      <c r="J57" s="5">
        <v>1</v>
      </c>
      <c r="K57" s="5">
        <v>1</v>
      </c>
      <c r="L57" s="2"/>
      <c r="M57" s="2"/>
      <c r="N57" s="2"/>
      <c r="O57" s="2"/>
      <c r="P57" s="5"/>
      <c r="Q57" s="9"/>
      <c r="R57" s="9"/>
      <c r="S57" s="9"/>
      <c r="T57" s="9"/>
      <c r="U57" s="9"/>
      <c r="V57" s="9"/>
    </row>
    <row r="58" spans="1:22" x14ac:dyDescent="0.2">
      <c r="A58" s="5">
        <v>11</v>
      </c>
      <c r="B58" s="5">
        <v>3</v>
      </c>
      <c r="C58" s="5">
        <v>2</v>
      </c>
      <c r="D58" s="5">
        <v>0</v>
      </c>
      <c r="E58" s="24">
        <v>6</v>
      </c>
      <c r="F58" s="5">
        <v>5</v>
      </c>
      <c r="G58" s="5">
        <v>3</v>
      </c>
      <c r="H58" s="5">
        <v>1</v>
      </c>
      <c r="I58" s="5">
        <v>1</v>
      </c>
      <c r="J58" s="5">
        <v>1</v>
      </c>
      <c r="K58" s="5">
        <v>1</v>
      </c>
      <c r="L58" s="2"/>
      <c r="M58" s="2"/>
      <c r="N58" s="2"/>
      <c r="O58" s="2"/>
      <c r="P58" s="5"/>
      <c r="Q58" s="9"/>
      <c r="R58" s="9"/>
      <c r="S58" s="9"/>
      <c r="T58" s="9"/>
      <c r="U58" s="9"/>
      <c r="V58" s="9"/>
    </row>
    <row r="59" spans="1:22" x14ac:dyDescent="0.2">
      <c r="A59" s="5">
        <v>10</v>
      </c>
      <c r="B59" s="5">
        <v>5</v>
      </c>
      <c r="C59" s="5">
        <v>1</v>
      </c>
      <c r="D59" s="5">
        <v>0</v>
      </c>
      <c r="E59" s="24">
        <v>7</v>
      </c>
      <c r="F59" s="5">
        <v>3</v>
      </c>
      <c r="G59" s="5">
        <v>2</v>
      </c>
      <c r="H59" s="5">
        <v>1</v>
      </c>
      <c r="I59" s="5">
        <v>1</v>
      </c>
      <c r="J59" s="5">
        <v>1</v>
      </c>
      <c r="K59" s="5">
        <v>1</v>
      </c>
      <c r="L59" s="2"/>
      <c r="M59" s="2"/>
      <c r="N59" s="2"/>
      <c r="O59" s="2"/>
      <c r="P59" s="5"/>
      <c r="Q59" s="9"/>
      <c r="R59" s="9"/>
      <c r="S59" s="9"/>
      <c r="T59" s="9"/>
      <c r="U59" s="9"/>
      <c r="V59" s="9"/>
    </row>
    <row r="60" spans="1:22" x14ac:dyDescent="0.2">
      <c r="A60" s="5">
        <v>10</v>
      </c>
      <c r="B60" s="5">
        <v>4</v>
      </c>
      <c r="C60" s="5">
        <v>2</v>
      </c>
      <c r="D60" s="5">
        <v>0</v>
      </c>
      <c r="E60" s="24">
        <v>6</v>
      </c>
      <c r="F60" s="5">
        <v>4</v>
      </c>
      <c r="G60" s="5">
        <v>2</v>
      </c>
      <c r="H60" s="5">
        <v>1</v>
      </c>
      <c r="I60" s="5">
        <v>1</v>
      </c>
      <c r="J60" s="5">
        <v>1</v>
      </c>
      <c r="K60" s="5">
        <v>1</v>
      </c>
      <c r="L60" s="2"/>
      <c r="M60" s="2"/>
      <c r="N60" s="2"/>
      <c r="O60" s="2"/>
      <c r="P60" s="5"/>
      <c r="Q60" s="9"/>
      <c r="R60" s="9"/>
      <c r="S60" s="9"/>
      <c r="T60" s="9"/>
      <c r="U60" s="9"/>
      <c r="V60" s="9"/>
    </row>
    <row r="61" spans="1:22" x14ac:dyDescent="0.2">
      <c r="A61" s="5">
        <v>10</v>
      </c>
      <c r="B61" s="5">
        <v>3</v>
      </c>
      <c r="C61" s="5">
        <v>2</v>
      </c>
      <c r="D61" s="5">
        <v>1</v>
      </c>
      <c r="E61" s="21">
        <v>5</v>
      </c>
      <c r="F61" s="21">
        <v>4</v>
      </c>
      <c r="G61" s="21">
        <v>3</v>
      </c>
      <c r="H61" s="5">
        <v>1</v>
      </c>
      <c r="I61" s="5">
        <v>1</v>
      </c>
      <c r="J61" s="5">
        <v>1</v>
      </c>
      <c r="K61" s="5">
        <v>2</v>
      </c>
      <c r="L61" s="2"/>
      <c r="M61" s="2"/>
      <c r="N61" s="2"/>
      <c r="O61" s="2"/>
      <c r="P61" s="5"/>
      <c r="Q61" s="9"/>
      <c r="R61" s="9"/>
      <c r="S61" s="9"/>
      <c r="T61" s="9"/>
      <c r="U61" s="9"/>
      <c r="V61" s="9"/>
    </row>
    <row r="62" spans="1:22" x14ac:dyDescent="0.2">
      <c r="A62" s="5">
        <v>9</v>
      </c>
      <c r="B62" s="5">
        <v>6</v>
      </c>
      <c r="C62" s="5">
        <v>1</v>
      </c>
      <c r="D62" s="5">
        <v>0</v>
      </c>
      <c r="E62" s="24">
        <v>7</v>
      </c>
      <c r="F62" s="5">
        <v>2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2"/>
      <c r="M62" s="2"/>
      <c r="N62" s="2"/>
      <c r="O62" s="2"/>
      <c r="P62" s="5"/>
      <c r="Q62" s="9"/>
      <c r="R62" s="9"/>
      <c r="S62" s="9"/>
      <c r="T62" s="9"/>
      <c r="U62" s="9"/>
      <c r="V62" s="9"/>
    </row>
    <row r="63" spans="1:22" x14ac:dyDescent="0.2">
      <c r="A63" s="5">
        <v>9</v>
      </c>
      <c r="B63" s="5">
        <v>5</v>
      </c>
      <c r="C63" s="5">
        <v>2</v>
      </c>
      <c r="D63" s="5">
        <v>0</v>
      </c>
      <c r="E63" s="24">
        <v>6</v>
      </c>
      <c r="F63" s="5">
        <v>3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2"/>
      <c r="M63" s="2"/>
      <c r="N63" s="2"/>
      <c r="O63" s="2"/>
      <c r="P63" s="5"/>
      <c r="Q63" s="9"/>
      <c r="R63" s="9"/>
      <c r="S63" s="9"/>
      <c r="T63" s="9"/>
      <c r="U63" s="9"/>
      <c r="V63" s="9"/>
    </row>
    <row r="64" spans="1:22" x14ac:dyDescent="0.2">
      <c r="A64" s="5">
        <v>9</v>
      </c>
      <c r="B64" s="5">
        <v>4</v>
      </c>
      <c r="C64" s="5">
        <v>3</v>
      </c>
      <c r="D64" s="5">
        <v>0</v>
      </c>
      <c r="E64" s="24">
        <v>5</v>
      </c>
      <c r="F64" s="5">
        <v>4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2"/>
      <c r="M64" s="2"/>
      <c r="N64" s="2"/>
      <c r="O64" s="2"/>
      <c r="P64" s="5"/>
      <c r="Q64" s="9"/>
      <c r="R64" s="9"/>
      <c r="S64" s="9"/>
      <c r="T64" s="9"/>
      <c r="U64" s="9"/>
      <c r="V64" s="9"/>
    </row>
    <row r="65" spans="1:22" x14ac:dyDescent="0.2">
      <c r="A65" s="5">
        <v>9</v>
      </c>
      <c r="B65" s="5">
        <v>4</v>
      </c>
      <c r="C65" s="5">
        <v>2</v>
      </c>
      <c r="D65" s="5">
        <v>1</v>
      </c>
      <c r="E65" s="21">
        <v>5</v>
      </c>
      <c r="F65" s="21">
        <v>3</v>
      </c>
      <c r="G65" s="21">
        <v>2</v>
      </c>
      <c r="H65" s="5">
        <v>1</v>
      </c>
      <c r="I65" s="5">
        <v>1</v>
      </c>
      <c r="J65" s="5">
        <v>1</v>
      </c>
      <c r="K65" s="5">
        <v>2</v>
      </c>
      <c r="L65" s="2"/>
      <c r="M65" s="2"/>
      <c r="N65" s="23"/>
      <c r="O65" s="2"/>
      <c r="P65" s="5"/>
      <c r="Q65" s="9"/>
      <c r="R65" s="9"/>
      <c r="S65" s="9"/>
      <c r="T65" s="9"/>
      <c r="U65" s="9"/>
      <c r="V65" s="9"/>
    </row>
    <row r="66" spans="1:22" x14ac:dyDescent="0.2">
      <c r="A66" s="5">
        <v>8</v>
      </c>
      <c r="B66" s="5">
        <v>7</v>
      </c>
      <c r="C66" s="5">
        <v>1</v>
      </c>
      <c r="D66" s="5">
        <v>0</v>
      </c>
      <c r="E66" s="24">
        <v>7</v>
      </c>
      <c r="F66" s="5">
        <v>1</v>
      </c>
      <c r="G66" s="5">
        <v>0</v>
      </c>
      <c r="H66" s="5">
        <v>1</v>
      </c>
      <c r="I66" s="5">
        <v>1</v>
      </c>
      <c r="J66" s="5">
        <v>1</v>
      </c>
      <c r="K66" s="5">
        <v>1</v>
      </c>
      <c r="L66" s="2"/>
      <c r="M66" s="2"/>
      <c r="N66" s="2"/>
      <c r="O66" s="2"/>
      <c r="P66" s="5"/>
      <c r="Q66" s="9"/>
      <c r="R66" s="9"/>
      <c r="S66" s="9"/>
      <c r="T66" s="9"/>
      <c r="U66" s="9"/>
      <c r="V66" s="9"/>
    </row>
    <row r="67" spans="1:22" x14ac:dyDescent="0.2">
      <c r="A67" s="5">
        <v>8</v>
      </c>
      <c r="B67" s="5">
        <v>6</v>
      </c>
      <c r="C67" s="5">
        <v>2</v>
      </c>
      <c r="D67" s="5">
        <v>0</v>
      </c>
      <c r="E67" s="24">
        <v>6</v>
      </c>
      <c r="F67" s="5">
        <v>2</v>
      </c>
      <c r="G67" s="5">
        <v>0</v>
      </c>
      <c r="H67" s="5">
        <v>1</v>
      </c>
      <c r="I67" s="5">
        <v>1</v>
      </c>
      <c r="J67" s="5">
        <v>1</v>
      </c>
      <c r="K67" s="5">
        <v>1</v>
      </c>
      <c r="L67" s="2"/>
      <c r="M67" s="2"/>
      <c r="N67" s="2"/>
      <c r="O67" s="2"/>
      <c r="P67" s="5"/>
      <c r="Q67" s="9"/>
      <c r="R67" s="9"/>
      <c r="S67" s="9"/>
      <c r="T67" s="9"/>
      <c r="U67" s="9"/>
      <c r="V67" s="9"/>
    </row>
    <row r="68" spans="1:22" x14ac:dyDescent="0.2">
      <c r="A68" s="5">
        <v>8</v>
      </c>
      <c r="B68" s="5">
        <v>5</v>
      </c>
      <c r="C68" s="5">
        <v>3</v>
      </c>
      <c r="D68" s="5">
        <v>0</v>
      </c>
      <c r="E68" s="24">
        <v>5</v>
      </c>
      <c r="F68" s="5">
        <v>3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2"/>
      <c r="M68" s="2"/>
      <c r="N68" s="2"/>
      <c r="O68" s="2"/>
      <c r="P68" s="5"/>
      <c r="Q68" s="9"/>
      <c r="R68" s="9"/>
      <c r="S68" s="9"/>
      <c r="T68" s="9"/>
      <c r="U68" s="9"/>
      <c r="V68" s="9"/>
    </row>
    <row r="69" spans="1:22" x14ac:dyDescent="0.2">
      <c r="A69" s="5">
        <v>8</v>
      </c>
      <c r="B69" s="5">
        <v>5</v>
      </c>
      <c r="C69" s="5">
        <v>2</v>
      </c>
      <c r="D69" s="5">
        <v>1</v>
      </c>
      <c r="E69" s="21">
        <v>5</v>
      </c>
      <c r="F69" s="21">
        <v>2</v>
      </c>
      <c r="G69" s="21">
        <v>1</v>
      </c>
      <c r="H69" s="5">
        <v>1</v>
      </c>
      <c r="I69" s="5">
        <v>1</v>
      </c>
      <c r="J69" s="5">
        <v>1</v>
      </c>
      <c r="K69" s="5">
        <v>1</v>
      </c>
      <c r="L69" s="2">
        <v>0.14702699999999999</v>
      </c>
      <c r="M69" s="2"/>
      <c r="N69" s="23">
        <f t="shared" ref="N69:N77" si="5">2*PI()/L69</f>
        <v>42.734907922895701</v>
      </c>
      <c r="O69" s="2"/>
      <c r="P69" s="5">
        <v>20000</v>
      </c>
      <c r="Q69" s="9"/>
      <c r="R69" s="9"/>
      <c r="S69" s="9"/>
      <c r="T69" s="9"/>
      <c r="U69" s="9"/>
      <c r="V69" s="9"/>
    </row>
    <row r="70" spans="1:22" x14ac:dyDescent="0.2">
      <c r="A70" s="5">
        <v>8</v>
      </c>
      <c r="B70" s="5">
        <v>4</v>
      </c>
      <c r="C70" s="5">
        <v>3</v>
      </c>
      <c r="D70" s="5">
        <v>1</v>
      </c>
      <c r="E70" s="21">
        <v>4</v>
      </c>
      <c r="F70" s="21">
        <v>3</v>
      </c>
      <c r="G70" s="21">
        <v>1</v>
      </c>
      <c r="H70" s="5">
        <v>1</v>
      </c>
      <c r="I70" s="5">
        <v>1</v>
      </c>
      <c r="J70" s="5">
        <v>1</v>
      </c>
      <c r="K70" s="5">
        <v>1</v>
      </c>
      <c r="L70" s="2">
        <v>0.147341</v>
      </c>
      <c r="M70" s="2"/>
      <c r="N70" s="23">
        <f t="shared" si="5"/>
        <v>42.643835098035076</v>
      </c>
      <c r="O70" s="2"/>
      <c r="P70" s="5">
        <v>20000</v>
      </c>
      <c r="Q70" s="9"/>
      <c r="R70" s="9"/>
      <c r="S70" s="9"/>
      <c r="T70" s="9"/>
      <c r="U70" s="9"/>
      <c r="V70" s="9"/>
    </row>
    <row r="71" spans="1:22" x14ac:dyDescent="0.2">
      <c r="A71" s="5">
        <v>7</v>
      </c>
      <c r="B71" s="5">
        <v>6</v>
      </c>
      <c r="C71" s="5">
        <v>3</v>
      </c>
      <c r="D71" s="5">
        <v>0</v>
      </c>
      <c r="E71" s="24">
        <v>5</v>
      </c>
      <c r="F71" s="5">
        <v>2</v>
      </c>
      <c r="G71" s="5">
        <v>-1</v>
      </c>
      <c r="H71" s="5">
        <v>1</v>
      </c>
      <c r="I71" s="5">
        <v>1</v>
      </c>
      <c r="J71" s="5">
        <v>1</v>
      </c>
      <c r="K71" s="5">
        <v>1</v>
      </c>
      <c r="L71" s="2"/>
      <c r="M71" s="2"/>
      <c r="N71" s="2"/>
      <c r="O71" s="2"/>
      <c r="P71" s="5"/>
      <c r="Q71" s="9"/>
      <c r="R71" s="9"/>
      <c r="S71" s="9"/>
      <c r="T71" s="9"/>
      <c r="U71" s="9"/>
      <c r="V71" s="9"/>
    </row>
    <row r="72" spans="1:22" x14ac:dyDescent="0.2">
      <c r="A72" s="5">
        <v>7</v>
      </c>
      <c r="B72" s="5">
        <v>6</v>
      </c>
      <c r="C72" s="5">
        <v>2</v>
      </c>
      <c r="D72" s="5">
        <v>1</v>
      </c>
      <c r="E72" s="21">
        <v>5</v>
      </c>
      <c r="F72" s="21">
        <v>1</v>
      </c>
      <c r="G72" s="21">
        <v>0</v>
      </c>
      <c r="H72" s="5">
        <v>1</v>
      </c>
      <c r="I72" s="5">
        <v>1</v>
      </c>
      <c r="J72" s="5">
        <v>1</v>
      </c>
      <c r="K72" s="5">
        <v>1</v>
      </c>
      <c r="L72" s="2">
        <v>0.123779</v>
      </c>
      <c r="M72" s="2"/>
      <c r="N72" s="23">
        <f t="shared" si="5"/>
        <v>50.76131902164007</v>
      </c>
      <c r="O72" s="2"/>
      <c r="P72" s="5">
        <v>20000</v>
      </c>
      <c r="Q72" s="9"/>
      <c r="R72" s="9"/>
      <c r="S72" s="9"/>
      <c r="T72" s="9"/>
      <c r="U72" s="9"/>
      <c r="V72" s="9"/>
    </row>
    <row r="73" spans="1:22" x14ac:dyDescent="0.2">
      <c r="A73" s="5">
        <v>7</v>
      </c>
      <c r="B73" s="5">
        <v>5</v>
      </c>
      <c r="C73" s="5">
        <v>4</v>
      </c>
      <c r="D73" s="5">
        <v>0</v>
      </c>
      <c r="E73" s="21">
        <v>4</v>
      </c>
      <c r="F73" s="21">
        <v>3</v>
      </c>
      <c r="G73" s="21">
        <v>-1</v>
      </c>
      <c r="H73" s="5">
        <v>1</v>
      </c>
      <c r="I73" s="5">
        <v>1</v>
      </c>
      <c r="J73" s="5">
        <v>1</v>
      </c>
      <c r="K73" s="5">
        <v>1</v>
      </c>
      <c r="L73" s="2">
        <v>0.125664</v>
      </c>
      <c r="M73" s="2"/>
      <c r="N73" s="23">
        <f t="shared" si="5"/>
        <v>49.999883078523574</v>
      </c>
      <c r="O73" s="2"/>
      <c r="P73" s="5">
        <v>20000</v>
      </c>
      <c r="Q73" s="9"/>
      <c r="R73" s="9"/>
      <c r="S73" s="9"/>
      <c r="T73" s="9"/>
      <c r="U73" s="9"/>
      <c r="V73" s="9"/>
    </row>
    <row r="74" spans="1:22" x14ac:dyDescent="0.2">
      <c r="A74" s="5">
        <v>7</v>
      </c>
      <c r="B74" s="5">
        <v>5</v>
      </c>
      <c r="C74" s="5">
        <v>3</v>
      </c>
      <c r="D74" s="5">
        <v>1</v>
      </c>
      <c r="E74" s="21">
        <v>4</v>
      </c>
      <c r="F74" s="21">
        <v>2</v>
      </c>
      <c r="G74" s="21">
        <v>0</v>
      </c>
      <c r="H74" s="5">
        <v>1</v>
      </c>
      <c r="I74" s="5">
        <v>1</v>
      </c>
      <c r="J74" s="5">
        <v>1</v>
      </c>
      <c r="K74" s="5">
        <v>1</v>
      </c>
      <c r="L74" s="2">
        <v>9.0163699999999999E-2</v>
      </c>
      <c r="M74" s="2"/>
      <c r="N74" s="23">
        <f t="shared" si="5"/>
        <v>69.68641822795189</v>
      </c>
      <c r="O74" s="2"/>
      <c r="P74" s="5">
        <v>20000</v>
      </c>
      <c r="Q74" s="9">
        <v>0.38219999999999998</v>
      </c>
      <c r="R74" s="9">
        <v>0.32529999999999998</v>
      </c>
      <c r="S74" s="9">
        <v>8.1299999999999997E-2</v>
      </c>
      <c r="T74" s="9">
        <v>2.8000000000000001E-2</v>
      </c>
      <c r="U74" s="9">
        <v>2.5100000000000001E-2</v>
      </c>
      <c r="V74" s="9">
        <v>2.01E-2</v>
      </c>
    </row>
    <row r="75" spans="1:22" x14ac:dyDescent="0.2">
      <c r="A75" s="5">
        <v>7</v>
      </c>
      <c r="B75" s="5">
        <v>4</v>
      </c>
      <c r="C75" s="5">
        <v>3</v>
      </c>
      <c r="D75" s="5">
        <v>2</v>
      </c>
      <c r="E75" s="21">
        <v>3</v>
      </c>
      <c r="F75" s="21">
        <v>2</v>
      </c>
      <c r="G75" s="21">
        <v>1</v>
      </c>
      <c r="H75" s="5">
        <v>1</v>
      </c>
      <c r="I75" s="5">
        <v>1</v>
      </c>
      <c r="J75" s="5">
        <v>1</v>
      </c>
      <c r="K75" s="5">
        <v>1</v>
      </c>
      <c r="L75" s="2">
        <v>9.3350299999999997E-2</v>
      </c>
      <c r="M75" s="2"/>
      <c r="N75" s="23">
        <f t="shared" si="5"/>
        <v>67.307607015505965</v>
      </c>
      <c r="O75" s="2"/>
      <c r="P75" s="5">
        <v>20000</v>
      </c>
      <c r="Q75" s="9">
        <v>0.3266</v>
      </c>
      <c r="R75" s="9">
        <v>0.28399999999999997</v>
      </c>
      <c r="S75" s="9">
        <v>0.1203</v>
      </c>
      <c r="T75" s="9">
        <v>3.8899999999999997E-2</v>
      </c>
      <c r="U75" s="9">
        <v>3.5799999999999998E-2</v>
      </c>
      <c r="V75" s="9">
        <v>1.9E-2</v>
      </c>
    </row>
    <row r="76" spans="1:22" x14ac:dyDescent="0.2">
      <c r="A76" s="5">
        <v>6</v>
      </c>
      <c r="B76" s="5">
        <v>5</v>
      </c>
      <c r="C76" s="5">
        <v>4</v>
      </c>
      <c r="D76" s="5">
        <v>1</v>
      </c>
      <c r="E76" s="21">
        <v>3</v>
      </c>
      <c r="F76" s="21">
        <v>2</v>
      </c>
      <c r="G76" s="21">
        <v>-1</v>
      </c>
      <c r="H76" s="5">
        <v>1</v>
      </c>
      <c r="I76" s="5">
        <v>1</v>
      </c>
      <c r="J76" s="5">
        <v>1</v>
      </c>
      <c r="K76" s="5">
        <v>1</v>
      </c>
      <c r="L76" s="2">
        <v>6.4866999999999994E-2</v>
      </c>
      <c r="M76" s="2"/>
      <c r="N76" s="23">
        <f t="shared" si="5"/>
        <v>96.862585092259337</v>
      </c>
      <c r="O76" s="2"/>
      <c r="P76" s="5">
        <v>20000</v>
      </c>
      <c r="Q76" s="9">
        <v>0.36759999999999998</v>
      </c>
      <c r="R76" s="9">
        <v>0.25209999999999999</v>
      </c>
      <c r="S76" s="9">
        <v>7.6399999999999996E-2</v>
      </c>
      <c r="T76" s="9">
        <v>0.23400000000000001</v>
      </c>
      <c r="U76" s="9">
        <v>2.1399999999999999E-2</v>
      </c>
      <c r="V76" s="9">
        <v>0.17899999999999999</v>
      </c>
    </row>
    <row r="77" spans="1:22" x14ac:dyDescent="0.2">
      <c r="A77" s="5">
        <v>6</v>
      </c>
      <c r="B77" s="5">
        <v>5</v>
      </c>
      <c r="C77" s="5">
        <v>3</v>
      </c>
      <c r="D77" s="5">
        <v>2</v>
      </c>
      <c r="E77" s="21">
        <v>3</v>
      </c>
      <c r="F77" s="21">
        <v>1</v>
      </c>
      <c r="G77" s="21">
        <v>0</v>
      </c>
      <c r="H77" s="5">
        <v>1</v>
      </c>
      <c r="I77" s="5">
        <v>1</v>
      </c>
      <c r="J77" s="5">
        <v>1</v>
      </c>
      <c r="K77" s="5">
        <v>1</v>
      </c>
      <c r="L77" s="2">
        <v>6.5659300000000004E-2</v>
      </c>
      <c r="M77" s="2"/>
      <c r="N77" s="23">
        <f t="shared" si="5"/>
        <v>95.693760170753961</v>
      </c>
      <c r="O77" s="2"/>
      <c r="P77" s="5">
        <v>20000</v>
      </c>
      <c r="Q77" s="9">
        <v>0.3503</v>
      </c>
      <c r="R77" s="9">
        <v>0.2732</v>
      </c>
      <c r="S77" s="9">
        <v>4.1000000000000002E-2</v>
      </c>
      <c r="T77" s="9">
        <v>0.35499999999999998</v>
      </c>
      <c r="U77" s="9">
        <v>0.32600000000000001</v>
      </c>
      <c r="V77" s="9">
        <v>0.13</v>
      </c>
    </row>
    <row r="78" spans="1:22" x14ac:dyDescent="0.2">
      <c r="S78" s="9"/>
      <c r="T78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4CF2-4582-4128-A806-65285504412B}">
  <dimension ref="A1:AS413"/>
  <sheetViews>
    <sheetView tabSelected="1" zoomScale="115" zoomScaleNormal="115" workbookViewId="0">
      <selection activeCell="O20" sqref="O20"/>
    </sheetView>
  </sheetViews>
  <sheetFormatPr defaultRowHeight="14.25" x14ac:dyDescent="0.2"/>
  <cols>
    <col min="1" max="7" width="9" style="1"/>
    <col min="8" max="10" width="9" style="9"/>
    <col min="11" max="39" width="9" style="1"/>
    <col min="40" max="45" width="9" style="9"/>
    <col min="46" max="16384" width="9" style="1"/>
  </cols>
  <sheetData>
    <row r="1" spans="1:39" x14ac:dyDescent="0.2">
      <c r="A1" s="1" t="s">
        <v>71</v>
      </c>
      <c r="X1" s="9"/>
      <c r="Y1" s="9"/>
      <c r="Z1" s="9"/>
    </row>
    <row r="2" spans="1:39" x14ac:dyDescent="0.2">
      <c r="A2" s="5" t="s">
        <v>35</v>
      </c>
      <c r="B2" s="5" t="s">
        <v>36</v>
      </c>
      <c r="C2" s="5" t="s">
        <v>37</v>
      </c>
      <c r="D2" s="5" t="s">
        <v>38</v>
      </c>
      <c r="E2" s="24" t="s">
        <v>72</v>
      </c>
      <c r="F2" s="5" t="s">
        <v>73</v>
      </c>
      <c r="G2" s="5"/>
      <c r="Q2" s="5"/>
      <c r="R2" s="5"/>
      <c r="S2" s="5"/>
      <c r="T2" s="5"/>
      <c r="U2" s="24"/>
      <c r="V2" s="5"/>
      <c r="W2" s="5"/>
      <c r="X2" s="9"/>
      <c r="Y2" s="9"/>
      <c r="Z2" s="9"/>
      <c r="AG2" s="5"/>
      <c r="AH2" s="5"/>
      <c r="AI2" s="5"/>
      <c r="AJ2" s="5"/>
      <c r="AK2" s="24"/>
      <c r="AL2" s="5"/>
      <c r="AM2" s="5"/>
    </row>
    <row r="3" spans="1:39" x14ac:dyDescent="0.2">
      <c r="A3" s="5">
        <v>19</v>
      </c>
      <c r="B3" s="5">
        <v>19</v>
      </c>
      <c r="C3" s="5">
        <v>2</v>
      </c>
      <c r="D3" s="5">
        <v>0</v>
      </c>
      <c r="E3" s="5">
        <v>2</v>
      </c>
      <c r="F3" s="5"/>
      <c r="G3" s="5"/>
      <c r="K3" s="9"/>
      <c r="L3" s="9"/>
      <c r="M3" s="9"/>
      <c r="Q3" s="5"/>
      <c r="R3" s="5"/>
      <c r="S3" s="5"/>
      <c r="T3" s="5"/>
      <c r="U3" s="5"/>
      <c r="V3" s="5"/>
      <c r="W3" s="5"/>
      <c r="X3" s="9"/>
      <c r="Y3" s="9"/>
      <c r="Z3" s="9"/>
      <c r="AA3" s="9"/>
      <c r="AB3" s="9"/>
      <c r="AC3" s="9"/>
      <c r="AG3" s="5"/>
      <c r="AH3" s="5"/>
      <c r="AI3" s="5"/>
      <c r="AJ3" s="5"/>
      <c r="AK3" s="5"/>
      <c r="AL3" s="5"/>
      <c r="AM3" s="5"/>
    </row>
    <row r="4" spans="1:39" x14ac:dyDescent="0.2">
      <c r="A4" s="5">
        <v>19</v>
      </c>
      <c r="B4" s="5">
        <v>17</v>
      </c>
      <c r="C4" s="5">
        <v>2</v>
      </c>
      <c r="D4" s="5">
        <v>2</v>
      </c>
      <c r="E4" s="5">
        <v>3</v>
      </c>
      <c r="F4" s="5"/>
      <c r="G4" s="5"/>
      <c r="K4" s="9"/>
      <c r="L4" s="9"/>
      <c r="M4" s="9"/>
      <c r="Q4" s="5"/>
      <c r="R4" s="5"/>
      <c r="S4" s="5"/>
      <c r="T4" s="5"/>
      <c r="U4" s="5"/>
      <c r="V4" s="5"/>
      <c r="W4" s="5"/>
      <c r="X4" s="9"/>
      <c r="Y4" s="9"/>
      <c r="Z4" s="9"/>
      <c r="AA4" s="9"/>
      <c r="AB4" s="9"/>
      <c r="AC4" s="9"/>
      <c r="AG4" s="5"/>
      <c r="AH4" s="5"/>
      <c r="AI4" s="5"/>
      <c r="AJ4" s="5"/>
      <c r="AK4" s="5"/>
      <c r="AL4" s="5"/>
      <c r="AM4" s="5"/>
    </row>
    <row r="5" spans="1:39" x14ac:dyDescent="0.2">
      <c r="A5" s="5">
        <v>19</v>
      </c>
      <c r="B5" s="5">
        <v>16</v>
      </c>
      <c r="C5" s="5">
        <v>3</v>
      </c>
      <c r="D5" s="5">
        <v>2</v>
      </c>
      <c r="E5" s="5">
        <v>2</v>
      </c>
      <c r="F5" s="5"/>
      <c r="G5" s="5"/>
      <c r="K5" s="9"/>
      <c r="L5" s="9"/>
      <c r="M5" s="9"/>
      <c r="Q5" s="5"/>
      <c r="R5" s="5"/>
      <c r="S5" s="5"/>
      <c r="T5" s="5"/>
      <c r="U5" s="5"/>
      <c r="V5" s="5"/>
      <c r="W5" s="5"/>
      <c r="X5" s="9"/>
      <c r="Y5" s="9"/>
      <c r="Z5" s="9"/>
      <c r="AA5" s="9"/>
      <c r="AB5" s="9"/>
      <c r="AC5" s="9"/>
      <c r="AG5" s="5"/>
      <c r="AH5" s="5"/>
      <c r="AI5" s="5"/>
      <c r="AJ5" s="5"/>
      <c r="AK5" s="5"/>
      <c r="AL5" s="5"/>
      <c r="AM5" s="5"/>
    </row>
    <row r="6" spans="1:39" x14ac:dyDescent="0.2">
      <c r="A6" s="5">
        <v>19</v>
      </c>
      <c r="B6" s="5">
        <v>15</v>
      </c>
      <c r="C6" s="5">
        <v>4</v>
      </c>
      <c r="D6" s="5">
        <v>2</v>
      </c>
      <c r="E6" s="5">
        <v>2</v>
      </c>
      <c r="F6" s="5"/>
      <c r="G6" s="5"/>
      <c r="K6" s="9"/>
      <c r="L6" s="9"/>
      <c r="M6" s="9"/>
      <c r="Q6" s="5"/>
      <c r="R6" s="5"/>
      <c r="S6" s="5"/>
      <c r="T6" s="5"/>
      <c r="U6" s="5"/>
      <c r="V6" s="5"/>
      <c r="W6" s="5"/>
      <c r="X6" s="9"/>
      <c r="Y6" s="9"/>
      <c r="Z6" s="9"/>
      <c r="AA6" s="9"/>
      <c r="AB6" s="9"/>
      <c r="AC6" s="9"/>
      <c r="AG6" s="5"/>
      <c r="AH6" s="5"/>
      <c r="AI6" s="5"/>
      <c r="AJ6" s="5"/>
      <c r="AK6" s="5"/>
      <c r="AL6" s="5"/>
      <c r="AM6" s="5"/>
    </row>
    <row r="7" spans="1:39" x14ac:dyDescent="0.2">
      <c r="A7" s="5">
        <v>19</v>
      </c>
      <c r="B7" s="5">
        <v>14</v>
      </c>
      <c r="C7" s="5">
        <v>5</v>
      </c>
      <c r="D7" s="5">
        <v>2</v>
      </c>
      <c r="E7" s="5">
        <v>2</v>
      </c>
      <c r="F7" s="5"/>
      <c r="G7" s="5"/>
      <c r="K7" s="9"/>
      <c r="L7" s="9"/>
      <c r="M7" s="9"/>
      <c r="Q7" s="5"/>
      <c r="R7" s="5"/>
      <c r="S7" s="5"/>
      <c r="T7" s="5"/>
      <c r="U7" s="5"/>
      <c r="V7" s="5"/>
      <c r="W7" s="5"/>
      <c r="X7" s="9"/>
      <c r="Y7" s="9"/>
      <c r="Z7" s="9"/>
      <c r="AA7" s="9"/>
      <c r="AB7" s="9"/>
      <c r="AC7" s="9"/>
      <c r="AG7" s="5"/>
      <c r="AH7" s="5"/>
      <c r="AI7" s="5"/>
      <c r="AJ7" s="5"/>
      <c r="AK7" s="5"/>
      <c r="AL7" s="5"/>
      <c r="AM7" s="5"/>
    </row>
    <row r="8" spans="1:39" x14ac:dyDescent="0.2">
      <c r="A8" s="5">
        <v>19</v>
      </c>
      <c r="B8" s="5">
        <v>13</v>
      </c>
      <c r="C8" s="5">
        <v>6</v>
      </c>
      <c r="D8" s="5">
        <v>2</v>
      </c>
      <c r="E8" s="5">
        <v>2</v>
      </c>
      <c r="F8" s="5"/>
      <c r="G8" s="5"/>
      <c r="K8" s="9"/>
      <c r="L8" s="9"/>
      <c r="M8" s="9"/>
      <c r="Q8" s="5"/>
      <c r="R8" s="5"/>
      <c r="S8" s="5"/>
      <c r="T8" s="5"/>
      <c r="U8" s="5"/>
      <c r="V8" s="5"/>
      <c r="W8" s="5"/>
      <c r="X8" s="9"/>
      <c r="Y8" s="9"/>
      <c r="Z8" s="9"/>
      <c r="AA8" s="9"/>
      <c r="AB8" s="9"/>
      <c r="AC8" s="9"/>
      <c r="AG8" s="5"/>
      <c r="AH8" s="5"/>
      <c r="AI8" s="5"/>
      <c r="AJ8" s="5"/>
      <c r="AK8" s="5"/>
      <c r="AL8" s="5"/>
      <c r="AM8" s="5"/>
    </row>
    <row r="9" spans="1:39" x14ac:dyDescent="0.2">
      <c r="A9" s="5">
        <v>19</v>
      </c>
      <c r="B9" s="5">
        <v>12</v>
      </c>
      <c r="C9" s="5">
        <v>7</v>
      </c>
      <c r="D9" s="5">
        <v>2</v>
      </c>
      <c r="E9" s="5">
        <v>2</v>
      </c>
      <c r="F9" s="5"/>
      <c r="G9" s="5"/>
      <c r="K9" s="9"/>
      <c r="L9" s="9"/>
      <c r="M9" s="9"/>
      <c r="Q9" s="5"/>
      <c r="R9" s="5"/>
      <c r="S9" s="5"/>
      <c r="T9" s="5"/>
      <c r="U9" s="5"/>
      <c r="V9" s="5"/>
      <c r="W9" s="5"/>
      <c r="X9" s="9"/>
      <c r="Y9" s="9"/>
      <c r="Z9" s="9"/>
      <c r="AA9" s="9"/>
      <c r="AB9" s="9"/>
      <c r="AC9" s="9"/>
      <c r="AG9" s="5"/>
      <c r="AH9" s="5"/>
      <c r="AI9" s="5"/>
      <c r="AJ9" s="5"/>
      <c r="AK9" s="5"/>
      <c r="AL9" s="5"/>
      <c r="AM9" s="5"/>
    </row>
    <row r="10" spans="1:39" x14ac:dyDescent="0.2">
      <c r="A10" s="5">
        <v>19</v>
      </c>
      <c r="B10" s="5">
        <v>11</v>
      </c>
      <c r="C10" s="5">
        <v>8</v>
      </c>
      <c r="D10" s="5">
        <v>2</v>
      </c>
      <c r="E10" s="5">
        <v>2</v>
      </c>
      <c r="F10" s="5"/>
      <c r="G10" s="5"/>
      <c r="K10" s="9"/>
      <c r="L10" s="9"/>
      <c r="M10" s="9"/>
      <c r="Q10" s="5"/>
      <c r="R10" s="5"/>
      <c r="S10" s="5"/>
      <c r="T10" s="5"/>
      <c r="U10" s="5"/>
      <c r="V10" s="5"/>
      <c r="W10" s="5"/>
      <c r="X10" s="9"/>
      <c r="Y10" s="9"/>
      <c r="Z10" s="9"/>
      <c r="AA10" s="9"/>
      <c r="AB10" s="9"/>
      <c r="AC10" s="9"/>
      <c r="AG10" s="5"/>
      <c r="AH10" s="5"/>
      <c r="AI10" s="5"/>
      <c r="AJ10" s="5"/>
      <c r="AK10" s="5"/>
      <c r="AL10" s="5"/>
      <c r="AM10" s="5"/>
    </row>
    <row r="11" spans="1:39" x14ac:dyDescent="0.2">
      <c r="A11" s="5">
        <v>19</v>
      </c>
      <c r="B11" s="5">
        <v>10</v>
      </c>
      <c r="C11" s="5">
        <v>9</v>
      </c>
      <c r="D11" s="5">
        <v>2</v>
      </c>
      <c r="E11" s="5">
        <v>2</v>
      </c>
      <c r="F11" s="5"/>
      <c r="G11" s="5"/>
      <c r="K11" s="9"/>
      <c r="L11" s="9"/>
      <c r="M11" s="9"/>
      <c r="Q11" s="5"/>
      <c r="R11" s="5"/>
      <c r="S11" s="5"/>
      <c r="T11" s="5"/>
      <c r="U11" s="5"/>
      <c r="V11" s="5"/>
      <c r="W11" s="5"/>
      <c r="X11" s="9"/>
      <c r="Y11" s="9"/>
      <c r="Z11" s="9"/>
      <c r="AA11" s="9"/>
      <c r="AB11" s="9"/>
      <c r="AC11" s="9"/>
      <c r="AG11" s="5"/>
      <c r="AH11" s="5"/>
      <c r="AI11" s="5"/>
      <c r="AJ11" s="5"/>
      <c r="AK11" s="5"/>
      <c r="AL11" s="5"/>
      <c r="AM11" s="5"/>
    </row>
    <row r="12" spans="1:39" x14ac:dyDescent="0.2">
      <c r="A12" s="5">
        <v>18</v>
      </c>
      <c r="B12" s="5">
        <v>18</v>
      </c>
      <c r="C12" s="5">
        <v>4</v>
      </c>
      <c r="D12" s="5">
        <v>0</v>
      </c>
      <c r="E12" s="5">
        <v>2</v>
      </c>
      <c r="F12" s="5"/>
      <c r="G12" s="5"/>
      <c r="K12" s="9"/>
      <c r="L12" s="9"/>
      <c r="M12" s="9"/>
      <c r="Q12" s="5"/>
      <c r="R12" s="5"/>
      <c r="S12" s="5"/>
      <c r="T12" s="5"/>
      <c r="U12" s="5"/>
      <c r="V12" s="5"/>
      <c r="W12" s="5"/>
      <c r="X12" s="9"/>
      <c r="Y12" s="9"/>
      <c r="Z12" s="9"/>
      <c r="AA12" s="9"/>
      <c r="AB12" s="9"/>
      <c r="AC12" s="9"/>
      <c r="AG12" s="5"/>
      <c r="AH12" s="5"/>
      <c r="AI12" s="5"/>
      <c r="AJ12" s="5"/>
      <c r="AK12" s="5"/>
      <c r="AL12" s="5"/>
      <c r="AM12" s="5"/>
    </row>
    <row r="13" spans="1:39" x14ac:dyDescent="0.2">
      <c r="A13" s="5">
        <v>18</v>
      </c>
      <c r="B13" s="5">
        <v>14</v>
      </c>
      <c r="C13" s="5">
        <v>4</v>
      </c>
      <c r="D13" s="5">
        <v>4</v>
      </c>
      <c r="E13" s="5">
        <v>3</v>
      </c>
      <c r="F13" s="5"/>
      <c r="G13" s="5"/>
      <c r="K13" s="9"/>
      <c r="L13" s="9"/>
      <c r="M13" s="9"/>
      <c r="Q13" s="5"/>
      <c r="R13" s="5"/>
      <c r="S13" s="5"/>
      <c r="T13" s="5"/>
      <c r="U13" s="5"/>
      <c r="V13" s="5"/>
      <c r="W13" s="5"/>
      <c r="X13" s="9"/>
      <c r="Y13" s="9"/>
      <c r="Z13" s="9"/>
      <c r="AA13" s="9"/>
      <c r="AB13" s="9"/>
      <c r="AC13" s="9"/>
      <c r="AG13" s="5"/>
      <c r="AH13" s="5"/>
      <c r="AI13" s="5"/>
      <c r="AJ13" s="5"/>
      <c r="AK13" s="5"/>
      <c r="AL13" s="5"/>
      <c r="AM13" s="5"/>
    </row>
    <row r="14" spans="1:39" x14ac:dyDescent="0.2">
      <c r="A14" s="5">
        <v>18</v>
      </c>
      <c r="B14" s="5">
        <v>13</v>
      </c>
      <c r="C14" s="5">
        <v>5</v>
      </c>
      <c r="D14" s="5">
        <v>4</v>
      </c>
      <c r="E14" s="5">
        <v>2</v>
      </c>
      <c r="F14" s="5"/>
      <c r="G14" s="5"/>
      <c r="K14" s="9"/>
      <c r="L14" s="9"/>
      <c r="M14" s="9"/>
      <c r="Q14" s="5"/>
      <c r="R14" s="5"/>
      <c r="S14" s="5"/>
      <c r="T14" s="5"/>
      <c r="U14" s="5"/>
      <c r="V14" s="5"/>
      <c r="W14" s="5"/>
      <c r="X14" s="9"/>
      <c r="Y14" s="9"/>
      <c r="Z14" s="9"/>
      <c r="AA14" s="9"/>
      <c r="AB14" s="9"/>
      <c r="AC14" s="9"/>
      <c r="AG14" s="5"/>
      <c r="AH14" s="5"/>
      <c r="AI14" s="5"/>
      <c r="AJ14" s="5"/>
      <c r="AK14" s="5"/>
      <c r="AL14" s="5"/>
      <c r="AM14" s="5"/>
    </row>
    <row r="15" spans="1:39" x14ac:dyDescent="0.2">
      <c r="A15" s="5">
        <v>18</v>
      </c>
      <c r="B15" s="5">
        <v>12</v>
      </c>
      <c r="C15" s="5">
        <v>6</v>
      </c>
      <c r="D15" s="5">
        <v>4</v>
      </c>
      <c r="E15" s="5">
        <v>2</v>
      </c>
      <c r="F15" s="5"/>
      <c r="G15" s="5"/>
      <c r="K15" s="9"/>
      <c r="L15" s="9"/>
      <c r="M15" s="9"/>
      <c r="Q15" s="5"/>
      <c r="R15" s="5"/>
      <c r="S15" s="5"/>
      <c r="T15" s="5"/>
      <c r="U15" s="5"/>
      <c r="V15" s="5"/>
      <c r="W15" s="5"/>
      <c r="X15" s="9"/>
      <c r="Y15" s="9"/>
      <c r="Z15" s="9"/>
      <c r="AA15" s="9"/>
      <c r="AB15" s="9"/>
      <c r="AC15" s="9"/>
      <c r="AG15" s="5"/>
      <c r="AH15" s="5"/>
      <c r="AI15" s="5"/>
      <c r="AJ15" s="5"/>
      <c r="AK15" s="5"/>
      <c r="AL15" s="5"/>
      <c r="AM15" s="5"/>
    </row>
    <row r="16" spans="1:39" x14ac:dyDescent="0.2">
      <c r="A16" s="5">
        <v>18</v>
      </c>
      <c r="B16" s="5">
        <v>11</v>
      </c>
      <c r="C16" s="5">
        <v>7</v>
      </c>
      <c r="D16" s="5">
        <v>4</v>
      </c>
      <c r="E16" s="5">
        <v>2</v>
      </c>
      <c r="F16" s="5"/>
      <c r="G16" s="5"/>
      <c r="K16" s="9"/>
      <c r="L16" s="9"/>
      <c r="M16" s="9"/>
      <c r="Q16" s="5"/>
      <c r="R16" s="5"/>
      <c r="S16" s="5"/>
      <c r="T16" s="5"/>
      <c r="U16" s="5"/>
      <c r="V16" s="5"/>
      <c r="W16" s="5"/>
      <c r="X16" s="9"/>
      <c r="Y16" s="9"/>
      <c r="Z16" s="9"/>
      <c r="AA16" s="9"/>
      <c r="AB16" s="9"/>
      <c r="AC16" s="9"/>
      <c r="AG16" s="5"/>
      <c r="AH16" s="5"/>
      <c r="AI16" s="5"/>
      <c r="AJ16" s="5"/>
      <c r="AK16" s="5"/>
      <c r="AL16" s="5"/>
      <c r="AM16" s="5"/>
    </row>
    <row r="17" spans="1:39" x14ac:dyDescent="0.2">
      <c r="A17" s="5">
        <v>18</v>
      </c>
      <c r="B17" s="5">
        <v>10</v>
      </c>
      <c r="C17" s="5">
        <v>8</v>
      </c>
      <c r="D17" s="5">
        <v>4</v>
      </c>
      <c r="E17" s="5">
        <v>2</v>
      </c>
      <c r="F17" s="5"/>
      <c r="G17" s="5"/>
      <c r="K17" s="9"/>
      <c r="L17" s="9"/>
      <c r="M17" s="9"/>
      <c r="Q17" s="5"/>
      <c r="R17" s="5"/>
      <c r="S17" s="5"/>
      <c r="T17" s="5"/>
      <c r="U17" s="5"/>
      <c r="V17" s="5"/>
      <c r="W17" s="5"/>
      <c r="X17" s="9"/>
      <c r="Y17" s="9"/>
      <c r="Z17" s="9"/>
      <c r="AA17" s="9"/>
      <c r="AB17" s="9"/>
      <c r="AC17" s="9"/>
      <c r="AG17" s="5"/>
      <c r="AH17" s="5"/>
      <c r="AI17" s="5"/>
      <c r="AJ17" s="5"/>
      <c r="AK17" s="5"/>
      <c r="AL17" s="5"/>
      <c r="AM17" s="5"/>
    </row>
    <row r="18" spans="1:39" x14ac:dyDescent="0.2">
      <c r="A18" s="5">
        <v>18</v>
      </c>
      <c r="B18" s="5">
        <v>9</v>
      </c>
      <c r="C18" s="5">
        <v>9</v>
      </c>
      <c r="D18" s="5">
        <v>4</v>
      </c>
      <c r="E18" s="5">
        <v>2</v>
      </c>
      <c r="F18" s="5"/>
      <c r="G18" s="5"/>
      <c r="K18" s="9"/>
      <c r="L18" s="9"/>
      <c r="M18" s="9"/>
      <c r="Q18" s="5"/>
      <c r="R18" s="5"/>
      <c r="S18" s="5"/>
      <c r="T18" s="5"/>
      <c r="U18" s="5"/>
      <c r="V18" s="5"/>
      <c r="W18" s="5"/>
      <c r="X18" s="9"/>
      <c r="Y18" s="9"/>
      <c r="Z18" s="9"/>
      <c r="AA18" s="9"/>
      <c r="AB18" s="9"/>
      <c r="AC18" s="9"/>
      <c r="AG18" s="5"/>
      <c r="AH18" s="5"/>
      <c r="AI18" s="5"/>
      <c r="AJ18" s="5"/>
      <c r="AK18" s="5"/>
      <c r="AL18" s="5"/>
      <c r="AM18" s="5"/>
    </row>
    <row r="19" spans="1:39" x14ac:dyDescent="0.2">
      <c r="A19" s="5">
        <v>17</v>
      </c>
      <c r="B19" s="5">
        <v>17</v>
      </c>
      <c r="C19" s="5">
        <v>6</v>
      </c>
      <c r="D19" s="5">
        <v>0</v>
      </c>
      <c r="E19" s="5">
        <v>2</v>
      </c>
      <c r="F19" s="5"/>
      <c r="G19" s="5"/>
      <c r="K19" s="9"/>
      <c r="L19" s="9"/>
      <c r="M19" s="9"/>
      <c r="Q19" s="5"/>
      <c r="R19" s="5"/>
      <c r="S19" s="5"/>
      <c r="T19" s="5"/>
      <c r="U19" s="5"/>
      <c r="V19" s="5"/>
      <c r="W19" s="5"/>
      <c r="X19" s="9"/>
      <c r="Y19" s="9"/>
      <c r="Z19" s="9"/>
      <c r="AA19" s="9"/>
      <c r="AB19" s="9"/>
      <c r="AC19" s="9"/>
      <c r="AG19" s="5"/>
      <c r="AH19" s="5"/>
      <c r="AI19" s="5"/>
      <c r="AJ19" s="5"/>
      <c r="AK19" s="5"/>
      <c r="AL19" s="5"/>
      <c r="AM19" s="5"/>
    </row>
    <row r="20" spans="1:39" x14ac:dyDescent="0.2">
      <c r="A20" s="5">
        <v>17</v>
      </c>
      <c r="B20" s="5">
        <v>11</v>
      </c>
      <c r="C20" s="5">
        <v>6</v>
      </c>
      <c r="D20" s="5">
        <v>6</v>
      </c>
      <c r="E20" s="5">
        <v>3</v>
      </c>
      <c r="F20" s="5"/>
      <c r="G20" s="5"/>
      <c r="K20" s="9"/>
      <c r="L20" s="9"/>
      <c r="M20" s="9"/>
      <c r="Q20" s="5"/>
      <c r="R20" s="5"/>
      <c r="S20" s="5"/>
      <c r="T20" s="5"/>
      <c r="U20" s="5"/>
      <c r="V20" s="5"/>
      <c r="W20" s="5"/>
      <c r="X20" s="9"/>
      <c r="Y20" s="9"/>
      <c r="Z20" s="9"/>
      <c r="AA20" s="9"/>
      <c r="AB20" s="9"/>
      <c r="AC20" s="9"/>
      <c r="AG20" s="5"/>
      <c r="AH20" s="5"/>
      <c r="AI20" s="5"/>
      <c r="AJ20" s="5"/>
      <c r="AK20" s="5"/>
      <c r="AL20" s="5"/>
      <c r="AM20" s="5"/>
    </row>
    <row r="21" spans="1:39" x14ac:dyDescent="0.2">
      <c r="A21" s="5">
        <v>17</v>
      </c>
      <c r="B21" s="5">
        <v>10</v>
      </c>
      <c r="C21" s="5">
        <v>7</v>
      </c>
      <c r="D21" s="5">
        <v>6</v>
      </c>
      <c r="E21" s="5">
        <v>2</v>
      </c>
      <c r="F21" s="5"/>
      <c r="G21" s="5"/>
      <c r="K21" s="9"/>
      <c r="L21" s="9"/>
      <c r="M21" s="9"/>
      <c r="Q21" s="5"/>
      <c r="R21" s="5"/>
      <c r="S21" s="5"/>
      <c r="T21" s="5"/>
      <c r="U21" s="5"/>
      <c r="V21" s="5"/>
      <c r="W21" s="5"/>
      <c r="X21" s="9"/>
      <c r="Y21" s="9"/>
      <c r="Z21" s="9"/>
      <c r="AA21" s="9"/>
      <c r="AB21" s="9"/>
      <c r="AC21" s="9"/>
      <c r="AG21" s="5"/>
      <c r="AH21" s="5"/>
      <c r="AI21" s="5"/>
      <c r="AJ21" s="5"/>
      <c r="AK21" s="5"/>
      <c r="AL21" s="5"/>
      <c r="AM21" s="5"/>
    </row>
    <row r="22" spans="1:39" x14ac:dyDescent="0.2">
      <c r="A22" s="5">
        <v>17</v>
      </c>
      <c r="B22" s="5">
        <v>9</v>
      </c>
      <c r="C22" s="5">
        <v>8</v>
      </c>
      <c r="D22" s="5">
        <v>6</v>
      </c>
      <c r="E22" s="5">
        <v>2</v>
      </c>
      <c r="F22" s="5"/>
      <c r="G22" s="5"/>
      <c r="K22" s="9"/>
      <c r="L22" s="9"/>
      <c r="M22" s="9"/>
      <c r="Q22" s="5"/>
      <c r="R22" s="5"/>
      <c r="S22" s="5"/>
      <c r="T22" s="5"/>
      <c r="U22" s="5"/>
      <c r="V22" s="5"/>
      <c r="W22" s="5"/>
      <c r="X22" s="9"/>
      <c r="Y22" s="9"/>
      <c r="Z22" s="9"/>
      <c r="AA22" s="9"/>
      <c r="AB22" s="9"/>
      <c r="AC22" s="9"/>
      <c r="AG22" s="5"/>
      <c r="AH22" s="5"/>
      <c r="AI22" s="5"/>
      <c r="AJ22" s="5"/>
      <c r="AK22" s="5"/>
      <c r="AL22" s="5"/>
      <c r="AM22" s="5"/>
    </row>
    <row r="23" spans="1:39" x14ac:dyDescent="0.2">
      <c r="A23" s="5">
        <v>16</v>
      </c>
      <c r="B23" s="5">
        <v>16</v>
      </c>
      <c r="C23" s="5">
        <v>8</v>
      </c>
      <c r="D23" s="5">
        <v>0</v>
      </c>
      <c r="E23" s="5">
        <v>2</v>
      </c>
      <c r="F23" s="5"/>
      <c r="G23" s="5"/>
      <c r="K23" s="9"/>
      <c r="L23" s="9"/>
      <c r="M23" s="9"/>
      <c r="Q23" s="5"/>
      <c r="R23" s="5"/>
      <c r="S23" s="5"/>
      <c r="T23" s="5"/>
      <c r="U23" s="5"/>
      <c r="V23" s="5"/>
      <c r="W23" s="5"/>
      <c r="X23" s="9"/>
      <c r="Y23" s="9"/>
      <c r="Z23" s="9"/>
      <c r="AA23" s="9"/>
      <c r="AB23" s="9"/>
      <c r="AC23" s="9"/>
      <c r="AG23" s="5"/>
      <c r="AH23" s="5"/>
      <c r="AI23" s="5"/>
      <c r="AJ23" s="5"/>
      <c r="AK23" s="5"/>
      <c r="AL23" s="5"/>
      <c r="AM23" s="5"/>
    </row>
    <row r="24" spans="1:39" x14ac:dyDescent="0.2">
      <c r="A24" s="5">
        <v>16</v>
      </c>
      <c r="B24" s="5">
        <v>8</v>
      </c>
      <c r="C24" s="5">
        <v>8</v>
      </c>
      <c r="D24" s="5">
        <v>8</v>
      </c>
      <c r="E24" s="5">
        <v>4</v>
      </c>
      <c r="F24" s="5"/>
      <c r="G24" s="5"/>
      <c r="K24" s="9"/>
      <c r="L24" s="9"/>
      <c r="M24" s="9"/>
      <c r="Q24" s="5"/>
      <c r="R24" s="5"/>
      <c r="S24" s="5"/>
      <c r="T24" s="5"/>
      <c r="U24" s="5"/>
      <c r="V24" s="5"/>
      <c r="W24" s="5"/>
      <c r="X24" s="9"/>
      <c r="Y24" s="9"/>
      <c r="Z24" s="9"/>
      <c r="AA24" s="9"/>
      <c r="AB24" s="9"/>
      <c r="AC24" s="9"/>
      <c r="AG24" s="5"/>
      <c r="AH24" s="5"/>
      <c r="AI24" s="5"/>
      <c r="AJ24" s="5"/>
      <c r="AK24" s="5"/>
      <c r="AL24" s="5"/>
      <c r="AM24" s="5"/>
    </row>
    <row r="25" spans="1:39" x14ac:dyDescent="0.2">
      <c r="A25" s="5">
        <v>15</v>
      </c>
      <c r="B25" s="5">
        <v>15</v>
      </c>
      <c r="C25" s="5">
        <v>10</v>
      </c>
      <c r="D25" s="5">
        <v>0</v>
      </c>
      <c r="E25" s="5">
        <v>2</v>
      </c>
      <c r="F25" s="5"/>
      <c r="G25" s="5"/>
      <c r="K25" s="9"/>
      <c r="L25" s="9"/>
      <c r="M25" s="9"/>
      <c r="Q25" s="5"/>
      <c r="R25" s="5"/>
      <c r="S25" s="5"/>
      <c r="T25" s="5"/>
      <c r="U25" s="5"/>
      <c r="V25" s="5"/>
      <c r="W25" s="5"/>
      <c r="X25" s="9"/>
      <c r="Y25" s="9"/>
      <c r="Z25" s="9"/>
      <c r="AA25" s="9"/>
      <c r="AB25" s="9"/>
      <c r="AC25" s="9"/>
      <c r="AG25" s="5"/>
      <c r="AH25" s="5"/>
      <c r="AI25" s="5"/>
      <c r="AJ25" s="5"/>
      <c r="AK25" s="5"/>
      <c r="AL25" s="5"/>
      <c r="AM25" s="5"/>
    </row>
    <row r="26" spans="1:39" x14ac:dyDescent="0.2">
      <c r="A26" s="5">
        <v>14</v>
      </c>
      <c r="B26" s="5">
        <v>14</v>
      </c>
      <c r="C26" s="5">
        <v>12</v>
      </c>
      <c r="D26" s="5">
        <v>0</v>
      </c>
      <c r="E26" s="5">
        <v>2</v>
      </c>
      <c r="F26" s="5"/>
      <c r="G26" s="5"/>
      <c r="K26" s="9"/>
      <c r="L26" s="9"/>
      <c r="M26" s="9"/>
      <c r="Q26" s="5"/>
      <c r="R26" s="5"/>
      <c r="S26" s="5"/>
      <c r="T26" s="5"/>
      <c r="U26" s="5"/>
      <c r="V26" s="5"/>
      <c r="W26" s="5"/>
      <c r="X26" s="9"/>
      <c r="Y26" s="9"/>
      <c r="Z26" s="9"/>
      <c r="AA26" s="9"/>
      <c r="AB26" s="9"/>
      <c r="AC26" s="9"/>
      <c r="AG26" s="5"/>
      <c r="AH26" s="5"/>
      <c r="AI26" s="5"/>
      <c r="AJ26" s="5"/>
      <c r="AK26" s="5"/>
      <c r="AL26" s="5"/>
      <c r="AM26" s="5"/>
    </row>
    <row r="27" spans="1:39" x14ac:dyDescent="0.2">
      <c r="A27" s="5"/>
      <c r="B27" s="5"/>
      <c r="C27" s="5"/>
      <c r="D27" s="5"/>
      <c r="E27" s="5"/>
      <c r="F27" s="5"/>
      <c r="G27" s="5"/>
      <c r="K27" s="9"/>
      <c r="L27" s="9"/>
      <c r="M27" s="9"/>
      <c r="Q27" s="5"/>
      <c r="R27" s="5"/>
      <c r="S27" s="5"/>
      <c r="T27" s="5"/>
      <c r="U27" s="5"/>
      <c r="V27" s="5"/>
      <c r="W27" s="5"/>
      <c r="X27" s="9"/>
      <c r="Y27" s="9"/>
      <c r="Z27" s="9"/>
      <c r="AA27" s="9"/>
      <c r="AB27" s="9"/>
      <c r="AC27" s="9"/>
      <c r="AG27" s="5"/>
      <c r="AH27" s="5"/>
      <c r="AI27" s="5"/>
      <c r="AJ27" s="5"/>
      <c r="AK27" s="5"/>
      <c r="AL27" s="5"/>
      <c r="AM27" s="5"/>
    </row>
    <row r="28" spans="1:39" x14ac:dyDescent="0.2">
      <c r="A28" s="5"/>
      <c r="B28" s="5"/>
      <c r="C28" s="5"/>
      <c r="D28" s="5"/>
      <c r="E28" s="5"/>
      <c r="F28" s="5"/>
      <c r="G28" s="5"/>
      <c r="K28" s="9"/>
      <c r="L28" s="9"/>
      <c r="M28" s="9"/>
      <c r="Q28" s="5"/>
      <c r="R28" s="5"/>
      <c r="S28" s="5"/>
      <c r="T28" s="5"/>
      <c r="U28" s="5"/>
      <c r="V28" s="5"/>
      <c r="W28" s="5"/>
      <c r="X28" s="9"/>
      <c r="Y28" s="9"/>
      <c r="Z28" s="9"/>
      <c r="AA28" s="9"/>
      <c r="AB28" s="9"/>
      <c r="AC28" s="9"/>
      <c r="AG28" s="5"/>
      <c r="AH28" s="5"/>
      <c r="AI28" s="5"/>
      <c r="AJ28" s="5"/>
      <c r="AK28" s="5"/>
      <c r="AL28" s="5"/>
      <c r="AM28" s="5"/>
    </row>
    <row r="29" spans="1:39" x14ac:dyDescent="0.2">
      <c r="A29" s="5"/>
      <c r="B29" s="5"/>
      <c r="C29" s="5"/>
      <c r="D29" s="5"/>
      <c r="E29" s="5"/>
      <c r="F29" s="5"/>
      <c r="G29" s="5"/>
      <c r="K29" s="9"/>
      <c r="L29" s="9"/>
      <c r="M29" s="9"/>
      <c r="Q29" s="5"/>
      <c r="R29" s="5"/>
      <c r="S29" s="5"/>
      <c r="T29" s="5"/>
      <c r="U29" s="5"/>
      <c r="V29" s="5"/>
      <c r="W29" s="5"/>
      <c r="X29" s="9"/>
      <c r="Y29" s="9"/>
      <c r="Z29" s="9"/>
      <c r="AA29" s="9"/>
      <c r="AB29" s="9"/>
      <c r="AC29" s="9"/>
      <c r="AG29" s="5"/>
      <c r="AH29" s="5"/>
      <c r="AI29" s="5"/>
      <c r="AJ29" s="5"/>
      <c r="AK29" s="5"/>
      <c r="AL29" s="5"/>
      <c r="AM29" s="5"/>
    </row>
    <row r="30" spans="1:39" x14ac:dyDescent="0.2">
      <c r="A30" s="5"/>
      <c r="B30" s="5"/>
      <c r="C30" s="5"/>
      <c r="D30" s="5"/>
      <c r="E30" s="5"/>
      <c r="F30" s="5"/>
      <c r="G30" s="5"/>
      <c r="K30" s="9"/>
      <c r="L30" s="9"/>
      <c r="M30" s="9"/>
      <c r="Q30" s="5"/>
      <c r="R30" s="5"/>
      <c r="S30" s="5"/>
      <c r="T30" s="5"/>
      <c r="U30" s="5"/>
      <c r="V30" s="5"/>
      <c r="W30" s="5"/>
      <c r="X30" s="9"/>
      <c r="Y30" s="9"/>
      <c r="Z30" s="9"/>
      <c r="AA30" s="9"/>
      <c r="AB30" s="9"/>
      <c r="AC30" s="9"/>
      <c r="AG30" s="5"/>
      <c r="AH30" s="5"/>
      <c r="AI30" s="5"/>
      <c r="AJ30" s="5"/>
      <c r="AK30" s="5"/>
      <c r="AL30" s="5"/>
      <c r="AM30" s="5"/>
    </row>
    <row r="31" spans="1:39" x14ac:dyDescent="0.2">
      <c r="A31" s="5"/>
      <c r="B31" s="5"/>
      <c r="C31" s="5"/>
      <c r="D31" s="5"/>
      <c r="E31" s="5"/>
      <c r="F31" s="5"/>
      <c r="G31" s="5"/>
      <c r="K31" s="9"/>
      <c r="L31" s="9"/>
      <c r="M31" s="9"/>
      <c r="Q31" s="5"/>
      <c r="R31" s="5"/>
      <c r="S31" s="5"/>
      <c r="T31" s="5"/>
      <c r="U31" s="5"/>
      <c r="V31" s="5"/>
      <c r="W31" s="5"/>
      <c r="X31" s="9"/>
      <c r="Y31" s="9"/>
      <c r="Z31" s="9"/>
      <c r="AA31" s="9"/>
      <c r="AB31" s="9"/>
      <c r="AC31" s="9"/>
      <c r="AG31" s="5"/>
      <c r="AH31" s="5"/>
      <c r="AI31" s="5"/>
      <c r="AJ31" s="5"/>
      <c r="AK31" s="5"/>
      <c r="AL31" s="5"/>
      <c r="AM31" s="5"/>
    </row>
    <row r="32" spans="1:39" x14ac:dyDescent="0.2">
      <c r="A32" s="5"/>
      <c r="B32" s="5"/>
      <c r="C32" s="5"/>
      <c r="D32" s="5"/>
      <c r="E32" s="5"/>
      <c r="F32" s="5"/>
      <c r="G32" s="5"/>
      <c r="K32" s="9"/>
      <c r="L32" s="9"/>
      <c r="M32" s="9"/>
      <c r="Q32" s="5"/>
      <c r="R32" s="5"/>
      <c r="S32" s="5"/>
      <c r="T32" s="5"/>
      <c r="U32" s="5"/>
      <c r="V32" s="5"/>
      <c r="W32" s="5"/>
      <c r="X32" s="9"/>
      <c r="Y32" s="9"/>
      <c r="Z32" s="9"/>
      <c r="AA32" s="9"/>
      <c r="AB32" s="9"/>
      <c r="AC32" s="9"/>
      <c r="AG32" s="5"/>
      <c r="AH32" s="5"/>
      <c r="AI32" s="5"/>
      <c r="AJ32" s="5"/>
      <c r="AK32" s="5"/>
      <c r="AL32" s="5"/>
      <c r="AM32" s="5"/>
    </row>
    <row r="33" spans="1:39" x14ac:dyDescent="0.2">
      <c r="A33" s="5"/>
      <c r="B33" s="5"/>
      <c r="C33" s="5"/>
      <c r="D33" s="5"/>
      <c r="E33" s="5"/>
      <c r="F33" s="5"/>
      <c r="G33" s="5"/>
      <c r="K33" s="9"/>
      <c r="L33" s="9"/>
      <c r="M33" s="9"/>
      <c r="Q33" s="5"/>
      <c r="R33" s="5"/>
      <c r="S33" s="5"/>
      <c r="T33" s="5"/>
      <c r="U33" s="5"/>
      <c r="V33" s="5"/>
      <c r="W33" s="5"/>
      <c r="X33" s="9"/>
      <c r="Y33" s="9"/>
      <c r="Z33" s="9"/>
      <c r="AA33" s="9"/>
      <c r="AB33" s="9"/>
      <c r="AC33" s="9"/>
      <c r="AG33" s="5"/>
      <c r="AH33" s="5"/>
      <c r="AI33" s="5"/>
      <c r="AJ33" s="5"/>
      <c r="AK33" s="5"/>
      <c r="AL33" s="5"/>
      <c r="AM33" s="5"/>
    </row>
    <row r="34" spans="1:39" x14ac:dyDescent="0.2">
      <c r="A34" s="5"/>
      <c r="B34" s="5"/>
      <c r="C34" s="5"/>
      <c r="D34" s="5"/>
      <c r="E34" s="5"/>
      <c r="F34" s="5"/>
      <c r="G34" s="5"/>
      <c r="K34" s="9"/>
      <c r="L34" s="9"/>
      <c r="M34" s="9"/>
      <c r="Q34" s="5"/>
      <c r="R34" s="5"/>
      <c r="S34" s="5"/>
      <c r="T34" s="5"/>
      <c r="U34" s="5"/>
      <c r="V34" s="5"/>
      <c r="W34" s="5"/>
      <c r="X34" s="9"/>
      <c r="Y34" s="9"/>
      <c r="Z34" s="9"/>
      <c r="AA34" s="9"/>
      <c r="AB34" s="9"/>
      <c r="AC34" s="9"/>
      <c r="AG34" s="5"/>
      <c r="AH34" s="5"/>
      <c r="AI34" s="5"/>
      <c r="AJ34" s="5"/>
      <c r="AK34" s="5"/>
      <c r="AL34" s="5"/>
      <c r="AM34" s="5"/>
    </row>
    <row r="35" spans="1:39" x14ac:dyDescent="0.2">
      <c r="A35" s="5"/>
      <c r="B35" s="5"/>
      <c r="C35" s="5"/>
      <c r="D35" s="5"/>
      <c r="E35" s="5"/>
      <c r="F35" s="5"/>
      <c r="G35" s="5"/>
      <c r="K35" s="9"/>
      <c r="L35" s="9"/>
      <c r="M35" s="9"/>
      <c r="Q35" s="5"/>
      <c r="R35" s="5"/>
      <c r="S35" s="5"/>
      <c r="T35" s="5"/>
      <c r="U35" s="5"/>
      <c r="V35" s="5"/>
      <c r="W35" s="5"/>
      <c r="X35" s="9"/>
      <c r="Y35" s="9"/>
      <c r="Z35" s="9"/>
      <c r="AA35" s="9"/>
      <c r="AB35" s="9"/>
      <c r="AC35" s="9"/>
      <c r="AG35" s="5"/>
      <c r="AH35" s="5"/>
      <c r="AI35" s="5"/>
      <c r="AJ35" s="5"/>
      <c r="AK35" s="5"/>
      <c r="AL35" s="5"/>
      <c r="AM35" s="5"/>
    </row>
    <row r="36" spans="1:39" x14ac:dyDescent="0.2">
      <c r="A36" s="5"/>
      <c r="B36" s="5"/>
      <c r="C36" s="5"/>
      <c r="D36" s="5"/>
      <c r="E36" s="5"/>
      <c r="F36" s="5"/>
      <c r="G36" s="5"/>
      <c r="K36" s="9"/>
      <c r="L36" s="9"/>
      <c r="M36" s="9"/>
      <c r="Q36" s="5"/>
      <c r="R36" s="5"/>
      <c r="S36" s="5"/>
      <c r="T36" s="5"/>
      <c r="U36" s="5"/>
      <c r="V36" s="5"/>
      <c r="W36" s="5"/>
      <c r="X36" s="9"/>
      <c r="Y36" s="9"/>
      <c r="Z36" s="9"/>
      <c r="AA36" s="9"/>
      <c r="AB36" s="9"/>
      <c r="AC36" s="9"/>
      <c r="AG36" s="5"/>
      <c r="AH36" s="5"/>
      <c r="AI36" s="5"/>
      <c r="AJ36" s="5"/>
      <c r="AK36" s="5"/>
      <c r="AL36" s="5"/>
      <c r="AM36" s="5"/>
    </row>
    <row r="37" spans="1:39" x14ac:dyDescent="0.2">
      <c r="A37" s="5"/>
      <c r="B37" s="5"/>
      <c r="C37" s="5"/>
      <c r="D37" s="5"/>
      <c r="E37" s="5"/>
      <c r="F37" s="5"/>
      <c r="G37" s="5"/>
      <c r="K37" s="9"/>
      <c r="L37" s="9"/>
      <c r="M37" s="9"/>
      <c r="Q37" s="5"/>
      <c r="R37" s="5"/>
      <c r="S37" s="5"/>
      <c r="T37" s="5"/>
      <c r="U37" s="5"/>
      <c r="V37" s="5"/>
      <c r="W37" s="5"/>
      <c r="X37" s="9"/>
      <c r="Y37" s="9"/>
      <c r="Z37" s="9"/>
      <c r="AA37" s="9"/>
      <c r="AB37" s="9"/>
      <c r="AC37" s="9"/>
      <c r="AG37" s="5"/>
      <c r="AH37" s="5"/>
      <c r="AI37" s="5"/>
      <c r="AJ37" s="5"/>
      <c r="AK37" s="5"/>
      <c r="AL37" s="5"/>
      <c r="AM37" s="5"/>
    </row>
    <row r="38" spans="1:39" x14ac:dyDescent="0.2">
      <c r="A38" s="5"/>
      <c r="B38" s="5"/>
      <c r="C38" s="5"/>
      <c r="D38" s="5"/>
      <c r="E38" s="5"/>
      <c r="F38" s="5"/>
      <c r="G38" s="5"/>
      <c r="K38" s="9"/>
      <c r="L38" s="9"/>
      <c r="M38" s="9"/>
      <c r="Q38" s="5"/>
      <c r="R38" s="5"/>
      <c r="S38" s="5"/>
      <c r="T38" s="5"/>
      <c r="U38" s="5"/>
      <c r="V38" s="5"/>
      <c r="W38" s="5"/>
      <c r="X38" s="9"/>
      <c r="Y38" s="9"/>
      <c r="Z38" s="9"/>
      <c r="AA38" s="9"/>
      <c r="AB38" s="9"/>
      <c r="AC38" s="9"/>
      <c r="AG38" s="5"/>
      <c r="AH38" s="5"/>
      <c r="AI38" s="5"/>
      <c r="AJ38" s="5"/>
      <c r="AK38" s="5"/>
      <c r="AL38" s="5"/>
      <c r="AM38" s="5"/>
    </row>
    <row r="39" spans="1:39" x14ac:dyDescent="0.2">
      <c r="A39" s="5"/>
      <c r="B39" s="5"/>
      <c r="C39" s="5"/>
      <c r="D39" s="5"/>
      <c r="E39" s="5"/>
      <c r="F39" s="5"/>
      <c r="G39" s="5"/>
      <c r="K39" s="9"/>
      <c r="L39" s="9"/>
      <c r="M39" s="9"/>
      <c r="Q39" s="5"/>
      <c r="R39" s="5"/>
      <c r="S39" s="5"/>
      <c r="T39" s="5"/>
      <c r="U39" s="5"/>
      <c r="V39" s="5"/>
      <c r="W39" s="5"/>
      <c r="X39" s="9"/>
      <c r="Y39" s="9"/>
      <c r="Z39" s="9"/>
      <c r="AA39" s="9"/>
      <c r="AB39" s="9"/>
      <c r="AC39" s="9"/>
      <c r="AG39" s="5"/>
      <c r="AH39" s="5"/>
      <c r="AI39" s="5"/>
      <c r="AJ39" s="5"/>
      <c r="AK39" s="5"/>
      <c r="AL39" s="5"/>
      <c r="AM39" s="5"/>
    </row>
    <row r="40" spans="1:39" x14ac:dyDescent="0.2">
      <c r="A40" s="5"/>
      <c r="B40" s="5"/>
      <c r="C40" s="5"/>
      <c r="D40" s="5"/>
      <c r="E40" s="5"/>
      <c r="F40" s="5"/>
      <c r="G40" s="5"/>
      <c r="K40" s="9"/>
      <c r="L40" s="9"/>
      <c r="M40" s="9"/>
      <c r="Q40" s="5"/>
      <c r="R40" s="5"/>
      <c r="S40" s="5"/>
      <c r="T40" s="5"/>
      <c r="U40" s="5"/>
      <c r="V40" s="5"/>
      <c r="W40" s="5"/>
      <c r="X40" s="9"/>
      <c r="Y40" s="9"/>
      <c r="Z40" s="9"/>
      <c r="AA40" s="9"/>
      <c r="AB40" s="9"/>
      <c r="AC40" s="9"/>
      <c r="AG40" s="5"/>
      <c r="AH40" s="5"/>
      <c r="AI40" s="5"/>
      <c r="AJ40" s="5"/>
      <c r="AK40" s="5"/>
      <c r="AL40" s="5"/>
      <c r="AM40" s="5"/>
    </row>
    <row r="41" spans="1:39" x14ac:dyDescent="0.2">
      <c r="A41" s="5"/>
      <c r="B41" s="5"/>
      <c r="C41" s="5"/>
      <c r="D41" s="5"/>
      <c r="E41" s="5"/>
      <c r="F41" s="5"/>
      <c r="G41" s="5"/>
      <c r="K41" s="9"/>
      <c r="L41" s="9"/>
      <c r="M41" s="9"/>
      <c r="Q41" s="5"/>
      <c r="R41" s="5"/>
      <c r="S41" s="5"/>
      <c r="T41" s="5"/>
      <c r="U41" s="5"/>
      <c r="V41" s="5"/>
      <c r="W41" s="5"/>
      <c r="X41" s="9"/>
      <c r="Y41" s="9"/>
      <c r="Z41" s="9"/>
      <c r="AA41" s="9"/>
      <c r="AB41" s="9"/>
      <c r="AC41" s="9"/>
      <c r="AG41" s="5"/>
      <c r="AH41" s="5"/>
      <c r="AI41" s="5"/>
      <c r="AJ41" s="5"/>
      <c r="AK41" s="5"/>
      <c r="AL41" s="5"/>
      <c r="AM41" s="5"/>
    </row>
    <row r="42" spans="1:39" x14ac:dyDescent="0.2">
      <c r="A42" s="5"/>
      <c r="B42" s="5"/>
      <c r="C42" s="5"/>
      <c r="D42" s="5"/>
      <c r="E42" s="5"/>
      <c r="F42" s="5"/>
      <c r="G42" s="5"/>
      <c r="K42" s="9"/>
      <c r="L42" s="9"/>
      <c r="M42" s="9"/>
      <c r="Q42" s="5"/>
      <c r="R42" s="5"/>
      <c r="S42" s="5"/>
      <c r="T42" s="5"/>
      <c r="U42" s="5"/>
      <c r="V42" s="5"/>
      <c r="W42" s="5"/>
      <c r="X42" s="9"/>
      <c r="Y42" s="9"/>
      <c r="Z42" s="9"/>
      <c r="AA42" s="9"/>
      <c r="AB42" s="9"/>
      <c r="AC42" s="9"/>
      <c r="AG42" s="5"/>
      <c r="AH42" s="5"/>
      <c r="AI42" s="5"/>
      <c r="AJ42" s="5"/>
      <c r="AK42" s="5"/>
      <c r="AL42" s="5"/>
      <c r="AM42" s="5"/>
    </row>
    <row r="43" spans="1:39" x14ac:dyDescent="0.2">
      <c r="A43" s="5"/>
      <c r="B43" s="5"/>
      <c r="C43" s="5"/>
      <c r="D43" s="5"/>
      <c r="E43" s="5"/>
      <c r="F43" s="5"/>
      <c r="G43" s="5"/>
      <c r="K43" s="9"/>
      <c r="L43" s="9"/>
      <c r="M43" s="9"/>
      <c r="Q43" s="5"/>
      <c r="R43" s="5"/>
      <c r="S43" s="5"/>
      <c r="T43" s="5"/>
      <c r="U43" s="5"/>
      <c r="V43" s="5"/>
      <c r="W43" s="5"/>
      <c r="X43" s="9"/>
      <c r="Y43" s="9"/>
      <c r="Z43" s="9"/>
      <c r="AA43" s="9"/>
      <c r="AB43" s="9"/>
      <c r="AC43" s="9"/>
      <c r="AG43" s="5"/>
      <c r="AH43" s="5"/>
      <c r="AI43" s="5"/>
      <c r="AJ43" s="5"/>
      <c r="AK43" s="5"/>
      <c r="AL43" s="5"/>
      <c r="AM43" s="5"/>
    </row>
    <row r="44" spans="1:39" x14ac:dyDescent="0.2">
      <c r="A44" s="5"/>
      <c r="B44" s="5"/>
      <c r="C44" s="5"/>
      <c r="D44" s="5"/>
      <c r="E44" s="5"/>
      <c r="F44" s="5"/>
      <c r="G44" s="5"/>
      <c r="K44" s="9"/>
      <c r="L44" s="9"/>
      <c r="M44" s="9"/>
      <c r="Q44" s="5"/>
      <c r="R44" s="5"/>
      <c r="S44" s="5"/>
      <c r="T44" s="5"/>
      <c r="U44" s="5"/>
      <c r="V44" s="5"/>
      <c r="W44" s="5"/>
      <c r="X44" s="9"/>
      <c r="Y44" s="9"/>
      <c r="Z44" s="9"/>
      <c r="AA44" s="9"/>
      <c r="AB44" s="9"/>
      <c r="AC44" s="9"/>
      <c r="AG44" s="5"/>
      <c r="AH44" s="5"/>
      <c r="AI44" s="5"/>
      <c r="AJ44" s="5"/>
      <c r="AK44" s="5"/>
      <c r="AL44" s="5"/>
      <c r="AM44" s="5"/>
    </row>
    <row r="45" spans="1:39" x14ac:dyDescent="0.2">
      <c r="A45" s="5"/>
      <c r="B45" s="5"/>
      <c r="C45" s="5"/>
      <c r="D45" s="5"/>
      <c r="E45" s="5"/>
      <c r="F45" s="5"/>
      <c r="G45" s="5"/>
      <c r="K45" s="9"/>
      <c r="L45" s="9"/>
      <c r="M45" s="9"/>
      <c r="Q45" s="5"/>
      <c r="R45" s="5"/>
      <c r="S45" s="5"/>
      <c r="T45" s="5"/>
      <c r="U45" s="5"/>
      <c r="V45" s="5"/>
      <c r="W45" s="5"/>
      <c r="X45" s="9"/>
      <c r="Y45" s="9"/>
      <c r="Z45" s="9"/>
      <c r="AA45" s="9"/>
      <c r="AB45" s="9"/>
      <c r="AC45" s="9"/>
      <c r="AG45" s="5"/>
      <c r="AH45" s="5"/>
      <c r="AI45" s="5"/>
      <c r="AJ45" s="5"/>
      <c r="AK45" s="5"/>
      <c r="AL45" s="5"/>
      <c r="AM45" s="5"/>
    </row>
    <row r="46" spans="1:39" x14ac:dyDescent="0.2">
      <c r="A46" s="5"/>
      <c r="B46" s="5"/>
      <c r="C46" s="5"/>
      <c r="D46" s="5"/>
      <c r="E46" s="5"/>
      <c r="F46" s="5"/>
      <c r="G46" s="5"/>
      <c r="K46" s="9"/>
      <c r="L46" s="9"/>
      <c r="M46" s="9"/>
      <c r="Q46" s="5"/>
      <c r="R46" s="5"/>
      <c r="S46" s="5"/>
      <c r="T46" s="5"/>
      <c r="U46" s="5"/>
      <c r="V46" s="5"/>
      <c r="W46" s="5"/>
      <c r="X46" s="9"/>
      <c r="Y46" s="9"/>
      <c r="Z46" s="9"/>
      <c r="AA46" s="9"/>
      <c r="AB46" s="9"/>
      <c r="AC46" s="9"/>
      <c r="AG46" s="5"/>
      <c r="AH46" s="5"/>
      <c r="AI46" s="5"/>
      <c r="AJ46" s="5"/>
      <c r="AK46" s="5"/>
      <c r="AL46" s="5"/>
      <c r="AM46" s="5"/>
    </row>
    <row r="47" spans="1:39" x14ac:dyDescent="0.2">
      <c r="A47" s="5"/>
      <c r="B47" s="5"/>
      <c r="C47" s="5"/>
      <c r="D47" s="5"/>
      <c r="E47" s="5"/>
      <c r="F47" s="5"/>
      <c r="G47" s="5"/>
      <c r="K47" s="9"/>
      <c r="L47" s="9"/>
      <c r="M47" s="9"/>
      <c r="Q47" s="5"/>
      <c r="R47" s="5"/>
      <c r="S47" s="5"/>
      <c r="T47" s="5"/>
      <c r="U47" s="5"/>
      <c r="V47" s="5"/>
      <c r="W47" s="5"/>
      <c r="X47" s="9"/>
      <c r="Y47" s="9"/>
      <c r="Z47" s="9"/>
      <c r="AA47" s="9"/>
      <c r="AB47" s="9"/>
      <c r="AC47" s="9"/>
      <c r="AG47" s="5"/>
      <c r="AH47" s="5"/>
      <c r="AI47" s="5"/>
      <c r="AJ47" s="5"/>
      <c r="AK47" s="5"/>
      <c r="AL47" s="5"/>
      <c r="AM47" s="5"/>
    </row>
    <row r="48" spans="1:39" x14ac:dyDescent="0.2">
      <c r="A48" s="5"/>
      <c r="B48" s="5"/>
      <c r="C48" s="5"/>
      <c r="D48" s="5"/>
      <c r="E48" s="5"/>
      <c r="F48" s="5"/>
      <c r="G48" s="5"/>
      <c r="K48" s="9"/>
      <c r="L48" s="9"/>
      <c r="M48" s="9"/>
      <c r="Q48" s="5"/>
      <c r="R48" s="5"/>
      <c r="S48" s="5"/>
      <c r="T48" s="5"/>
      <c r="U48" s="5"/>
      <c r="V48" s="5"/>
      <c r="W48" s="5"/>
      <c r="X48" s="9"/>
      <c r="Y48" s="9"/>
      <c r="Z48" s="9"/>
      <c r="AA48" s="9"/>
      <c r="AB48" s="9"/>
      <c r="AC48" s="9"/>
      <c r="AG48" s="5"/>
      <c r="AH48" s="5"/>
      <c r="AI48" s="5"/>
      <c r="AJ48" s="5"/>
      <c r="AK48" s="5"/>
      <c r="AL48" s="5"/>
      <c r="AM48" s="5"/>
    </row>
    <row r="49" spans="1:39" x14ac:dyDescent="0.2">
      <c r="A49" s="5"/>
      <c r="B49" s="5"/>
      <c r="C49" s="5"/>
      <c r="D49" s="5"/>
      <c r="E49" s="5"/>
      <c r="F49" s="5"/>
      <c r="G49" s="5"/>
      <c r="K49" s="9"/>
      <c r="L49" s="9"/>
      <c r="M49" s="9"/>
      <c r="Q49" s="5"/>
      <c r="R49" s="5"/>
      <c r="S49" s="5"/>
      <c r="T49" s="5"/>
      <c r="U49" s="5"/>
      <c r="V49" s="5"/>
      <c r="W49" s="5"/>
      <c r="X49" s="9"/>
      <c r="Y49" s="9"/>
      <c r="Z49" s="9"/>
      <c r="AA49" s="9"/>
      <c r="AB49" s="9"/>
      <c r="AC49" s="9"/>
      <c r="AG49" s="5"/>
      <c r="AH49" s="5"/>
      <c r="AI49" s="5"/>
      <c r="AJ49" s="5"/>
      <c r="AK49" s="5"/>
      <c r="AL49" s="5"/>
      <c r="AM49" s="5"/>
    </row>
    <row r="50" spans="1:39" x14ac:dyDescent="0.2">
      <c r="A50" s="5"/>
      <c r="B50" s="5"/>
      <c r="C50" s="5"/>
      <c r="D50" s="5"/>
      <c r="E50" s="5"/>
      <c r="F50" s="5"/>
      <c r="G50" s="5"/>
      <c r="K50" s="9"/>
      <c r="L50" s="9"/>
      <c r="M50" s="9"/>
      <c r="Q50" s="5"/>
      <c r="R50" s="5"/>
      <c r="S50" s="5"/>
      <c r="T50" s="5"/>
      <c r="U50" s="5"/>
      <c r="V50" s="5"/>
      <c r="W50" s="5"/>
      <c r="X50" s="9"/>
      <c r="Y50" s="9"/>
      <c r="Z50" s="9"/>
      <c r="AA50" s="9"/>
      <c r="AB50" s="9"/>
      <c r="AC50" s="9"/>
      <c r="AG50" s="5"/>
      <c r="AH50" s="5"/>
      <c r="AI50" s="5"/>
      <c r="AJ50" s="5"/>
      <c r="AK50" s="5"/>
      <c r="AL50" s="5"/>
      <c r="AM50" s="5"/>
    </row>
    <row r="51" spans="1:39" x14ac:dyDescent="0.2">
      <c r="A51" s="5"/>
      <c r="B51" s="5"/>
      <c r="C51" s="5"/>
      <c r="D51" s="5"/>
      <c r="E51" s="5"/>
      <c r="F51" s="5"/>
      <c r="G51" s="5"/>
      <c r="K51" s="9"/>
      <c r="L51" s="9"/>
      <c r="M51" s="9"/>
      <c r="Q51" s="5"/>
      <c r="R51" s="5"/>
      <c r="S51" s="5"/>
      <c r="T51" s="5"/>
      <c r="U51" s="5"/>
      <c r="V51" s="5"/>
      <c r="W51" s="5"/>
      <c r="X51" s="9"/>
      <c r="Y51" s="9"/>
      <c r="Z51" s="9"/>
      <c r="AA51" s="9"/>
      <c r="AB51" s="9"/>
      <c r="AC51" s="9"/>
      <c r="AG51" s="5"/>
      <c r="AH51" s="5"/>
      <c r="AI51" s="5"/>
      <c r="AJ51" s="5"/>
      <c r="AK51" s="5"/>
      <c r="AL51" s="5"/>
      <c r="AM51" s="5"/>
    </row>
    <row r="52" spans="1:39" x14ac:dyDescent="0.2">
      <c r="A52" s="5"/>
      <c r="B52" s="5"/>
      <c r="C52" s="5"/>
      <c r="D52" s="5"/>
      <c r="E52" s="5"/>
      <c r="F52" s="5"/>
      <c r="G52" s="5"/>
      <c r="K52" s="9"/>
      <c r="L52" s="9"/>
      <c r="M52" s="9"/>
      <c r="Q52" s="5"/>
      <c r="R52" s="5"/>
      <c r="S52" s="5"/>
      <c r="T52" s="5"/>
      <c r="U52" s="5"/>
      <c r="V52" s="5"/>
      <c r="W52" s="5"/>
      <c r="X52" s="9"/>
      <c r="Y52" s="9"/>
      <c r="Z52" s="9"/>
      <c r="AA52" s="9"/>
      <c r="AB52" s="9"/>
      <c r="AC52" s="9"/>
      <c r="AG52" s="5"/>
      <c r="AH52" s="5"/>
      <c r="AI52" s="5"/>
      <c r="AJ52" s="5"/>
      <c r="AK52" s="5"/>
      <c r="AL52" s="5"/>
      <c r="AM52" s="5"/>
    </row>
    <row r="53" spans="1:39" x14ac:dyDescent="0.2">
      <c r="A53" s="5"/>
      <c r="B53" s="5"/>
      <c r="C53" s="5"/>
      <c r="D53" s="5"/>
      <c r="E53" s="5"/>
      <c r="F53" s="5"/>
      <c r="G53" s="5"/>
      <c r="K53" s="9"/>
      <c r="L53" s="9"/>
      <c r="M53" s="9"/>
      <c r="Q53" s="5"/>
      <c r="R53" s="5"/>
      <c r="S53" s="5"/>
      <c r="T53" s="5"/>
      <c r="U53" s="5"/>
      <c r="V53" s="5"/>
      <c r="W53" s="5"/>
      <c r="X53" s="9"/>
      <c r="Y53" s="9"/>
      <c r="Z53" s="9"/>
      <c r="AA53" s="9"/>
      <c r="AB53" s="9"/>
      <c r="AC53" s="9"/>
      <c r="AG53" s="5"/>
      <c r="AH53" s="5"/>
      <c r="AI53" s="5"/>
      <c r="AJ53" s="5"/>
      <c r="AK53" s="5"/>
      <c r="AL53" s="5"/>
      <c r="AM53" s="5"/>
    </row>
    <row r="54" spans="1:39" x14ac:dyDescent="0.2">
      <c r="A54" s="5"/>
      <c r="B54" s="5"/>
      <c r="C54" s="5"/>
      <c r="D54" s="5"/>
      <c r="E54" s="5"/>
      <c r="F54" s="5"/>
      <c r="G54" s="5"/>
      <c r="K54" s="9"/>
      <c r="L54" s="9"/>
      <c r="M54" s="9"/>
      <c r="Q54" s="5"/>
      <c r="R54" s="5"/>
      <c r="S54" s="5"/>
      <c r="T54" s="5"/>
      <c r="U54" s="5"/>
      <c r="V54" s="5"/>
      <c r="W54" s="5"/>
      <c r="X54" s="9"/>
      <c r="Y54" s="9"/>
      <c r="Z54" s="9"/>
      <c r="AA54" s="9"/>
      <c r="AB54" s="9"/>
      <c r="AC54" s="9"/>
      <c r="AG54" s="5"/>
      <c r="AH54" s="5"/>
      <c r="AI54" s="5"/>
      <c r="AJ54" s="5"/>
      <c r="AK54" s="5"/>
      <c r="AL54" s="5"/>
      <c r="AM54" s="5"/>
    </row>
    <row r="55" spans="1:39" x14ac:dyDescent="0.2">
      <c r="A55" s="5"/>
      <c r="B55" s="5"/>
      <c r="C55" s="5"/>
      <c r="D55" s="5"/>
      <c r="E55" s="5"/>
      <c r="F55" s="5"/>
      <c r="G55" s="5"/>
      <c r="K55" s="9"/>
      <c r="L55" s="9"/>
      <c r="M55" s="9"/>
      <c r="Q55" s="5"/>
      <c r="R55" s="5"/>
      <c r="S55" s="5"/>
      <c r="T55" s="5"/>
      <c r="U55" s="5"/>
      <c r="V55" s="5"/>
      <c r="W55" s="5"/>
      <c r="X55" s="9"/>
      <c r="Y55" s="9"/>
      <c r="Z55" s="9"/>
      <c r="AA55" s="9"/>
      <c r="AB55" s="9"/>
      <c r="AC55" s="9"/>
      <c r="AG55" s="5"/>
      <c r="AH55" s="5"/>
      <c r="AI55" s="5"/>
      <c r="AJ55" s="5"/>
      <c r="AK55" s="5"/>
      <c r="AL55" s="5"/>
      <c r="AM55" s="5"/>
    </row>
    <row r="56" spans="1:39" x14ac:dyDescent="0.2">
      <c r="A56" s="5"/>
      <c r="B56" s="5"/>
      <c r="C56" s="5"/>
      <c r="D56" s="5"/>
      <c r="E56" s="5"/>
      <c r="F56" s="5"/>
      <c r="G56" s="5"/>
      <c r="K56" s="9"/>
      <c r="L56" s="9"/>
      <c r="M56" s="9"/>
      <c r="Q56" s="5"/>
      <c r="R56" s="5"/>
      <c r="S56" s="5"/>
      <c r="T56" s="5"/>
      <c r="U56" s="5"/>
      <c r="V56" s="5"/>
      <c r="W56" s="5"/>
      <c r="X56" s="9"/>
      <c r="Y56" s="9"/>
      <c r="Z56" s="9"/>
      <c r="AA56" s="9"/>
      <c r="AB56" s="9"/>
      <c r="AC56" s="9"/>
      <c r="AG56" s="5"/>
      <c r="AH56" s="5"/>
      <c r="AI56" s="5"/>
      <c r="AJ56" s="5"/>
      <c r="AK56" s="5"/>
      <c r="AL56" s="5"/>
      <c r="AM56" s="5"/>
    </row>
    <row r="57" spans="1:39" x14ac:dyDescent="0.2">
      <c r="A57" s="5"/>
      <c r="B57" s="5"/>
      <c r="C57" s="5"/>
      <c r="D57" s="5"/>
      <c r="E57" s="5"/>
      <c r="F57" s="5"/>
      <c r="G57" s="5"/>
      <c r="K57" s="9"/>
      <c r="L57" s="9"/>
      <c r="M57" s="9"/>
      <c r="Q57" s="5"/>
      <c r="R57" s="5"/>
      <c r="S57" s="5"/>
      <c r="T57" s="5"/>
      <c r="U57" s="5"/>
      <c r="V57" s="5"/>
      <c r="W57" s="5"/>
      <c r="X57" s="9"/>
      <c r="Y57" s="9"/>
      <c r="Z57" s="9"/>
      <c r="AA57" s="9"/>
      <c r="AB57" s="9"/>
      <c r="AC57" s="9"/>
      <c r="AG57" s="5"/>
      <c r="AH57" s="5"/>
      <c r="AI57" s="5"/>
      <c r="AJ57" s="5"/>
      <c r="AK57" s="5"/>
      <c r="AL57" s="5"/>
      <c r="AM57" s="5"/>
    </row>
    <row r="58" spans="1:39" x14ac:dyDescent="0.2">
      <c r="A58" s="5"/>
      <c r="B58" s="5"/>
      <c r="C58" s="5"/>
      <c r="D58" s="5"/>
      <c r="E58" s="5"/>
      <c r="F58" s="5"/>
      <c r="G58" s="5"/>
      <c r="K58" s="9"/>
      <c r="L58" s="9"/>
      <c r="M58" s="9"/>
      <c r="Q58" s="5"/>
      <c r="R58" s="5"/>
      <c r="S58" s="5"/>
      <c r="T58" s="5"/>
      <c r="U58" s="5"/>
      <c r="V58" s="5"/>
      <c r="W58" s="5"/>
      <c r="X58" s="9"/>
      <c r="Y58" s="9"/>
      <c r="Z58" s="9"/>
      <c r="AA58" s="9"/>
      <c r="AB58" s="9"/>
      <c r="AC58" s="9"/>
      <c r="AG58" s="5"/>
      <c r="AH58" s="5"/>
      <c r="AI58" s="5"/>
      <c r="AJ58" s="5"/>
      <c r="AK58" s="5"/>
      <c r="AL58" s="5"/>
      <c r="AM58" s="5"/>
    </row>
    <row r="59" spans="1:39" x14ac:dyDescent="0.2">
      <c r="A59" s="5"/>
      <c r="B59" s="5"/>
      <c r="C59" s="5"/>
      <c r="D59" s="5"/>
      <c r="E59" s="5"/>
      <c r="F59" s="5"/>
      <c r="G59" s="5"/>
      <c r="K59" s="9"/>
      <c r="L59" s="9"/>
      <c r="M59" s="9"/>
      <c r="Q59" s="5"/>
      <c r="R59" s="5"/>
      <c r="S59" s="5"/>
      <c r="T59" s="5"/>
      <c r="U59" s="5"/>
      <c r="V59" s="5"/>
      <c r="W59" s="5"/>
      <c r="X59" s="9"/>
      <c r="Y59" s="9"/>
      <c r="Z59" s="9"/>
      <c r="AA59" s="9"/>
      <c r="AB59" s="9"/>
      <c r="AC59" s="9"/>
      <c r="AG59" s="5"/>
      <c r="AH59" s="5"/>
      <c r="AI59" s="5"/>
      <c r="AJ59" s="5"/>
      <c r="AK59" s="5"/>
      <c r="AL59" s="5"/>
      <c r="AM59" s="5"/>
    </row>
    <row r="60" spans="1:39" x14ac:dyDescent="0.2">
      <c r="A60" s="5"/>
      <c r="B60" s="5"/>
      <c r="C60" s="5"/>
      <c r="D60" s="5"/>
      <c r="E60" s="5"/>
      <c r="F60" s="5"/>
      <c r="G60" s="5"/>
      <c r="K60" s="9"/>
      <c r="L60" s="9"/>
      <c r="M60" s="9"/>
      <c r="Q60" s="5"/>
      <c r="R60" s="5"/>
      <c r="S60" s="5"/>
      <c r="T60" s="5"/>
      <c r="U60" s="5"/>
      <c r="V60" s="5"/>
      <c r="W60" s="5"/>
      <c r="X60" s="9"/>
      <c r="Y60" s="9"/>
      <c r="Z60" s="9"/>
      <c r="AA60" s="9"/>
      <c r="AB60" s="9"/>
      <c r="AC60" s="9"/>
      <c r="AG60" s="5"/>
      <c r="AH60" s="5"/>
      <c r="AI60" s="5"/>
      <c r="AJ60" s="5"/>
      <c r="AK60" s="5"/>
      <c r="AL60" s="5"/>
      <c r="AM60" s="5"/>
    </row>
    <row r="61" spans="1:39" x14ac:dyDescent="0.2">
      <c r="A61" s="5"/>
      <c r="B61" s="5"/>
      <c r="C61" s="5"/>
      <c r="D61" s="5"/>
      <c r="E61" s="5"/>
      <c r="F61" s="5"/>
      <c r="G61" s="5"/>
      <c r="K61" s="9"/>
      <c r="L61" s="9"/>
      <c r="M61" s="9"/>
      <c r="Q61" s="5"/>
      <c r="R61" s="5"/>
      <c r="S61" s="5"/>
      <c r="T61" s="5"/>
      <c r="U61" s="5"/>
      <c r="V61" s="5"/>
      <c r="W61" s="5"/>
      <c r="X61" s="9"/>
      <c r="Y61" s="9"/>
      <c r="Z61" s="9"/>
      <c r="AA61" s="9"/>
      <c r="AB61" s="9"/>
      <c r="AC61" s="9"/>
      <c r="AG61" s="5"/>
      <c r="AH61" s="5"/>
      <c r="AI61" s="5"/>
      <c r="AJ61" s="5"/>
      <c r="AK61" s="5"/>
      <c r="AL61" s="5"/>
      <c r="AM61" s="5"/>
    </row>
    <row r="62" spans="1:39" x14ac:dyDescent="0.2">
      <c r="A62" s="5"/>
      <c r="B62" s="5"/>
      <c r="C62" s="5"/>
      <c r="D62" s="5"/>
      <c r="E62" s="5"/>
      <c r="F62" s="5"/>
      <c r="G62" s="5"/>
      <c r="K62" s="9"/>
      <c r="L62" s="9"/>
      <c r="M62" s="9"/>
      <c r="Q62" s="5"/>
      <c r="R62" s="5"/>
      <c r="S62" s="5"/>
      <c r="T62" s="5"/>
      <c r="U62" s="5"/>
      <c r="V62" s="5"/>
      <c r="W62" s="5"/>
      <c r="X62" s="9"/>
      <c r="Y62" s="9"/>
      <c r="Z62" s="9"/>
      <c r="AA62" s="9"/>
      <c r="AB62" s="9"/>
      <c r="AC62" s="9"/>
      <c r="AG62" s="5"/>
      <c r="AH62" s="5"/>
      <c r="AI62" s="5"/>
      <c r="AJ62" s="5"/>
      <c r="AK62" s="5"/>
      <c r="AL62" s="5"/>
      <c r="AM62" s="5"/>
    </row>
    <row r="63" spans="1:39" x14ac:dyDescent="0.2">
      <c r="A63" s="5"/>
      <c r="B63" s="5"/>
      <c r="C63" s="5"/>
      <c r="D63" s="5"/>
      <c r="E63" s="5"/>
      <c r="F63" s="5"/>
      <c r="G63" s="5"/>
      <c r="K63" s="9"/>
      <c r="L63" s="9"/>
      <c r="M63" s="9"/>
      <c r="Q63" s="5"/>
      <c r="R63" s="5"/>
      <c r="S63" s="5"/>
      <c r="T63" s="5"/>
      <c r="U63" s="5"/>
      <c r="V63" s="5"/>
      <c r="W63" s="5"/>
      <c r="X63" s="9"/>
      <c r="Y63" s="9"/>
      <c r="Z63" s="9"/>
      <c r="AA63" s="9"/>
      <c r="AB63" s="9"/>
      <c r="AC63" s="9"/>
      <c r="AG63" s="5"/>
      <c r="AH63" s="5"/>
      <c r="AI63" s="5"/>
      <c r="AJ63" s="5"/>
      <c r="AK63" s="5"/>
      <c r="AL63" s="5"/>
      <c r="AM63" s="5"/>
    </row>
    <row r="64" spans="1:39" x14ac:dyDescent="0.2">
      <c r="A64" s="5"/>
      <c r="B64" s="5"/>
      <c r="C64" s="5"/>
      <c r="D64" s="5"/>
      <c r="E64" s="5"/>
      <c r="F64" s="5"/>
      <c r="G64" s="5"/>
      <c r="K64" s="9"/>
      <c r="L64" s="9"/>
      <c r="M64" s="9"/>
      <c r="Q64" s="5"/>
      <c r="R64" s="5"/>
      <c r="S64" s="5"/>
      <c r="T64" s="5"/>
      <c r="U64" s="5"/>
      <c r="V64" s="5"/>
      <c r="W64" s="5"/>
      <c r="X64" s="9"/>
      <c r="Y64" s="9"/>
      <c r="Z64" s="9"/>
      <c r="AA64" s="9"/>
      <c r="AB64" s="9"/>
      <c r="AC64" s="9"/>
      <c r="AG64" s="5"/>
      <c r="AH64" s="5"/>
      <c r="AI64" s="5"/>
      <c r="AJ64" s="5"/>
      <c r="AK64" s="5"/>
      <c r="AL64" s="5"/>
      <c r="AM64" s="5"/>
    </row>
    <row r="65" spans="1:39" x14ac:dyDescent="0.2">
      <c r="A65" s="5"/>
      <c r="B65" s="5"/>
      <c r="C65" s="5"/>
      <c r="D65" s="5"/>
      <c r="E65" s="5"/>
      <c r="F65" s="5"/>
      <c r="G65" s="5"/>
      <c r="K65" s="9"/>
      <c r="L65" s="9"/>
      <c r="M65" s="9"/>
      <c r="Q65" s="5"/>
      <c r="R65" s="5"/>
      <c r="S65" s="5"/>
      <c r="T65" s="5"/>
      <c r="U65" s="5"/>
      <c r="V65" s="5"/>
      <c r="W65" s="5"/>
      <c r="X65" s="9"/>
      <c r="Y65" s="9"/>
      <c r="Z65" s="9"/>
      <c r="AA65" s="9"/>
      <c r="AB65" s="9"/>
      <c r="AC65" s="9"/>
      <c r="AG65" s="5"/>
      <c r="AH65" s="5"/>
      <c r="AI65" s="5"/>
      <c r="AJ65" s="5"/>
      <c r="AK65" s="5"/>
      <c r="AL65" s="5"/>
      <c r="AM65" s="5"/>
    </row>
    <row r="66" spans="1:39" x14ac:dyDescent="0.2">
      <c r="A66" s="5"/>
      <c r="B66" s="5"/>
      <c r="C66" s="5"/>
      <c r="D66" s="5"/>
      <c r="E66" s="5"/>
      <c r="F66" s="5"/>
      <c r="G66" s="5"/>
      <c r="K66" s="9"/>
      <c r="L66" s="9"/>
      <c r="M66" s="9"/>
      <c r="Q66" s="5"/>
      <c r="R66" s="5"/>
      <c r="S66" s="5"/>
      <c r="T66" s="5"/>
      <c r="U66" s="5"/>
      <c r="V66" s="5"/>
      <c r="W66" s="5"/>
      <c r="X66" s="9"/>
      <c r="Y66" s="9"/>
      <c r="Z66" s="9"/>
      <c r="AA66" s="9"/>
      <c r="AB66" s="9"/>
      <c r="AC66" s="9"/>
      <c r="AG66" s="5"/>
      <c r="AH66" s="5"/>
      <c r="AI66" s="5"/>
      <c r="AJ66" s="5"/>
      <c r="AK66" s="5"/>
      <c r="AL66" s="5"/>
      <c r="AM66" s="5"/>
    </row>
    <row r="67" spans="1:39" x14ac:dyDescent="0.2">
      <c r="A67" s="5"/>
      <c r="B67" s="5"/>
      <c r="C67" s="5"/>
      <c r="D67" s="5"/>
      <c r="E67" s="5"/>
      <c r="F67" s="5"/>
      <c r="G67" s="5"/>
      <c r="K67" s="9"/>
      <c r="L67" s="9"/>
      <c r="M67" s="9"/>
      <c r="Q67" s="5"/>
      <c r="R67" s="5"/>
      <c r="S67" s="5"/>
      <c r="T67" s="5"/>
      <c r="U67" s="5"/>
      <c r="V67" s="5"/>
      <c r="W67" s="5"/>
      <c r="X67" s="9"/>
      <c r="Y67" s="9"/>
      <c r="Z67" s="9"/>
      <c r="AA67" s="9"/>
      <c r="AB67" s="9"/>
      <c r="AC67" s="9"/>
      <c r="AG67" s="5"/>
      <c r="AH67" s="5"/>
      <c r="AI67" s="5"/>
      <c r="AJ67" s="5"/>
      <c r="AK67" s="5"/>
      <c r="AL67" s="5"/>
      <c r="AM67" s="5"/>
    </row>
    <row r="68" spans="1:39" x14ac:dyDescent="0.2">
      <c r="A68" s="5"/>
      <c r="B68" s="5"/>
      <c r="C68" s="5"/>
      <c r="D68" s="5"/>
      <c r="E68" s="5"/>
      <c r="F68" s="5"/>
      <c r="G68" s="5"/>
      <c r="K68" s="9"/>
      <c r="L68" s="9"/>
      <c r="M68" s="9"/>
      <c r="Q68" s="5"/>
      <c r="R68" s="5"/>
      <c r="S68" s="5"/>
      <c r="T68" s="5"/>
      <c r="U68" s="5"/>
      <c r="V68" s="5"/>
      <c r="W68" s="5"/>
      <c r="X68" s="9"/>
      <c r="Y68" s="9"/>
      <c r="Z68" s="9"/>
      <c r="AA68" s="9"/>
      <c r="AB68" s="9"/>
      <c r="AC68" s="9"/>
      <c r="AG68" s="5"/>
      <c r="AH68" s="5"/>
      <c r="AI68" s="5"/>
      <c r="AJ68" s="5"/>
      <c r="AK68" s="5"/>
      <c r="AL68" s="5"/>
      <c r="AM68" s="5"/>
    </row>
    <row r="69" spans="1:39" x14ac:dyDescent="0.2">
      <c r="A69" s="5"/>
      <c r="B69" s="5"/>
      <c r="C69" s="5"/>
      <c r="D69" s="5"/>
      <c r="E69" s="5"/>
      <c r="F69" s="5"/>
      <c r="G69" s="5"/>
      <c r="K69" s="9"/>
      <c r="L69" s="9"/>
      <c r="M69" s="9"/>
      <c r="Q69" s="5"/>
      <c r="R69" s="5"/>
      <c r="S69" s="5"/>
      <c r="T69" s="5"/>
      <c r="U69" s="5"/>
      <c r="V69" s="5"/>
      <c r="W69" s="5"/>
      <c r="X69" s="9"/>
      <c r="Y69" s="9"/>
      <c r="Z69" s="9"/>
      <c r="AA69" s="9"/>
      <c r="AB69" s="9"/>
      <c r="AC69" s="9"/>
      <c r="AG69" s="5"/>
      <c r="AH69" s="5"/>
      <c r="AI69" s="5"/>
      <c r="AJ69" s="5"/>
      <c r="AK69" s="5"/>
      <c r="AL69" s="5"/>
      <c r="AM69" s="5"/>
    </row>
    <row r="70" spans="1:39" x14ac:dyDescent="0.2">
      <c r="A70" s="5"/>
      <c r="B70" s="5"/>
      <c r="C70" s="5"/>
      <c r="D70" s="5"/>
      <c r="E70" s="5"/>
      <c r="F70" s="5"/>
      <c r="G70" s="5"/>
      <c r="K70" s="9"/>
      <c r="L70" s="9"/>
      <c r="M70" s="9"/>
      <c r="Q70" s="5"/>
      <c r="R70" s="5"/>
      <c r="S70" s="5"/>
      <c r="T70" s="5"/>
      <c r="U70" s="5"/>
      <c r="V70" s="5"/>
      <c r="W70" s="5"/>
      <c r="X70" s="9"/>
      <c r="Y70" s="9"/>
      <c r="Z70" s="9"/>
      <c r="AA70" s="9"/>
      <c r="AB70" s="9"/>
      <c r="AC70" s="9"/>
      <c r="AG70" s="5"/>
      <c r="AH70" s="5"/>
      <c r="AI70" s="5"/>
      <c r="AJ70" s="5"/>
      <c r="AK70" s="5"/>
      <c r="AL70" s="5"/>
      <c r="AM70" s="5"/>
    </row>
    <row r="71" spans="1:39" x14ac:dyDescent="0.2">
      <c r="A71" s="5"/>
      <c r="B71" s="5"/>
      <c r="C71" s="5"/>
      <c r="D71" s="5"/>
      <c r="E71" s="5"/>
      <c r="F71" s="5"/>
      <c r="G71" s="5"/>
      <c r="K71" s="9"/>
      <c r="L71" s="9"/>
      <c r="M71" s="9"/>
      <c r="Q71" s="5"/>
      <c r="R71" s="5"/>
      <c r="S71" s="5"/>
      <c r="T71" s="5"/>
      <c r="U71" s="5"/>
      <c r="V71" s="5"/>
      <c r="W71" s="5"/>
      <c r="X71" s="9"/>
      <c r="Y71" s="9"/>
      <c r="Z71" s="9"/>
      <c r="AA71" s="9"/>
      <c r="AB71" s="9"/>
      <c r="AC71" s="9"/>
      <c r="AG71" s="5"/>
      <c r="AH71" s="5"/>
      <c r="AI71" s="5"/>
      <c r="AJ71" s="5"/>
      <c r="AK71" s="5"/>
      <c r="AL71" s="5"/>
      <c r="AM71" s="5"/>
    </row>
    <row r="72" spans="1:39" x14ac:dyDescent="0.2">
      <c r="A72" s="5"/>
      <c r="B72" s="5"/>
      <c r="C72" s="5"/>
      <c r="D72" s="5"/>
      <c r="E72" s="5"/>
      <c r="F72" s="5"/>
      <c r="G72" s="5"/>
      <c r="K72" s="9"/>
      <c r="L72" s="9"/>
      <c r="M72" s="9"/>
      <c r="Q72" s="5"/>
      <c r="R72" s="5"/>
      <c r="S72" s="5"/>
      <c r="T72" s="5"/>
      <c r="U72" s="5"/>
      <c r="V72" s="5"/>
      <c r="W72" s="5"/>
      <c r="X72" s="9"/>
      <c r="Y72" s="9"/>
      <c r="Z72" s="9"/>
      <c r="AA72" s="9"/>
      <c r="AB72" s="9"/>
      <c r="AC72" s="9"/>
      <c r="AG72" s="5"/>
      <c r="AH72" s="5"/>
      <c r="AI72" s="5"/>
      <c r="AJ72" s="5"/>
      <c r="AK72" s="5"/>
      <c r="AL72" s="5"/>
      <c r="AM72" s="5"/>
    </row>
    <row r="73" spans="1:39" x14ac:dyDescent="0.2">
      <c r="A73" s="5"/>
      <c r="B73" s="5"/>
      <c r="C73" s="5"/>
      <c r="D73" s="5"/>
      <c r="E73" s="5"/>
      <c r="F73" s="5"/>
      <c r="G73" s="5"/>
      <c r="K73" s="9"/>
      <c r="L73" s="9"/>
      <c r="M73" s="9"/>
      <c r="Q73" s="5"/>
      <c r="R73" s="5"/>
      <c r="S73" s="5"/>
      <c r="T73" s="5"/>
      <c r="U73" s="5"/>
      <c r="V73" s="5"/>
      <c r="W73" s="5"/>
      <c r="X73" s="9"/>
      <c r="Y73" s="9"/>
      <c r="Z73" s="9"/>
      <c r="AA73" s="9"/>
      <c r="AB73" s="9"/>
      <c r="AC73" s="9"/>
      <c r="AG73" s="5"/>
      <c r="AH73" s="5"/>
      <c r="AI73" s="5"/>
      <c r="AJ73" s="5"/>
      <c r="AK73" s="5"/>
      <c r="AL73" s="5"/>
      <c r="AM73" s="5"/>
    </row>
    <row r="74" spans="1:39" x14ac:dyDescent="0.2">
      <c r="A74" s="5"/>
      <c r="B74" s="5"/>
      <c r="C74" s="5"/>
      <c r="D74" s="5"/>
      <c r="E74" s="5"/>
      <c r="F74" s="5"/>
      <c r="G74" s="5"/>
      <c r="K74" s="9"/>
      <c r="L74" s="9"/>
      <c r="M74" s="9"/>
      <c r="Q74" s="5"/>
      <c r="R74" s="5"/>
      <c r="S74" s="5"/>
      <c r="T74" s="5"/>
      <c r="U74" s="5"/>
      <c r="V74" s="5"/>
      <c r="W74" s="5"/>
      <c r="X74" s="9"/>
      <c r="Y74" s="9"/>
      <c r="Z74" s="9"/>
      <c r="AA74" s="9"/>
      <c r="AB74" s="9"/>
      <c r="AC74" s="9"/>
      <c r="AG74" s="5"/>
      <c r="AH74" s="5"/>
      <c r="AI74" s="5"/>
      <c r="AJ74" s="5"/>
      <c r="AK74" s="5"/>
      <c r="AL74" s="5"/>
      <c r="AM74" s="5"/>
    </row>
    <row r="75" spans="1:39" x14ac:dyDescent="0.2">
      <c r="A75" s="5"/>
      <c r="B75" s="5"/>
      <c r="C75" s="5"/>
      <c r="D75" s="5"/>
      <c r="E75" s="5"/>
      <c r="F75" s="5"/>
      <c r="G75" s="5"/>
      <c r="K75" s="9"/>
      <c r="L75" s="9"/>
      <c r="M75" s="9"/>
      <c r="Q75" s="5"/>
      <c r="R75" s="5"/>
      <c r="S75" s="5"/>
      <c r="T75" s="5"/>
      <c r="U75" s="5"/>
      <c r="V75" s="5"/>
      <c r="W75" s="5"/>
      <c r="X75" s="9"/>
      <c r="Y75" s="9"/>
      <c r="Z75" s="9"/>
      <c r="AA75" s="9"/>
      <c r="AB75" s="9"/>
      <c r="AC75" s="9"/>
      <c r="AG75" s="5"/>
      <c r="AH75" s="5"/>
      <c r="AI75" s="5"/>
      <c r="AJ75" s="5"/>
      <c r="AK75" s="5"/>
      <c r="AL75" s="5"/>
      <c r="AM75" s="5"/>
    </row>
    <row r="76" spans="1:39" x14ac:dyDescent="0.2">
      <c r="A76" s="5"/>
      <c r="B76" s="5"/>
      <c r="C76" s="5"/>
      <c r="D76" s="5"/>
      <c r="E76" s="5"/>
      <c r="F76" s="5"/>
      <c r="G76" s="5"/>
      <c r="K76" s="9"/>
      <c r="L76" s="9"/>
      <c r="M76" s="9"/>
      <c r="Q76" s="5"/>
      <c r="R76" s="5"/>
      <c r="S76" s="5"/>
      <c r="T76" s="5"/>
      <c r="U76" s="5"/>
      <c r="V76" s="5"/>
      <c r="W76" s="5"/>
      <c r="X76" s="9"/>
      <c r="Y76" s="9"/>
      <c r="Z76" s="9"/>
      <c r="AA76" s="9"/>
      <c r="AB76" s="9"/>
      <c r="AC76" s="9"/>
      <c r="AG76" s="5"/>
      <c r="AH76" s="5"/>
      <c r="AI76" s="5"/>
      <c r="AJ76" s="5"/>
      <c r="AK76" s="5"/>
      <c r="AL76" s="5"/>
      <c r="AM76" s="5"/>
    </row>
    <row r="77" spans="1:39" x14ac:dyDescent="0.2">
      <c r="A77" s="5"/>
      <c r="B77" s="5"/>
      <c r="C77" s="5"/>
      <c r="D77" s="5"/>
      <c r="E77" s="5"/>
      <c r="F77" s="5"/>
      <c r="G77" s="5"/>
      <c r="K77" s="9"/>
      <c r="L77" s="9"/>
      <c r="M77" s="9"/>
      <c r="Q77" s="5"/>
      <c r="R77" s="5"/>
      <c r="S77" s="5"/>
      <c r="T77" s="5"/>
      <c r="U77" s="5"/>
      <c r="V77" s="5"/>
      <c r="W77" s="5"/>
      <c r="X77" s="9"/>
      <c r="Y77" s="9"/>
      <c r="Z77" s="9"/>
      <c r="AA77" s="9"/>
      <c r="AB77" s="9"/>
      <c r="AC77" s="9"/>
      <c r="AG77" s="5"/>
      <c r="AH77" s="5"/>
      <c r="AI77" s="5"/>
      <c r="AJ77" s="5"/>
      <c r="AK77" s="5"/>
      <c r="AL77" s="5"/>
      <c r="AM77" s="5"/>
    </row>
    <row r="78" spans="1:39" x14ac:dyDescent="0.2">
      <c r="A78" s="5"/>
      <c r="B78" s="5"/>
      <c r="C78" s="5"/>
      <c r="D78" s="5"/>
      <c r="E78" s="5"/>
      <c r="F78" s="5"/>
      <c r="G78" s="5"/>
      <c r="K78" s="9"/>
      <c r="L78" s="9"/>
      <c r="M78" s="9"/>
      <c r="Q78" s="5"/>
      <c r="R78" s="5"/>
      <c r="S78" s="5"/>
      <c r="T78" s="5"/>
      <c r="U78" s="5"/>
      <c r="V78" s="5"/>
      <c r="W78" s="5"/>
      <c r="X78" s="9"/>
      <c r="Y78" s="9"/>
      <c r="Z78" s="9"/>
      <c r="AA78" s="9"/>
      <c r="AB78" s="9"/>
      <c r="AC78" s="9"/>
      <c r="AG78" s="5"/>
      <c r="AH78" s="5"/>
      <c r="AI78" s="5"/>
      <c r="AJ78" s="5"/>
      <c r="AK78" s="5"/>
      <c r="AL78" s="5"/>
      <c r="AM78" s="5"/>
    </row>
    <row r="79" spans="1:39" x14ac:dyDescent="0.2">
      <c r="A79" s="5"/>
      <c r="B79" s="5"/>
      <c r="C79" s="5"/>
      <c r="D79" s="5"/>
      <c r="E79" s="5"/>
      <c r="F79" s="5"/>
      <c r="G79" s="5"/>
      <c r="K79" s="9"/>
      <c r="L79" s="9"/>
      <c r="M79" s="9"/>
      <c r="Q79" s="5"/>
      <c r="R79" s="5"/>
      <c r="S79" s="5"/>
      <c r="T79" s="5"/>
      <c r="U79" s="5"/>
      <c r="V79" s="5"/>
      <c r="W79" s="5"/>
      <c r="X79" s="9"/>
      <c r="Y79" s="9"/>
      <c r="Z79" s="9"/>
      <c r="AA79" s="9"/>
      <c r="AB79" s="9"/>
      <c r="AC79" s="9"/>
      <c r="AG79" s="5"/>
      <c r="AH79" s="5"/>
      <c r="AI79" s="5"/>
      <c r="AJ79" s="5"/>
      <c r="AK79" s="5"/>
      <c r="AL79" s="5"/>
      <c r="AM79" s="5"/>
    </row>
    <row r="80" spans="1:39" x14ac:dyDescent="0.2">
      <c r="A80" s="5"/>
      <c r="B80" s="5"/>
      <c r="C80" s="5"/>
      <c r="D80" s="5"/>
      <c r="E80" s="5"/>
      <c r="F80" s="5"/>
      <c r="G80" s="5"/>
      <c r="K80" s="9"/>
      <c r="L80" s="9"/>
      <c r="M80" s="9"/>
      <c r="Q80" s="5"/>
      <c r="R80" s="5"/>
      <c r="S80" s="5"/>
      <c r="T80" s="5"/>
      <c r="U80" s="5"/>
      <c r="V80" s="5"/>
      <c r="W80" s="5"/>
      <c r="X80" s="9"/>
      <c r="Y80" s="9"/>
      <c r="Z80" s="9"/>
      <c r="AA80" s="9"/>
      <c r="AB80" s="9"/>
      <c r="AC80" s="9"/>
      <c r="AG80" s="5"/>
      <c r="AH80" s="5"/>
      <c r="AI80" s="5"/>
      <c r="AJ80" s="5"/>
      <c r="AK80" s="5"/>
      <c r="AL80" s="5"/>
      <c r="AM80" s="5"/>
    </row>
    <row r="81" spans="1:39" x14ac:dyDescent="0.2">
      <c r="A81" s="5"/>
      <c r="B81" s="5"/>
      <c r="C81" s="5"/>
      <c r="D81" s="5"/>
      <c r="E81" s="5"/>
      <c r="F81" s="5"/>
      <c r="G81" s="5"/>
      <c r="K81" s="9"/>
      <c r="L81" s="9"/>
      <c r="M81" s="9"/>
      <c r="Q81" s="5"/>
      <c r="R81" s="5"/>
      <c r="S81" s="5"/>
      <c r="T81" s="5"/>
      <c r="U81" s="5"/>
      <c r="V81" s="5"/>
      <c r="W81" s="5"/>
      <c r="X81" s="9"/>
      <c r="Y81" s="9"/>
      <c r="Z81" s="9"/>
      <c r="AA81" s="9"/>
      <c r="AB81" s="9"/>
      <c r="AC81" s="9"/>
      <c r="AG81" s="5"/>
      <c r="AH81" s="5"/>
      <c r="AI81" s="5"/>
      <c r="AJ81" s="5"/>
      <c r="AK81" s="5"/>
      <c r="AL81" s="5"/>
      <c r="AM81" s="5"/>
    </row>
    <row r="82" spans="1:39" x14ac:dyDescent="0.2">
      <c r="A82" s="5"/>
      <c r="B82" s="5"/>
      <c r="C82" s="5"/>
      <c r="D82" s="5"/>
      <c r="E82" s="5"/>
      <c r="F82" s="5"/>
      <c r="G82" s="5"/>
      <c r="K82" s="9"/>
      <c r="L82" s="9"/>
      <c r="M82" s="9"/>
      <c r="Q82" s="5"/>
      <c r="R82" s="5"/>
      <c r="S82" s="5"/>
      <c r="T82" s="5"/>
      <c r="U82" s="5"/>
      <c r="V82" s="5"/>
      <c r="W82" s="5"/>
      <c r="X82" s="9"/>
      <c r="Y82" s="9"/>
      <c r="Z82" s="9"/>
      <c r="AA82" s="9"/>
      <c r="AB82" s="9"/>
      <c r="AC82" s="9"/>
      <c r="AG82" s="5"/>
      <c r="AH82" s="5"/>
      <c r="AI82" s="5"/>
      <c r="AJ82" s="5"/>
      <c r="AK82" s="5"/>
      <c r="AL82" s="5"/>
      <c r="AM82" s="5"/>
    </row>
    <row r="83" spans="1:39" x14ac:dyDescent="0.2">
      <c r="A83" s="5"/>
      <c r="B83" s="5"/>
      <c r="C83" s="5"/>
      <c r="D83" s="5"/>
      <c r="E83" s="5"/>
      <c r="F83" s="5"/>
      <c r="G83" s="5"/>
      <c r="K83" s="9"/>
      <c r="L83" s="9"/>
      <c r="M83" s="9"/>
      <c r="Q83" s="5"/>
      <c r="R83" s="5"/>
      <c r="S83" s="5"/>
      <c r="T83" s="5"/>
      <c r="U83" s="5"/>
      <c r="V83" s="5"/>
      <c r="W83" s="5"/>
      <c r="X83" s="9"/>
      <c r="Y83" s="9"/>
      <c r="Z83" s="9"/>
      <c r="AA83" s="9"/>
      <c r="AB83" s="9"/>
      <c r="AC83" s="9"/>
      <c r="AG83" s="5"/>
      <c r="AH83" s="5"/>
      <c r="AI83" s="5"/>
      <c r="AJ83" s="5"/>
      <c r="AK83" s="5"/>
      <c r="AL83" s="5"/>
      <c r="AM83" s="5"/>
    </row>
    <row r="84" spans="1:39" x14ac:dyDescent="0.2">
      <c r="A84" s="5"/>
      <c r="B84" s="5"/>
      <c r="C84" s="5"/>
      <c r="D84" s="5"/>
      <c r="E84" s="5"/>
      <c r="F84" s="5"/>
      <c r="G84" s="5"/>
      <c r="K84" s="9"/>
      <c r="L84" s="9"/>
      <c r="M84" s="9"/>
      <c r="Q84" s="5"/>
      <c r="R84" s="5"/>
      <c r="S84" s="5"/>
      <c r="T84" s="5"/>
      <c r="U84" s="5"/>
      <c r="V84" s="5"/>
      <c r="W84" s="5"/>
      <c r="X84" s="9"/>
      <c r="Y84" s="9"/>
      <c r="Z84" s="9"/>
      <c r="AA84" s="9"/>
      <c r="AB84" s="9"/>
      <c r="AC84" s="9"/>
      <c r="AG84" s="5"/>
      <c r="AH84" s="5"/>
      <c r="AI84" s="5"/>
      <c r="AJ84" s="5"/>
      <c r="AK84" s="5"/>
      <c r="AL84" s="5"/>
      <c r="AM84" s="5"/>
    </row>
    <row r="85" spans="1:39" x14ac:dyDescent="0.2">
      <c r="A85" s="5"/>
      <c r="B85" s="5"/>
      <c r="C85" s="5"/>
      <c r="D85" s="5"/>
      <c r="E85" s="5"/>
      <c r="F85" s="5"/>
      <c r="G85" s="5"/>
      <c r="K85" s="9"/>
      <c r="L85" s="9"/>
      <c r="M85" s="9"/>
      <c r="Q85" s="5"/>
      <c r="R85" s="5"/>
      <c r="S85" s="5"/>
      <c r="T85" s="5"/>
      <c r="U85" s="5"/>
      <c r="V85" s="5"/>
      <c r="W85" s="5"/>
      <c r="X85" s="9"/>
      <c r="Y85" s="9"/>
      <c r="Z85" s="9"/>
      <c r="AA85" s="9"/>
      <c r="AB85" s="9"/>
      <c r="AC85" s="9"/>
      <c r="AG85" s="5"/>
      <c r="AH85" s="5"/>
      <c r="AI85" s="5"/>
      <c r="AJ85" s="5"/>
      <c r="AK85" s="5"/>
      <c r="AL85" s="5"/>
      <c r="AM85" s="5"/>
    </row>
    <row r="86" spans="1:39" x14ac:dyDescent="0.2">
      <c r="A86" s="5"/>
      <c r="B86" s="5"/>
      <c r="C86" s="5"/>
      <c r="D86" s="5"/>
      <c r="E86" s="5"/>
      <c r="F86" s="5"/>
      <c r="G86" s="5"/>
      <c r="K86" s="9"/>
      <c r="L86" s="9"/>
      <c r="M86" s="9"/>
      <c r="Q86" s="5"/>
      <c r="R86" s="5"/>
      <c r="S86" s="5"/>
      <c r="T86" s="5"/>
      <c r="U86" s="5"/>
      <c r="V86" s="5"/>
      <c r="W86" s="5"/>
      <c r="X86" s="9"/>
      <c r="Y86" s="9"/>
      <c r="Z86" s="9"/>
      <c r="AA86" s="9"/>
      <c r="AB86" s="9"/>
      <c r="AC86" s="9"/>
      <c r="AG86" s="5"/>
      <c r="AH86" s="5"/>
      <c r="AI86" s="5"/>
      <c r="AJ86" s="5"/>
      <c r="AK86" s="5"/>
      <c r="AL86" s="5"/>
      <c r="AM86" s="5"/>
    </row>
    <row r="87" spans="1:39" x14ac:dyDescent="0.2">
      <c r="A87" s="5"/>
      <c r="B87" s="5"/>
      <c r="C87" s="5"/>
      <c r="D87" s="5"/>
      <c r="E87" s="5"/>
      <c r="F87" s="5"/>
      <c r="G87" s="5"/>
      <c r="K87" s="9"/>
      <c r="L87" s="9"/>
      <c r="M87" s="9"/>
      <c r="Q87" s="5"/>
      <c r="R87" s="5"/>
      <c r="S87" s="5"/>
      <c r="T87" s="5"/>
      <c r="U87" s="5"/>
      <c r="V87" s="5"/>
      <c r="W87" s="5"/>
      <c r="X87" s="9"/>
      <c r="Y87" s="9"/>
      <c r="Z87" s="9"/>
      <c r="AA87" s="9"/>
      <c r="AB87" s="9"/>
      <c r="AC87" s="9"/>
      <c r="AG87" s="5"/>
      <c r="AH87" s="5"/>
      <c r="AI87" s="5"/>
      <c r="AJ87" s="5"/>
      <c r="AK87" s="5"/>
      <c r="AL87" s="5"/>
      <c r="AM87" s="5"/>
    </row>
    <row r="88" spans="1:39" x14ac:dyDescent="0.2">
      <c r="A88" s="5"/>
      <c r="B88" s="5"/>
      <c r="C88" s="5"/>
      <c r="D88" s="5"/>
      <c r="E88" s="5"/>
      <c r="F88" s="5"/>
      <c r="G88" s="5"/>
      <c r="K88" s="9"/>
      <c r="L88" s="9"/>
      <c r="M88" s="9"/>
      <c r="Q88" s="5"/>
      <c r="R88" s="5"/>
      <c r="S88" s="5"/>
      <c r="T88" s="5"/>
      <c r="U88" s="5"/>
      <c r="V88" s="5"/>
      <c r="W88" s="5"/>
      <c r="X88" s="9"/>
      <c r="Y88" s="9"/>
      <c r="Z88" s="9"/>
      <c r="AA88" s="9"/>
      <c r="AB88" s="9"/>
      <c r="AC88" s="9"/>
      <c r="AG88" s="5"/>
      <c r="AH88" s="5"/>
      <c r="AI88" s="5"/>
      <c r="AJ88" s="5"/>
      <c r="AK88" s="5"/>
      <c r="AL88" s="5"/>
      <c r="AM88" s="5"/>
    </row>
    <row r="89" spans="1:39" x14ac:dyDescent="0.2">
      <c r="A89" s="5"/>
      <c r="B89" s="5"/>
      <c r="C89" s="5"/>
      <c r="D89" s="5"/>
      <c r="E89" s="5"/>
      <c r="F89" s="5"/>
      <c r="G89" s="5"/>
      <c r="K89" s="9"/>
      <c r="L89" s="9"/>
      <c r="M89" s="9"/>
      <c r="Q89" s="5"/>
      <c r="R89" s="5"/>
      <c r="S89" s="5"/>
      <c r="T89" s="5"/>
      <c r="U89" s="5"/>
      <c r="V89" s="5"/>
      <c r="W89" s="5"/>
      <c r="X89" s="9"/>
      <c r="Y89" s="9"/>
      <c r="Z89" s="9"/>
      <c r="AA89" s="9"/>
      <c r="AB89" s="9"/>
      <c r="AC89" s="9"/>
      <c r="AG89" s="5"/>
      <c r="AH89" s="5"/>
      <c r="AI89" s="5"/>
      <c r="AJ89" s="5"/>
      <c r="AK89" s="5"/>
      <c r="AL89" s="5"/>
      <c r="AM89" s="5"/>
    </row>
    <row r="90" spans="1:39" x14ac:dyDescent="0.2">
      <c r="A90" s="5"/>
      <c r="B90" s="5"/>
      <c r="C90" s="5"/>
      <c r="D90" s="5"/>
      <c r="E90" s="5"/>
      <c r="F90" s="5"/>
      <c r="G90" s="5"/>
      <c r="K90" s="9"/>
      <c r="L90" s="9"/>
      <c r="M90" s="9"/>
      <c r="Q90" s="5"/>
      <c r="R90" s="5"/>
      <c r="S90" s="5"/>
      <c r="T90" s="5"/>
      <c r="U90" s="5"/>
      <c r="V90" s="5"/>
      <c r="W90" s="5"/>
      <c r="X90" s="9"/>
      <c r="Y90" s="9"/>
      <c r="Z90" s="9"/>
      <c r="AA90" s="9"/>
      <c r="AB90" s="9"/>
      <c r="AC90" s="9"/>
      <c r="AG90" s="5"/>
      <c r="AH90" s="5"/>
      <c r="AI90" s="5"/>
      <c r="AJ90" s="5"/>
      <c r="AK90" s="5"/>
      <c r="AL90" s="5"/>
      <c r="AM90" s="5"/>
    </row>
    <row r="91" spans="1:39" x14ac:dyDescent="0.2">
      <c r="A91" s="5"/>
      <c r="B91" s="5"/>
      <c r="C91" s="5"/>
      <c r="D91" s="5"/>
      <c r="E91" s="5"/>
      <c r="F91" s="5"/>
      <c r="G91" s="5"/>
      <c r="K91" s="9"/>
      <c r="L91" s="9"/>
      <c r="M91" s="9"/>
      <c r="Q91" s="5"/>
      <c r="R91" s="5"/>
      <c r="S91" s="5"/>
      <c r="T91" s="5"/>
      <c r="U91" s="5"/>
      <c r="V91" s="5"/>
      <c r="W91" s="5"/>
      <c r="X91" s="9"/>
      <c r="Y91" s="9"/>
      <c r="Z91" s="9"/>
      <c r="AA91" s="9"/>
      <c r="AB91" s="9"/>
      <c r="AC91" s="9"/>
      <c r="AG91" s="5"/>
      <c r="AH91" s="5"/>
      <c r="AI91" s="5"/>
      <c r="AJ91" s="5"/>
      <c r="AK91" s="5"/>
      <c r="AL91" s="5"/>
      <c r="AM91" s="5"/>
    </row>
    <row r="92" spans="1:39" x14ac:dyDescent="0.2">
      <c r="A92" s="5"/>
      <c r="B92" s="5"/>
      <c r="C92" s="5"/>
      <c r="D92" s="5"/>
      <c r="E92" s="5"/>
      <c r="F92" s="5"/>
      <c r="G92" s="5"/>
      <c r="K92" s="9"/>
      <c r="L92" s="9"/>
      <c r="M92" s="9"/>
      <c r="Q92" s="5"/>
      <c r="R92" s="5"/>
      <c r="S92" s="5"/>
      <c r="T92" s="5"/>
      <c r="U92" s="5"/>
      <c r="V92" s="5"/>
      <c r="W92" s="5"/>
      <c r="X92" s="9"/>
      <c r="Y92" s="9"/>
      <c r="Z92" s="9"/>
      <c r="AA92" s="9"/>
      <c r="AB92" s="9"/>
      <c r="AC92" s="9"/>
      <c r="AG92" s="5"/>
      <c r="AH92" s="5"/>
      <c r="AI92" s="5"/>
      <c r="AJ92" s="5"/>
      <c r="AK92" s="5"/>
      <c r="AL92" s="5"/>
      <c r="AM92" s="5"/>
    </row>
    <row r="93" spans="1:39" x14ac:dyDescent="0.2">
      <c r="A93" s="5"/>
      <c r="B93" s="5"/>
      <c r="C93" s="5"/>
      <c r="D93" s="5"/>
      <c r="E93" s="5"/>
      <c r="F93" s="5"/>
      <c r="G93" s="5"/>
      <c r="K93" s="9"/>
      <c r="L93" s="9"/>
      <c r="M93" s="9"/>
      <c r="Q93" s="5"/>
      <c r="R93" s="5"/>
      <c r="S93" s="5"/>
      <c r="T93" s="5"/>
      <c r="U93" s="5"/>
      <c r="V93" s="5"/>
      <c r="W93" s="5"/>
      <c r="X93" s="9"/>
      <c r="Y93" s="9"/>
      <c r="Z93" s="9"/>
      <c r="AA93" s="9"/>
      <c r="AB93" s="9"/>
      <c r="AC93" s="9"/>
      <c r="AG93" s="5"/>
      <c r="AH93" s="5"/>
      <c r="AI93" s="5"/>
      <c r="AJ93" s="5"/>
      <c r="AK93" s="5"/>
      <c r="AL93" s="5"/>
      <c r="AM93" s="5"/>
    </row>
    <row r="94" spans="1:39" x14ac:dyDescent="0.2">
      <c r="A94" s="5"/>
      <c r="B94" s="5"/>
      <c r="C94" s="5"/>
      <c r="D94" s="5"/>
      <c r="E94" s="5"/>
      <c r="F94" s="5"/>
      <c r="G94" s="5"/>
      <c r="K94" s="9"/>
      <c r="L94" s="9"/>
      <c r="M94" s="9"/>
      <c r="Q94" s="5"/>
      <c r="R94" s="5"/>
      <c r="S94" s="5"/>
      <c r="T94" s="5"/>
      <c r="U94" s="5"/>
      <c r="V94" s="5"/>
      <c r="W94" s="5"/>
      <c r="X94" s="9"/>
      <c r="Y94" s="9"/>
      <c r="Z94" s="9"/>
      <c r="AA94" s="9"/>
      <c r="AB94" s="9"/>
      <c r="AC94" s="9"/>
      <c r="AG94" s="5"/>
      <c r="AH94" s="5"/>
      <c r="AI94" s="5"/>
      <c r="AJ94" s="5"/>
      <c r="AK94" s="5"/>
      <c r="AL94" s="5"/>
      <c r="AM94" s="5"/>
    </row>
    <row r="95" spans="1:39" x14ac:dyDescent="0.2">
      <c r="A95" s="5"/>
      <c r="B95" s="5"/>
      <c r="C95" s="5"/>
      <c r="D95" s="5"/>
      <c r="E95" s="5"/>
      <c r="F95" s="5"/>
      <c r="G95" s="5"/>
      <c r="K95" s="9"/>
      <c r="L95" s="9"/>
      <c r="M95" s="9"/>
      <c r="Q95" s="5"/>
      <c r="R95" s="5"/>
      <c r="S95" s="5"/>
      <c r="T95" s="5"/>
      <c r="U95" s="5"/>
      <c r="V95" s="5"/>
      <c r="W95" s="5"/>
      <c r="X95" s="9"/>
      <c r="Y95" s="9"/>
      <c r="Z95" s="9"/>
      <c r="AA95" s="9"/>
      <c r="AB95" s="9"/>
      <c r="AC95" s="9"/>
      <c r="AG95" s="5"/>
      <c r="AH95" s="5"/>
      <c r="AI95" s="5"/>
      <c r="AJ95" s="5"/>
      <c r="AK95" s="5"/>
      <c r="AL95" s="5"/>
      <c r="AM95" s="5"/>
    </row>
    <row r="96" spans="1:39" x14ac:dyDescent="0.2">
      <c r="A96" s="5"/>
      <c r="B96" s="5"/>
      <c r="C96" s="5"/>
      <c r="D96" s="5"/>
      <c r="E96" s="5"/>
      <c r="F96" s="5"/>
      <c r="G96" s="5"/>
      <c r="K96" s="9"/>
      <c r="L96" s="9"/>
      <c r="M96" s="9"/>
      <c r="Q96" s="5"/>
      <c r="R96" s="5"/>
      <c r="S96" s="5"/>
      <c r="T96" s="5"/>
      <c r="U96" s="5"/>
      <c r="V96" s="5"/>
      <c r="W96" s="5"/>
      <c r="X96" s="9"/>
      <c r="Y96" s="9"/>
      <c r="Z96" s="9"/>
      <c r="AA96" s="9"/>
      <c r="AB96" s="9"/>
      <c r="AC96" s="9"/>
      <c r="AG96" s="5"/>
      <c r="AH96" s="5"/>
      <c r="AI96" s="5"/>
      <c r="AJ96" s="5"/>
      <c r="AK96" s="5"/>
      <c r="AL96" s="5"/>
      <c r="AM96" s="5"/>
    </row>
    <row r="97" spans="1:39" x14ac:dyDescent="0.2">
      <c r="A97" s="5"/>
      <c r="B97" s="5"/>
      <c r="C97" s="5"/>
      <c r="D97" s="5"/>
      <c r="E97" s="5"/>
      <c r="F97" s="5"/>
      <c r="G97" s="5"/>
      <c r="K97" s="9"/>
      <c r="L97" s="9"/>
      <c r="M97" s="9"/>
      <c r="Q97" s="5"/>
      <c r="R97" s="5"/>
      <c r="S97" s="5"/>
      <c r="T97" s="5"/>
      <c r="U97" s="5"/>
      <c r="V97" s="5"/>
      <c r="W97" s="5"/>
      <c r="X97" s="9"/>
      <c r="Y97" s="9"/>
      <c r="Z97" s="9"/>
      <c r="AA97" s="9"/>
      <c r="AB97" s="9"/>
      <c r="AC97" s="9"/>
      <c r="AG97" s="5"/>
      <c r="AH97" s="5"/>
      <c r="AI97" s="5"/>
      <c r="AJ97" s="5"/>
      <c r="AK97" s="5"/>
      <c r="AL97" s="5"/>
      <c r="AM97" s="5"/>
    </row>
    <row r="98" spans="1:39" x14ac:dyDescent="0.2">
      <c r="A98" s="5"/>
      <c r="B98" s="5"/>
      <c r="C98" s="5"/>
      <c r="D98" s="5"/>
      <c r="E98" s="5"/>
      <c r="F98" s="5"/>
      <c r="G98" s="5"/>
      <c r="K98" s="9"/>
      <c r="L98" s="9"/>
      <c r="M98" s="9"/>
      <c r="Q98" s="5"/>
      <c r="R98" s="5"/>
      <c r="S98" s="5"/>
      <c r="T98" s="5"/>
      <c r="U98" s="5"/>
      <c r="V98" s="5"/>
      <c r="W98" s="5"/>
      <c r="X98" s="9"/>
      <c r="Y98" s="9"/>
      <c r="Z98" s="9"/>
      <c r="AA98" s="9"/>
      <c r="AB98" s="9"/>
      <c r="AC98" s="9"/>
      <c r="AG98" s="5"/>
      <c r="AH98" s="5"/>
      <c r="AI98" s="5"/>
      <c r="AJ98" s="5"/>
      <c r="AK98" s="5"/>
      <c r="AL98" s="5"/>
      <c r="AM98" s="5"/>
    </row>
    <row r="99" spans="1:39" x14ac:dyDescent="0.2">
      <c r="A99" s="5"/>
      <c r="B99" s="5"/>
      <c r="C99" s="5"/>
      <c r="D99" s="5"/>
      <c r="E99" s="5"/>
      <c r="F99" s="5"/>
      <c r="G99" s="5"/>
      <c r="K99" s="9"/>
      <c r="L99" s="9"/>
      <c r="M99" s="9"/>
      <c r="Q99" s="5"/>
      <c r="R99" s="5"/>
      <c r="S99" s="5"/>
      <c r="T99" s="5"/>
      <c r="U99" s="5"/>
      <c r="V99" s="5"/>
      <c r="W99" s="5"/>
      <c r="X99" s="9"/>
      <c r="Y99" s="9"/>
      <c r="Z99" s="9"/>
      <c r="AA99" s="9"/>
      <c r="AB99" s="9"/>
      <c r="AC99" s="9"/>
      <c r="AG99" s="5"/>
      <c r="AH99" s="5"/>
      <c r="AI99" s="5"/>
      <c r="AJ99" s="5"/>
      <c r="AK99" s="5"/>
      <c r="AL99" s="5"/>
      <c r="AM99" s="5"/>
    </row>
    <row r="100" spans="1:39" x14ac:dyDescent="0.2">
      <c r="A100" s="5"/>
      <c r="B100" s="5"/>
      <c r="C100" s="5"/>
      <c r="D100" s="5"/>
      <c r="E100" s="5"/>
      <c r="F100" s="5"/>
      <c r="G100" s="5"/>
      <c r="K100" s="9"/>
      <c r="L100" s="9"/>
      <c r="M100" s="9"/>
      <c r="Q100" s="5"/>
      <c r="R100" s="5"/>
      <c r="S100" s="5"/>
      <c r="T100" s="5"/>
      <c r="U100" s="5"/>
      <c r="V100" s="5"/>
      <c r="W100" s="5"/>
      <c r="X100" s="9"/>
      <c r="Y100" s="9"/>
      <c r="Z100" s="9"/>
      <c r="AA100" s="9"/>
      <c r="AB100" s="9"/>
      <c r="AC100" s="9"/>
      <c r="AG100" s="5"/>
      <c r="AH100" s="5"/>
      <c r="AI100" s="5"/>
      <c r="AJ100" s="5"/>
      <c r="AK100" s="5"/>
      <c r="AL100" s="5"/>
      <c r="AM100" s="5"/>
    </row>
    <row r="101" spans="1:39" x14ac:dyDescent="0.2">
      <c r="A101" s="5"/>
      <c r="B101" s="5"/>
      <c r="C101" s="5"/>
      <c r="D101" s="5"/>
      <c r="E101" s="5"/>
      <c r="F101" s="5"/>
      <c r="G101" s="5"/>
      <c r="K101" s="9"/>
      <c r="L101" s="9"/>
      <c r="M101" s="9"/>
      <c r="Q101" s="5"/>
      <c r="R101" s="5"/>
      <c r="S101" s="5"/>
      <c r="T101" s="5"/>
      <c r="U101" s="5"/>
      <c r="V101" s="5"/>
      <c r="W101" s="5"/>
      <c r="X101" s="9"/>
      <c r="Y101" s="9"/>
      <c r="Z101" s="9"/>
      <c r="AA101" s="9"/>
      <c r="AB101" s="9"/>
      <c r="AC101" s="9"/>
      <c r="AG101" s="5"/>
      <c r="AH101" s="5"/>
      <c r="AI101" s="5"/>
      <c r="AJ101" s="5"/>
      <c r="AK101" s="5"/>
      <c r="AL101" s="5"/>
      <c r="AM101" s="5"/>
    </row>
    <row r="102" spans="1:39" x14ac:dyDescent="0.2">
      <c r="A102" s="5"/>
      <c r="B102" s="5"/>
      <c r="C102" s="5"/>
      <c r="D102" s="5"/>
      <c r="E102" s="5"/>
      <c r="F102" s="5"/>
      <c r="G102" s="5"/>
      <c r="K102" s="9"/>
      <c r="L102" s="9"/>
      <c r="M102" s="9"/>
      <c r="Q102" s="5"/>
      <c r="R102" s="5"/>
      <c r="S102" s="5"/>
      <c r="T102" s="5"/>
      <c r="U102" s="5"/>
      <c r="V102" s="5"/>
      <c r="W102" s="5"/>
      <c r="X102" s="9"/>
      <c r="Y102" s="9"/>
      <c r="Z102" s="9"/>
      <c r="AA102" s="9"/>
      <c r="AB102" s="9"/>
      <c r="AC102" s="9"/>
      <c r="AG102" s="5"/>
      <c r="AH102" s="5"/>
      <c r="AI102" s="5"/>
      <c r="AJ102" s="5"/>
      <c r="AK102" s="5"/>
      <c r="AL102" s="5"/>
      <c r="AM102" s="5"/>
    </row>
    <row r="103" spans="1:39" x14ac:dyDescent="0.2">
      <c r="A103" s="5"/>
      <c r="B103" s="5"/>
      <c r="C103" s="5"/>
      <c r="D103" s="5"/>
      <c r="E103" s="5"/>
      <c r="F103" s="5"/>
      <c r="G103" s="5"/>
      <c r="K103" s="9"/>
      <c r="L103" s="9"/>
      <c r="M103" s="9"/>
      <c r="Q103" s="5"/>
      <c r="R103" s="5"/>
      <c r="S103" s="5"/>
      <c r="T103" s="5"/>
      <c r="U103" s="5"/>
      <c r="V103" s="5"/>
      <c r="W103" s="5"/>
      <c r="X103" s="9"/>
      <c r="Y103" s="9"/>
      <c r="Z103" s="9"/>
      <c r="AA103" s="9"/>
      <c r="AB103" s="9"/>
      <c r="AC103" s="9"/>
      <c r="AG103" s="5"/>
      <c r="AH103" s="5"/>
      <c r="AI103" s="5"/>
      <c r="AJ103" s="5"/>
      <c r="AK103" s="5"/>
      <c r="AL103" s="5"/>
      <c r="AM103" s="5"/>
    </row>
    <row r="104" spans="1:39" x14ac:dyDescent="0.2">
      <c r="A104" s="5"/>
      <c r="B104" s="5"/>
      <c r="C104" s="5"/>
      <c r="D104" s="5"/>
      <c r="E104" s="5"/>
      <c r="F104" s="5"/>
      <c r="G104" s="5"/>
      <c r="K104" s="9"/>
      <c r="L104" s="9"/>
      <c r="M104" s="9"/>
      <c r="Q104" s="5"/>
      <c r="R104" s="5"/>
      <c r="S104" s="5"/>
      <c r="T104" s="5"/>
      <c r="U104" s="5"/>
      <c r="V104" s="5"/>
      <c r="W104" s="5"/>
      <c r="X104" s="9"/>
      <c r="Y104" s="9"/>
      <c r="Z104" s="9"/>
      <c r="AA104" s="9"/>
      <c r="AB104" s="9"/>
      <c r="AC104" s="9"/>
      <c r="AG104" s="5"/>
      <c r="AH104" s="5"/>
      <c r="AI104" s="5"/>
      <c r="AJ104" s="5"/>
      <c r="AK104" s="5"/>
      <c r="AL104" s="5"/>
      <c r="AM104" s="5"/>
    </row>
    <row r="105" spans="1:39" x14ac:dyDescent="0.2">
      <c r="A105" s="5"/>
      <c r="B105" s="5"/>
      <c r="C105" s="5"/>
      <c r="D105" s="5"/>
      <c r="E105" s="5"/>
      <c r="F105" s="5"/>
      <c r="G105" s="5"/>
      <c r="K105" s="9"/>
      <c r="L105" s="9"/>
      <c r="M105" s="9"/>
      <c r="Q105" s="5"/>
      <c r="R105" s="5"/>
      <c r="S105" s="5"/>
      <c r="T105" s="5"/>
      <c r="U105" s="5"/>
      <c r="V105" s="5"/>
      <c r="W105" s="5"/>
      <c r="X105" s="9"/>
      <c r="Y105" s="9"/>
      <c r="Z105" s="9"/>
      <c r="AA105" s="9"/>
      <c r="AB105" s="9"/>
      <c r="AC105" s="9"/>
      <c r="AG105" s="5"/>
      <c r="AH105" s="5"/>
      <c r="AI105" s="5"/>
      <c r="AJ105" s="5"/>
      <c r="AK105" s="5"/>
      <c r="AL105" s="5"/>
      <c r="AM105" s="5"/>
    </row>
    <row r="106" spans="1:39" x14ac:dyDescent="0.2">
      <c r="A106" s="5"/>
      <c r="B106" s="5"/>
      <c r="C106" s="5"/>
      <c r="D106" s="5"/>
      <c r="E106" s="5"/>
      <c r="F106" s="5"/>
      <c r="G106" s="5"/>
      <c r="K106" s="9"/>
      <c r="L106" s="9"/>
      <c r="M106" s="9"/>
      <c r="Q106" s="5"/>
      <c r="R106" s="5"/>
      <c r="S106" s="5"/>
      <c r="T106" s="5"/>
      <c r="U106" s="5"/>
      <c r="V106" s="5"/>
      <c r="W106" s="5"/>
      <c r="X106" s="9"/>
      <c r="Y106" s="9"/>
      <c r="Z106" s="9"/>
      <c r="AA106" s="9"/>
      <c r="AB106" s="9"/>
      <c r="AC106" s="9"/>
      <c r="AG106" s="5"/>
      <c r="AH106" s="5"/>
      <c r="AI106" s="5"/>
      <c r="AJ106" s="5"/>
      <c r="AK106" s="5"/>
      <c r="AL106" s="5"/>
      <c r="AM106" s="5"/>
    </row>
    <row r="107" spans="1:39" x14ac:dyDescent="0.2">
      <c r="A107" s="5"/>
      <c r="B107" s="5"/>
      <c r="C107" s="5"/>
      <c r="D107" s="5"/>
      <c r="E107" s="5"/>
      <c r="F107" s="5"/>
      <c r="G107" s="5"/>
      <c r="K107" s="9"/>
      <c r="L107" s="9"/>
      <c r="M107" s="9"/>
      <c r="Q107" s="5"/>
      <c r="R107" s="5"/>
      <c r="S107" s="5"/>
      <c r="T107" s="5"/>
      <c r="U107" s="5"/>
      <c r="V107" s="5"/>
      <c r="W107" s="5"/>
      <c r="X107" s="9"/>
      <c r="Y107" s="9"/>
      <c r="Z107" s="9"/>
      <c r="AA107" s="9"/>
      <c r="AB107" s="9"/>
      <c r="AC107" s="9"/>
      <c r="AG107" s="5"/>
      <c r="AH107" s="5"/>
      <c r="AI107" s="5"/>
      <c r="AJ107" s="5"/>
      <c r="AK107" s="5"/>
      <c r="AL107" s="5"/>
      <c r="AM107" s="5"/>
    </row>
    <row r="108" spans="1:39" x14ac:dyDescent="0.2">
      <c r="A108" s="5"/>
      <c r="B108" s="5"/>
      <c r="C108" s="5"/>
      <c r="D108" s="5"/>
      <c r="E108" s="5"/>
      <c r="F108" s="5"/>
      <c r="G108" s="5"/>
      <c r="K108" s="9"/>
      <c r="L108" s="9"/>
      <c r="M108" s="9"/>
      <c r="Q108" s="5"/>
      <c r="R108" s="5"/>
      <c r="S108" s="5"/>
      <c r="T108" s="5"/>
      <c r="U108" s="5"/>
      <c r="V108" s="5"/>
      <c r="W108" s="5"/>
      <c r="X108" s="9"/>
      <c r="Y108" s="9"/>
      <c r="Z108" s="9"/>
      <c r="AA108" s="9"/>
      <c r="AB108" s="9"/>
      <c r="AC108" s="9"/>
      <c r="AG108" s="5"/>
      <c r="AH108" s="5"/>
      <c r="AI108" s="5"/>
      <c r="AJ108" s="5"/>
      <c r="AK108" s="5"/>
      <c r="AL108" s="5"/>
      <c r="AM108" s="5"/>
    </row>
    <row r="109" spans="1:39" x14ac:dyDescent="0.2">
      <c r="A109" s="5"/>
      <c r="B109" s="5"/>
      <c r="C109" s="5"/>
      <c r="D109" s="5"/>
      <c r="E109" s="5"/>
      <c r="F109" s="5"/>
      <c r="G109" s="5"/>
      <c r="K109" s="9"/>
      <c r="L109" s="9"/>
      <c r="M109" s="9"/>
      <c r="Q109" s="5"/>
      <c r="R109" s="5"/>
      <c r="S109" s="5"/>
      <c r="T109" s="5"/>
      <c r="U109" s="5"/>
      <c r="V109" s="5"/>
      <c r="W109" s="5"/>
      <c r="X109" s="9"/>
      <c r="Y109" s="9"/>
      <c r="Z109" s="9"/>
      <c r="AA109" s="9"/>
      <c r="AB109" s="9"/>
      <c r="AC109" s="9"/>
      <c r="AG109" s="5"/>
      <c r="AH109" s="5"/>
      <c r="AI109" s="5"/>
      <c r="AJ109" s="5"/>
      <c r="AK109" s="5"/>
      <c r="AL109" s="5"/>
      <c r="AM109" s="5"/>
    </row>
    <row r="110" spans="1:39" x14ac:dyDescent="0.2">
      <c r="A110" s="5"/>
      <c r="B110" s="5"/>
      <c r="C110" s="5"/>
      <c r="D110" s="5"/>
      <c r="E110" s="5"/>
      <c r="F110" s="5"/>
      <c r="G110" s="5"/>
      <c r="K110" s="9"/>
      <c r="L110" s="9"/>
      <c r="M110" s="9"/>
      <c r="Q110" s="5"/>
      <c r="R110" s="5"/>
      <c r="S110" s="5"/>
      <c r="T110" s="5"/>
      <c r="U110" s="5"/>
      <c r="V110" s="5"/>
      <c r="W110" s="5"/>
      <c r="X110" s="9"/>
      <c r="Y110" s="9"/>
      <c r="Z110" s="9"/>
      <c r="AA110" s="9"/>
      <c r="AB110" s="9"/>
      <c r="AC110" s="9"/>
      <c r="AG110" s="5"/>
      <c r="AH110" s="5"/>
      <c r="AI110" s="5"/>
      <c r="AJ110" s="5"/>
      <c r="AK110" s="5"/>
      <c r="AL110" s="5"/>
      <c r="AM110" s="5"/>
    </row>
    <row r="111" spans="1:39" x14ac:dyDescent="0.2">
      <c r="A111" s="5"/>
      <c r="B111" s="5"/>
      <c r="C111" s="5"/>
      <c r="D111" s="5"/>
      <c r="E111" s="5"/>
      <c r="F111" s="5"/>
      <c r="G111" s="5"/>
      <c r="K111" s="9"/>
      <c r="L111" s="9"/>
      <c r="M111" s="9"/>
      <c r="Q111" s="5"/>
      <c r="R111" s="5"/>
      <c r="S111" s="5"/>
      <c r="T111" s="5"/>
      <c r="U111" s="5"/>
      <c r="V111" s="5"/>
      <c r="W111" s="5"/>
      <c r="X111" s="9"/>
      <c r="Y111" s="9"/>
      <c r="Z111" s="9"/>
      <c r="AA111" s="9"/>
      <c r="AB111" s="9"/>
      <c r="AC111" s="9"/>
      <c r="AG111" s="5"/>
      <c r="AH111" s="5"/>
      <c r="AI111" s="5"/>
      <c r="AJ111" s="5"/>
      <c r="AK111" s="5"/>
      <c r="AL111" s="5"/>
      <c r="AM111" s="5"/>
    </row>
    <row r="112" spans="1:39" x14ac:dyDescent="0.2">
      <c r="A112" s="5"/>
      <c r="B112" s="5"/>
      <c r="C112" s="5"/>
      <c r="D112" s="5"/>
      <c r="E112" s="5"/>
      <c r="F112" s="5"/>
      <c r="G112" s="5"/>
      <c r="K112" s="9"/>
      <c r="L112" s="9"/>
      <c r="M112" s="9"/>
      <c r="Q112" s="5"/>
      <c r="R112" s="5"/>
      <c r="S112" s="5"/>
      <c r="T112" s="5"/>
      <c r="U112" s="5"/>
      <c r="V112" s="5"/>
      <c r="W112" s="5"/>
      <c r="X112" s="9"/>
      <c r="Y112" s="9"/>
      <c r="Z112" s="9"/>
      <c r="AA112" s="9"/>
      <c r="AB112" s="9"/>
      <c r="AC112" s="9"/>
      <c r="AG112" s="5"/>
      <c r="AH112" s="5"/>
      <c r="AI112" s="5"/>
      <c r="AJ112" s="5"/>
      <c r="AK112" s="5"/>
      <c r="AL112" s="5"/>
      <c r="AM112" s="5"/>
    </row>
    <row r="113" spans="1:39" x14ac:dyDescent="0.2">
      <c r="A113" s="5"/>
      <c r="B113" s="5"/>
      <c r="C113" s="5"/>
      <c r="D113" s="5"/>
      <c r="E113" s="5"/>
      <c r="F113" s="5"/>
      <c r="G113" s="5"/>
      <c r="K113" s="9"/>
      <c r="L113" s="9"/>
      <c r="M113" s="9"/>
      <c r="Q113" s="5"/>
      <c r="R113" s="5"/>
      <c r="S113" s="5"/>
      <c r="T113" s="5"/>
      <c r="U113" s="5"/>
      <c r="V113" s="5"/>
      <c r="W113" s="5"/>
      <c r="X113" s="9"/>
      <c r="Y113" s="9"/>
      <c r="Z113" s="9"/>
      <c r="AA113" s="9"/>
      <c r="AB113" s="9"/>
      <c r="AC113" s="9"/>
      <c r="AG113" s="5"/>
      <c r="AH113" s="5"/>
      <c r="AI113" s="5"/>
      <c r="AJ113" s="5"/>
      <c r="AK113" s="5"/>
      <c r="AL113" s="5"/>
      <c r="AM113" s="5"/>
    </row>
    <row r="114" spans="1:39" x14ac:dyDescent="0.2">
      <c r="A114" s="5"/>
      <c r="B114" s="5"/>
      <c r="C114" s="5"/>
      <c r="D114" s="5"/>
      <c r="E114" s="5"/>
      <c r="F114" s="5"/>
      <c r="G114" s="5"/>
      <c r="K114" s="9"/>
      <c r="L114" s="9"/>
      <c r="M114" s="9"/>
      <c r="Q114" s="5"/>
      <c r="R114" s="5"/>
      <c r="S114" s="5"/>
      <c r="T114" s="5"/>
      <c r="U114" s="5"/>
      <c r="V114" s="5"/>
      <c r="W114" s="5"/>
      <c r="X114" s="9"/>
      <c r="Y114" s="9"/>
      <c r="Z114" s="9"/>
      <c r="AA114" s="9"/>
      <c r="AB114" s="9"/>
      <c r="AC114" s="9"/>
      <c r="AG114" s="5"/>
      <c r="AH114" s="5"/>
      <c r="AI114" s="5"/>
      <c r="AJ114" s="5"/>
      <c r="AK114" s="5"/>
      <c r="AL114" s="5"/>
      <c r="AM114" s="5"/>
    </row>
    <row r="115" spans="1:39" x14ac:dyDescent="0.2">
      <c r="A115" s="5"/>
      <c r="B115" s="5"/>
      <c r="C115" s="5"/>
      <c r="D115" s="5"/>
      <c r="E115" s="5"/>
      <c r="F115" s="5"/>
      <c r="G115" s="5"/>
      <c r="K115" s="9"/>
      <c r="L115" s="9"/>
      <c r="M115" s="9"/>
      <c r="Q115" s="5"/>
      <c r="R115" s="5"/>
      <c r="S115" s="5"/>
      <c r="T115" s="5"/>
      <c r="U115" s="5"/>
      <c r="V115" s="5"/>
      <c r="W115" s="5"/>
      <c r="X115" s="9"/>
      <c r="Y115" s="9"/>
      <c r="Z115" s="9"/>
      <c r="AA115" s="9"/>
      <c r="AB115" s="9"/>
      <c r="AC115" s="9"/>
      <c r="AG115" s="5"/>
      <c r="AH115" s="5"/>
      <c r="AI115" s="5"/>
      <c r="AJ115" s="5"/>
      <c r="AK115" s="5"/>
      <c r="AL115" s="5"/>
      <c r="AM115" s="5"/>
    </row>
    <row r="116" spans="1:39" x14ac:dyDescent="0.2">
      <c r="A116" s="5"/>
      <c r="B116" s="5"/>
      <c r="C116" s="5"/>
      <c r="D116" s="5"/>
      <c r="E116" s="5"/>
      <c r="F116" s="5"/>
      <c r="G116" s="5"/>
      <c r="K116" s="9"/>
      <c r="L116" s="9"/>
      <c r="M116" s="9"/>
      <c r="Q116" s="5"/>
      <c r="R116" s="5"/>
      <c r="S116" s="5"/>
      <c r="T116" s="5"/>
      <c r="U116" s="5"/>
      <c r="V116" s="5"/>
      <c r="W116" s="5"/>
      <c r="X116" s="9"/>
      <c r="Y116" s="9"/>
      <c r="Z116" s="9"/>
      <c r="AA116" s="9"/>
      <c r="AB116" s="9"/>
      <c r="AC116" s="9"/>
      <c r="AG116" s="5"/>
      <c r="AH116" s="5"/>
      <c r="AI116" s="5"/>
      <c r="AJ116" s="5"/>
      <c r="AK116" s="5"/>
      <c r="AL116" s="5"/>
      <c r="AM116" s="5"/>
    </row>
    <row r="117" spans="1:39" x14ac:dyDescent="0.2">
      <c r="A117" s="5"/>
      <c r="B117" s="5"/>
      <c r="C117" s="5"/>
      <c r="D117" s="5"/>
      <c r="E117" s="5"/>
      <c r="F117" s="5"/>
      <c r="G117" s="5"/>
      <c r="K117" s="9"/>
      <c r="L117" s="9"/>
      <c r="M117" s="9"/>
      <c r="Q117" s="5"/>
      <c r="R117" s="5"/>
      <c r="S117" s="5"/>
      <c r="T117" s="5"/>
      <c r="U117" s="5"/>
      <c r="V117" s="5"/>
      <c r="W117" s="5"/>
      <c r="X117" s="9"/>
      <c r="Y117" s="9"/>
      <c r="Z117" s="9"/>
      <c r="AA117" s="9"/>
      <c r="AB117" s="9"/>
      <c r="AC117" s="9"/>
      <c r="AG117" s="5"/>
      <c r="AH117" s="5"/>
      <c r="AI117" s="5"/>
      <c r="AJ117" s="5"/>
      <c r="AK117" s="5"/>
      <c r="AL117" s="5"/>
      <c r="AM117" s="5"/>
    </row>
    <row r="118" spans="1:39" x14ac:dyDescent="0.2">
      <c r="A118" s="5"/>
      <c r="B118" s="5"/>
      <c r="C118" s="5"/>
      <c r="D118" s="5"/>
      <c r="E118" s="5"/>
      <c r="F118" s="5"/>
      <c r="G118" s="5"/>
      <c r="K118" s="9"/>
      <c r="L118" s="9"/>
      <c r="M118" s="9"/>
      <c r="Q118" s="5"/>
      <c r="R118" s="5"/>
      <c r="S118" s="5"/>
      <c r="T118" s="5"/>
      <c r="U118" s="5"/>
      <c r="V118" s="5"/>
      <c r="W118" s="5"/>
      <c r="X118" s="9"/>
      <c r="Y118" s="9"/>
      <c r="Z118" s="9"/>
      <c r="AA118" s="9"/>
      <c r="AB118" s="9"/>
      <c r="AC118" s="9"/>
      <c r="AG118" s="5"/>
      <c r="AH118" s="5"/>
      <c r="AI118" s="5"/>
      <c r="AJ118" s="5"/>
      <c r="AK118" s="5"/>
      <c r="AL118" s="5"/>
      <c r="AM118" s="5"/>
    </row>
    <row r="119" spans="1:39" x14ac:dyDescent="0.2">
      <c r="A119" s="5"/>
      <c r="B119" s="5"/>
      <c r="C119" s="5"/>
      <c r="D119" s="5"/>
      <c r="E119" s="5"/>
      <c r="F119" s="5"/>
      <c r="G119" s="5"/>
      <c r="K119" s="9"/>
      <c r="L119" s="9"/>
      <c r="M119" s="9"/>
      <c r="Q119" s="5"/>
      <c r="R119" s="5"/>
      <c r="S119" s="5"/>
      <c r="T119" s="5"/>
      <c r="U119" s="5"/>
      <c r="V119" s="5"/>
      <c r="W119" s="5"/>
      <c r="X119" s="9"/>
      <c r="Y119" s="9"/>
      <c r="Z119" s="9"/>
      <c r="AA119" s="9"/>
      <c r="AB119" s="9"/>
      <c r="AC119" s="9"/>
      <c r="AG119" s="5"/>
      <c r="AH119" s="5"/>
      <c r="AI119" s="5"/>
      <c r="AJ119" s="5"/>
      <c r="AK119" s="5"/>
      <c r="AL119" s="5"/>
      <c r="AM119" s="5"/>
    </row>
    <row r="120" spans="1:39" x14ac:dyDescent="0.2">
      <c r="A120" s="5"/>
      <c r="B120" s="5"/>
      <c r="C120" s="5"/>
      <c r="D120" s="5"/>
      <c r="E120" s="5"/>
      <c r="F120" s="5"/>
      <c r="G120" s="5"/>
      <c r="K120" s="9"/>
      <c r="L120" s="9"/>
      <c r="M120" s="9"/>
      <c r="Q120" s="5"/>
      <c r="R120" s="5"/>
      <c r="S120" s="5"/>
      <c r="T120" s="5"/>
      <c r="U120" s="5"/>
      <c r="V120" s="5"/>
      <c r="W120" s="5"/>
      <c r="X120" s="9"/>
      <c r="Y120" s="9"/>
      <c r="Z120" s="9"/>
      <c r="AA120" s="9"/>
      <c r="AB120" s="9"/>
      <c r="AC120" s="9"/>
      <c r="AG120" s="5"/>
      <c r="AH120" s="5"/>
      <c r="AI120" s="5"/>
      <c r="AJ120" s="5"/>
      <c r="AK120" s="5"/>
      <c r="AL120" s="5"/>
      <c r="AM120" s="5"/>
    </row>
    <row r="121" spans="1:39" x14ac:dyDescent="0.2">
      <c r="A121" s="5"/>
      <c r="B121" s="5"/>
      <c r="C121" s="5"/>
      <c r="D121" s="5"/>
      <c r="E121" s="5"/>
      <c r="F121" s="5"/>
      <c r="G121" s="5"/>
      <c r="K121" s="9"/>
      <c r="L121" s="9"/>
      <c r="M121" s="9"/>
      <c r="Q121" s="5"/>
      <c r="R121" s="5"/>
      <c r="S121" s="5"/>
      <c r="T121" s="5"/>
      <c r="U121" s="5"/>
      <c r="V121" s="5"/>
      <c r="W121" s="5"/>
      <c r="X121" s="9"/>
      <c r="Y121" s="9"/>
      <c r="Z121" s="9"/>
      <c r="AA121" s="9"/>
      <c r="AB121" s="9"/>
      <c r="AC121" s="9"/>
      <c r="AG121" s="5"/>
      <c r="AH121" s="5"/>
      <c r="AI121" s="5"/>
      <c r="AJ121" s="5"/>
      <c r="AK121" s="5"/>
      <c r="AL121" s="5"/>
      <c r="AM121" s="5"/>
    </row>
    <row r="122" spans="1:39" x14ac:dyDescent="0.2">
      <c r="A122" s="5"/>
      <c r="B122" s="5"/>
      <c r="C122" s="5"/>
      <c r="D122" s="5"/>
      <c r="E122" s="5"/>
      <c r="F122" s="5"/>
      <c r="G122" s="5"/>
      <c r="K122" s="9"/>
      <c r="L122" s="9"/>
      <c r="M122" s="9"/>
      <c r="Q122" s="5"/>
      <c r="R122" s="5"/>
      <c r="S122" s="5"/>
      <c r="T122" s="5"/>
      <c r="U122" s="5"/>
      <c r="V122" s="5"/>
      <c r="W122" s="5"/>
      <c r="X122" s="9"/>
      <c r="Y122" s="9"/>
      <c r="Z122" s="9"/>
      <c r="AA122" s="9"/>
      <c r="AB122" s="9"/>
      <c r="AC122" s="9"/>
      <c r="AG122" s="5"/>
      <c r="AH122" s="5"/>
      <c r="AI122" s="5"/>
      <c r="AJ122" s="5"/>
      <c r="AK122" s="5"/>
      <c r="AL122" s="5"/>
      <c r="AM122" s="5"/>
    </row>
    <row r="123" spans="1:39" x14ac:dyDescent="0.2">
      <c r="A123" s="5"/>
      <c r="B123" s="5"/>
      <c r="C123" s="5"/>
      <c r="D123" s="5"/>
      <c r="E123" s="5"/>
      <c r="F123" s="5"/>
      <c r="G123" s="5"/>
      <c r="K123" s="9"/>
      <c r="L123" s="9"/>
      <c r="M123" s="9"/>
      <c r="Q123" s="5"/>
      <c r="R123" s="5"/>
      <c r="S123" s="5"/>
      <c r="T123" s="5"/>
      <c r="U123" s="5"/>
      <c r="V123" s="5"/>
      <c r="W123" s="5"/>
      <c r="X123" s="9"/>
      <c r="Y123" s="9"/>
      <c r="Z123" s="9"/>
      <c r="AA123" s="9"/>
      <c r="AB123" s="9"/>
      <c r="AC123" s="9"/>
      <c r="AG123" s="5"/>
      <c r="AH123" s="5"/>
      <c r="AI123" s="5"/>
      <c r="AJ123" s="5"/>
      <c r="AK123" s="5"/>
      <c r="AL123" s="5"/>
      <c r="AM123" s="5"/>
    </row>
    <row r="124" spans="1:39" x14ac:dyDescent="0.2">
      <c r="A124" s="5"/>
      <c r="B124" s="5"/>
      <c r="C124" s="5"/>
      <c r="D124" s="5"/>
      <c r="E124" s="5"/>
      <c r="F124" s="5"/>
      <c r="G124" s="5"/>
      <c r="K124" s="9"/>
      <c r="L124" s="9"/>
      <c r="M124" s="9"/>
      <c r="Q124" s="5"/>
      <c r="R124" s="5"/>
      <c r="S124" s="5"/>
      <c r="T124" s="5"/>
      <c r="U124" s="5"/>
      <c r="V124" s="5"/>
      <c r="W124" s="5"/>
      <c r="X124" s="9"/>
      <c r="Y124" s="9"/>
      <c r="Z124" s="9"/>
      <c r="AA124" s="9"/>
      <c r="AB124" s="9"/>
      <c r="AC124" s="9"/>
      <c r="AG124" s="5"/>
      <c r="AH124" s="5"/>
      <c r="AI124" s="5"/>
      <c r="AJ124" s="5"/>
      <c r="AK124" s="5"/>
      <c r="AL124" s="5"/>
      <c r="AM124" s="5"/>
    </row>
    <row r="125" spans="1:39" x14ac:dyDescent="0.2">
      <c r="A125" s="5"/>
      <c r="B125" s="5"/>
      <c r="C125" s="5"/>
      <c r="D125" s="5"/>
      <c r="E125" s="5"/>
      <c r="F125" s="5"/>
      <c r="G125" s="5"/>
      <c r="K125" s="9"/>
      <c r="L125" s="9"/>
      <c r="M125" s="9"/>
      <c r="Q125" s="5"/>
      <c r="R125" s="5"/>
      <c r="S125" s="5"/>
      <c r="T125" s="5"/>
      <c r="U125" s="5"/>
      <c r="V125" s="5"/>
      <c r="W125" s="5"/>
      <c r="X125" s="9"/>
      <c r="Y125" s="9"/>
      <c r="Z125" s="9"/>
      <c r="AA125" s="9"/>
      <c r="AB125" s="9"/>
      <c r="AC125" s="9"/>
      <c r="AG125" s="5"/>
      <c r="AH125" s="5"/>
      <c r="AI125" s="5"/>
      <c r="AJ125" s="5"/>
      <c r="AK125" s="5"/>
      <c r="AL125" s="5"/>
      <c r="AM125" s="5"/>
    </row>
    <row r="126" spans="1:39" x14ac:dyDescent="0.2">
      <c r="A126" s="5"/>
      <c r="B126" s="5"/>
      <c r="C126" s="5"/>
      <c r="D126" s="5"/>
      <c r="E126" s="5"/>
      <c r="F126" s="5"/>
      <c r="G126" s="5"/>
      <c r="K126" s="9"/>
      <c r="L126" s="9"/>
      <c r="M126" s="9"/>
      <c r="Q126" s="5"/>
      <c r="R126" s="5"/>
      <c r="S126" s="5"/>
      <c r="T126" s="5"/>
      <c r="U126" s="5"/>
      <c r="V126" s="5"/>
      <c r="W126" s="5"/>
      <c r="X126" s="9"/>
      <c r="Y126" s="9"/>
      <c r="Z126" s="9"/>
      <c r="AA126" s="9"/>
      <c r="AB126" s="9"/>
      <c r="AC126" s="9"/>
      <c r="AG126" s="5"/>
      <c r="AH126" s="5"/>
      <c r="AI126" s="5"/>
      <c r="AJ126" s="5"/>
      <c r="AK126" s="5"/>
      <c r="AL126" s="5"/>
      <c r="AM126" s="5"/>
    </row>
    <row r="127" spans="1:39" x14ac:dyDescent="0.2">
      <c r="A127" s="5"/>
      <c r="B127" s="5"/>
      <c r="C127" s="5"/>
      <c r="D127" s="5"/>
      <c r="E127" s="5"/>
      <c r="F127" s="5"/>
      <c r="G127" s="5"/>
      <c r="K127" s="9"/>
      <c r="L127" s="9"/>
      <c r="M127" s="9"/>
      <c r="Q127" s="5"/>
      <c r="R127" s="5"/>
      <c r="S127" s="5"/>
      <c r="T127" s="5"/>
      <c r="U127" s="5"/>
      <c r="V127" s="5"/>
      <c r="W127" s="5"/>
      <c r="X127" s="9"/>
      <c r="Y127" s="9"/>
      <c r="Z127" s="9"/>
      <c r="AA127" s="9"/>
      <c r="AB127" s="9"/>
      <c r="AC127" s="9"/>
      <c r="AG127" s="5"/>
      <c r="AH127" s="5"/>
      <c r="AI127" s="5"/>
      <c r="AJ127" s="5"/>
      <c r="AK127" s="5"/>
      <c r="AL127" s="5"/>
      <c r="AM127" s="5"/>
    </row>
    <row r="128" spans="1:39" x14ac:dyDescent="0.2">
      <c r="A128" s="5"/>
      <c r="B128" s="5"/>
      <c r="C128" s="5"/>
      <c r="D128" s="5"/>
      <c r="E128" s="5"/>
      <c r="F128" s="5"/>
      <c r="G128" s="5"/>
      <c r="K128" s="9"/>
      <c r="L128" s="9"/>
      <c r="M128" s="9"/>
      <c r="Q128" s="5"/>
      <c r="R128" s="5"/>
      <c r="S128" s="5"/>
      <c r="T128" s="5"/>
      <c r="U128" s="5"/>
      <c r="V128" s="5"/>
      <c r="W128" s="5"/>
      <c r="X128" s="9"/>
      <c r="Y128" s="9"/>
      <c r="Z128" s="9"/>
      <c r="AA128" s="9"/>
      <c r="AB128" s="9"/>
      <c r="AC128" s="9"/>
      <c r="AG128" s="5"/>
      <c r="AH128" s="5"/>
      <c r="AI128" s="5"/>
      <c r="AJ128" s="5"/>
      <c r="AK128" s="5"/>
      <c r="AL128" s="5"/>
      <c r="AM128" s="5"/>
    </row>
    <row r="129" spans="1:39" x14ac:dyDescent="0.2">
      <c r="A129" s="5"/>
      <c r="B129" s="5"/>
      <c r="C129" s="5"/>
      <c r="D129" s="5"/>
      <c r="E129" s="5"/>
      <c r="F129" s="5"/>
      <c r="G129" s="5"/>
      <c r="K129" s="9"/>
      <c r="L129" s="9"/>
      <c r="M129" s="9"/>
      <c r="Q129" s="5"/>
      <c r="R129" s="5"/>
      <c r="S129" s="5"/>
      <c r="T129" s="5"/>
      <c r="U129" s="5"/>
      <c r="V129" s="5"/>
      <c r="W129" s="5"/>
      <c r="X129" s="9"/>
      <c r="Y129" s="9"/>
      <c r="Z129" s="9"/>
      <c r="AA129" s="9"/>
      <c r="AB129" s="9"/>
      <c r="AC129" s="9"/>
      <c r="AG129" s="5"/>
      <c r="AH129" s="5"/>
      <c r="AI129" s="5"/>
      <c r="AJ129" s="5"/>
      <c r="AK129" s="5"/>
      <c r="AL129" s="5"/>
      <c r="AM129" s="5"/>
    </row>
    <row r="130" spans="1:39" x14ac:dyDescent="0.2">
      <c r="A130" s="5"/>
      <c r="B130" s="5"/>
      <c r="C130" s="5"/>
      <c r="D130" s="5"/>
      <c r="E130" s="5"/>
      <c r="F130" s="5"/>
      <c r="G130" s="5"/>
      <c r="K130" s="9"/>
      <c r="L130" s="9"/>
      <c r="M130" s="9"/>
      <c r="Q130" s="5"/>
      <c r="R130" s="5"/>
      <c r="S130" s="5"/>
      <c r="T130" s="5"/>
      <c r="U130" s="5"/>
      <c r="V130" s="5"/>
      <c r="W130" s="5"/>
      <c r="X130" s="9"/>
      <c r="Y130" s="9"/>
      <c r="Z130" s="9"/>
      <c r="AA130" s="9"/>
      <c r="AB130" s="9"/>
      <c r="AC130" s="9"/>
      <c r="AG130" s="5"/>
      <c r="AH130" s="5"/>
      <c r="AI130" s="5"/>
      <c r="AJ130" s="5"/>
      <c r="AK130" s="5"/>
      <c r="AL130" s="5"/>
      <c r="AM130" s="5"/>
    </row>
    <row r="131" spans="1:39" x14ac:dyDescent="0.2">
      <c r="A131" s="5"/>
      <c r="B131" s="5"/>
      <c r="C131" s="5"/>
      <c r="D131" s="5"/>
      <c r="E131" s="5"/>
      <c r="F131" s="5"/>
      <c r="G131" s="5"/>
      <c r="K131" s="9"/>
      <c r="L131" s="9"/>
      <c r="M131" s="9"/>
      <c r="Q131" s="5"/>
      <c r="R131" s="5"/>
      <c r="S131" s="5"/>
      <c r="T131" s="5"/>
      <c r="U131" s="5"/>
      <c r="V131" s="5"/>
      <c r="W131" s="5"/>
      <c r="X131" s="9"/>
      <c r="Y131" s="9"/>
      <c r="Z131" s="9"/>
      <c r="AA131" s="9"/>
      <c r="AB131" s="9"/>
      <c r="AC131" s="9"/>
      <c r="AG131" s="5"/>
      <c r="AH131" s="5"/>
      <c r="AI131" s="5"/>
      <c r="AJ131" s="5"/>
      <c r="AK131" s="5"/>
      <c r="AL131" s="5"/>
      <c r="AM131" s="5"/>
    </row>
    <row r="132" spans="1:39" x14ac:dyDescent="0.2">
      <c r="A132" s="5"/>
      <c r="B132" s="5"/>
      <c r="C132" s="5"/>
      <c r="D132" s="5"/>
      <c r="E132" s="5"/>
      <c r="F132" s="5"/>
      <c r="G132" s="5"/>
      <c r="K132" s="9"/>
      <c r="L132" s="9"/>
      <c r="M132" s="9"/>
      <c r="Q132" s="5"/>
      <c r="R132" s="5"/>
      <c r="S132" s="5"/>
      <c r="T132" s="5"/>
      <c r="U132" s="5"/>
      <c r="V132" s="5"/>
      <c r="W132" s="5"/>
      <c r="X132" s="9"/>
      <c r="Y132" s="9"/>
      <c r="Z132" s="9"/>
      <c r="AA132" s="9"/>
      <c r="AB132" s="9"/>
      <c r="AC132" s="9"/>
      <c r="AG132" s="5"/>
      <c r="AH132" s="5"/>
      <c r="AI132" s="5"/>
      <c r="AJ132" s="5"/>
      <c r="AK132" s="5"/>
      <c r="AL132" s="5"/>
      <c r="AM132" s="5"/>
    </row>
    <row r="133" spans="1:39" x14ac:dyDescent="0.2">
      <c r="A133" s="5"/>
      <c r="B133" s="5"/>
      <c r="C133" s="5"/>
      <c r="D133" s="5"/>
      <c r="E133" s="5"/>
      <c r="F133" s="5"/>
      <c r="G133" s="5"/>
      <c r="K133" s="9"/>
      <c r="L133" s="9"/>
      <c r="M133" s="9"/>
      <c r="Q133" s="5"/>
      <c r="R133" s="5"/>
      <c r="S133" s="5"/>
      <c r="T133" s="5"/>
      <c r="U133" s="5"/>
      <c r="V133" s="5"/>
      <c r="W133" s="5"/>
      <c r="X133" s="9"/>
      <c r="Y133" s="9"/>
      <c r="Z133" s="9"/>
      <c r="AA133" s="9"/>
      <c r="AB133" s="9"/>
      <c r="AC133" s="9"/>
      <c r="AG133" s="5"/>
      <c r="AH133" s="5"/>
      <c r="AI133" s="5"/>
      <c r="AJ133" s="5"/>
      <c r="AK133" s="5"/>
      <c r="AL133" s="5"/>
      <c r="AM133" s="5"/>
    </row>
    <row r="134" spans="1:39" x14ac:dyDescent="0.2">
      <c r="A134" s="5"/>
      <c r="B134" s="5"/>
      <c r="C134" s="5"/>
      <c r="D134" s="5"/>
      <c r="E134" s="5"/>
      <c r="F134" s="5"/>
      <c r="G134" s="5"/>
      <c r="K134" s="9"/>
      <c r="L134" s="9"/>
      <c r="M134" s="9"/>
      <c r="Q134" s="5"/>
      <c r="R134" s="5"/>
      <c r="S134" s="5"/>
      <c r="T134" s="5"/>
      <c r="U134" s="5"/>
      <c r="V134" s="5"/>
      <c r="W134" s="5"/>
      <c r="X134" s="9"/>
      <c r="Y134" s="9"/>
      <c r="Z134" s="9"/>
      <c r="AA134" s="9"/>
      <c r="AB134" s="9"/>
      <c r="AC134" s="9"/>
      <c r="AG134" s="5"/>
      <c r="AH134" s="5"/>
      <c r="AI134" s="5"/>
      <c r="AJ134" s="5"/>
      <c r="AK134" s="5"/>
      <c r="AL134" s="5"/>
      <c r="AM134" s="5"/>
    </row>
    <row r="135" spans="1:39" x14ac:dyDescent="0.2">
      <c r="A135" s="5"/>
      <c r="B135" s="5"/>
      <c r="C135" s="5"/>
      <c r="D135" s="5"/>
      <c r="E135" s="5"/>
      <c r="F135" s="5"/>
      <c r="G135" s="5"/>
      <c r="K135" s="9"/>
      <c r="L135" s="9"/>
      <c r="M135" s="9"/>
      <c r="Q135" s="5"/>
      <c r="R135" s="5"/>
      <c r="S135" s="5"/>
      <c r="T135" s="5"/>
      <c r="U135" s="5"/>
      <c r="V135" s="5"/>
      <c r="W135" s="5"/>
      <c r="X135" s="9"/>
      <c r="Y135" s="9"/>
      <c r="Z135" s="9"/>
      <c r="AA135" s="9"/>
      <c r="AB135" s="9"/>
      <c r="AC135" s="9"/>
      <c r="AG135" s="5"/>
      <c r="AH135" s="5"/>
      <c r="AI135" s="5"/>
      <c r="AJ135" s="5"/>
      <c r="AK135" s="5"/>
      <c r="AL135" s="5"/>
      <c r="AM135" s="5"/>
    </row>
    <row r="136" spans="1:39" x14ac:dyDescent="0.2">
      <c r="A136" s="5"/>
      <c r="B136" s="5"/>
      <c r="C136" s="5"/>
      <c r="D136" s="5"/>
      <c r="E136" s="5"/>
      <c r="F136" s="5"/>
      <c r="G136" s="5"/>
      <c r="K136" s="9"/>
      <c r="L136" s="9"/>
      <c r="M136" s="9"/>
      <c r="Q136" s="5"/>
      <c r="R136" s="5"/>
      <c r="S136" s="5"/>
      <c r="T136" s="5"/>
      <c r="U136" s="5"/>
      <c r="V136" s="5"/>
      <c r="W136" s="5"/>
      <c r="X136" s="9"/>
      <c r="Y136" s="9"/>
      <c r="Z136" s="9"/>
      <c r="AA136" s="9"/>
      <c r="AB136" s="9"/>
      <c r="AC136" s="9"/>
      <c r="AG136" s="5"/>
      <c r="AH136" s="5"/>
      <c r="AI136" s="5"/>
      <c r="AJ136" s="5"/>
      <c r="AK136" s="5"/>
      <c r="AL136" s="5"/>
      <c r="AM136" s="5"/>
    </row>
    <row r="137" spans="1:39" x14ac:dyDescent="0.2">
      <c r="A137" s="5"/>
      <c r="B137" s="5"/>
      <c r="C137" s="5"/>
      <c r="D137" s="5"/>
      <c r="E137" s="5"/>
      <c r="F137" s="5"/>
      <c r="G137" s="5"/>
      <c r="K137" s="9"/>
      <c r="L137" s="9"/>
      <c r="M137" s="9"/>
      <c r="Q137" s="5"/>
      <c r="R137" s="5"/>
      <c r="S137" s="5"/>
      <c r="T137" s="5"/>
      <c r="U137" s="5"/>
      <c r="V137" s="5"/>
      <c r="W137" s="5"/>
      <c r="X137" s="9"/>
      <c r="Y137" s="9"/>
      <c r="Z137" s="9"/>
      <c r="AA137" s="9"/>
      <c r="AB137" s="9"/>
      <c r="AC137" s="9"/>
      <c r="AG137" s="5"/>
      <c r="AH137" s="5"/>
      <c r="AI137" s="5"/>
      <c r="AJ137" s="5"/>
      <c r="AK137" s="5"/>
      <c r="AL137" s="5"/>
      <c r="AM137" s="5"/>
    </row>
    <row r="138" spans="1:39" x14ac:dyDescent="0.2">
      <c r="A138" s="5"/>
      <c r="B138" s="5"/>
      <c r="C138" s="5"/>
      <c r="D138" s="5"/>
      <c r="E138" s="5"/>
      <c r="F138" s="5"/>
      <c r="G138" s="5"/>
      <c r="K138" s="9"/>
      <c r="L138" s="9"/>
      <c r="M138" s="9"/>
      <c r="Q138" s="5"/>
      <c r="R138" s="5"/>
      <c r="S138" s="5"/>
      <c r="T138" s="5"/>
      <c r="U138" s="5"/>
      <c r="V138" s="5"/>
      <c r="W138" s="5"/>
      <c r="X138" s="9"/>
      <c r="Y138" s="9"/>
      <c r="Z138" s="9"/>
      <c r="AA138" s="9"/>
      <c r="AB138" s="9"/>
      <c r="AC138" s="9"/>
      <c r="AG138" s="5"/>
      <c r="AH138" s="5"/>
      <c r="AI138" s="5"/>
      <c r="AJ138" s="5"/>
      <c r="AK138" s="5"/>
      <c r="AL138" s="5"/>
      <c r="AM138" s="5"/>
    </row>
    <row r="139" spans="1:39" x14ac:dyDescent="0.2">
      <c r="A139" s="5"/>
      <c r="B139" s="5"/>
      <c r="C139" s="5"/>
      <c r="D139" s="5"/>
      <c r="E139" s="5"/>
      <c r="F139" s="5"/>
      <c r="G139" s="5"/>
      <c r="K139" s="9"/>
      <c r="L139" s="9"/>
      <c r="M139" s="9"/>
      <c r="Q139" s="5"/>
      <c r="R139" s="5"/>
      <c r="S139" s="5"/>
      <c r="T139" s="5"/>
      <c r="U139" s="5"/>
      <c r="V139" s="5"/>
      <c r="W139" s="5"/>
      <c r="X139" s="9"/>
      <c r="Y139" s="9"/>
      <c r="Z139" s="9"/>
      <c r="AA139" s="9"/>
      <c r="AB139" s="9"/>
      <c r="AC139" s="9"/>
      <c r="AG139" s="5"/>
      <c r="AH139" s="5"/>
      <c r="AI139" s="5"/>
      <c r="AJ139" s="5"/>
      <c r="AK139" s="5"/>
      <c r="AL139" s="5"/>
      <c r="AM139" s="5"/>
    </row>
    <row r="140" spans="1:39" x14ac:dyDescent="0.2">
      <c r="A140" s="5"/>
      <c r="B140" s="5"/>
      <c r="C140" s="5"/>
      <c r="D140" s="5"/>
      <c r="E140" s="5"/>
      <c r="F140" s="5"/>
      <c r="G140" s="5"/>
      <c r="K140" s="9"/>
      <c r="L140" s="9"/>
      <c r="M140" s="9"/>
      <c r="Q140" s="5"/>
      <c r="R140" s="5"/>
      <c r="S140" s="5"/>
      <c r="T140" s="5"/>
      <c r="U140" s="5"/>
      <c r="V140" s="5"/>
      <c r="W140" s="5"/>
      <c r="X140" s="9"/>
      <c r="Y140" s="9"/>
      <c r="Z140" s="9"/>
      <c r="AA140" s="9"/>
      <c r="AB140" s="9"/>
      <c r="AC140" s="9"/>
      <c r="AG140" s="5"/>
      <c r="AH140" s="5"/>
      <c r="AI140" s="5"/>
      <c r="AJ140" s="5"/>
      <c r="AK140" s="5"/>
      <c r="AL140" s="5"/>
      <c r="AM140" s="5"/>
    </row>
    <row r="141" spans="1:39" x14ac:dyDescent="0.2">
      <c r="A141" s="5"/>
      <c r="B141" s="5"/>
      <c r="C141" s="5"/>
      <c r="D141" s="5"/>
      <c r="E141" s="5"/>
      <c r="F141" s="5"/>
      <c r="G141" s="5"/>
      <c r="K141" s="9"/>
      <c r="L141" s="9"/>
      <c r="M141" s="9"/>
      <c r="Q141" s="5"/>
      <c r="R141" s="5"/>
      <c r="S141" s="5"/>
      <c r="T141" s="5"/>
      <c r="U141" s="5"/>
      <c r="V141" s="5"/>
      <c r="W141" s="5"/>
      <c r="X141" s="9"/>
      <c r="Y141" s="9"/>
      <c r="Z141" s="9"/>
      <c r="AA141" s="9"/>
      <c r="AB141" s="9"/>
      <c r="AC141" s="9"/>
      <c r="AG141" s="5"/>
      <c r="AH141" s="5"/>
      <c r="AI141" s="5"/>
      <c r="AJ141" s="5"/>
      <c r="AK141" s="5"/>
      <c r="AL141" s="5"/>
      <c r="AM141" s="5"/>
    </row>
    <row r="142" spans="1:39" x14ac:dyDescent="0.2">
      <c r="A142" s="5"/>
      <c r="B142" s="5"/>
      <c r="C142" s="5"/>
      <c r="D142" s="5"/>
      <c r="E142" s="5"/>
      <c r="F142" s="5"/>
      <c r="G142" s="5"/>
      <c r="K142" s="9"/>
      <c r="L142" s="9"/>
      <c r="M142" s="9"/>
      <c r="Q142" s="5"/>
      <c r="R142" s="5"/>
      <c r="S142" s="5"/>
      <c r="T142" s="5"/>
      <c r="U142" s="5"/>
      <c r="V142" s="5"/>
      <c r="W142" s="5"/>
      <c r="X142" s="9"/>
      <c r="Y142" s="9"/>
      <c r="Z142" s="9"/>
      <c r="AA142" s="9"/>
      <c r="AB142" s="9"/>
      <c r="AC142" s="9"/>
      <c r="AG142" s="5"/>
      <c r="AH142" s="5"/>
      <c r="AI142" s="5"/>
      <c r="AJ142" s="5"/>
      <c r="AK142" s="5"/>
      <c r="AL142" s="5"/>
      <c r="AM142" s="5"/>
    </row>
    <row r="143" spans="1:39" x14ac:dyDescent="0.2">
      <c r="A143" s="5"/>
      <c r="B143" s="5"/>
      <c r="C143" s="5"/>
      <c r="D143" s="5"/>
      <c r="E143" s="5"/>
      <c r="F143" s="5"/>
      <c r="G143" s="5"/>
      <c r="K143" s="9"/>
      <c r="L143" s="9"/>
      <c r="M143" s="9"/>
      <c r="Q143" s="5"/>
      <c r="R143" s="5"/>
      <c r="S143" s="5"/>
      <c r="T143" s="5"/>
      <c r="U143" s="5"/>
      <c r="V143" s="5"/>
      <c r="W143" s="5"/>
      <c r="X143" s="9"/>
      <c r="Y143" s="9"/>
      <c r="Z143" s="9"/>
      <c r="AA143" s="9"/>
      <c r="AB143" s="9"/>
      <c r="AC143" s="9"/>
      <c r="AG143" s="5"/>
      <c r="AH143" s="5"/>
      <c r="AI143" s="5"/>
      <c r="AJ143" s="5"/>
      <c r="AK143" s="5"/>
      <c r="AL143" s="5"/>
      <c r="AM143" s="5"/>
    </row>
    <row r="144" spans="1:39" x14ac:dyDescent="0.2">
      <c r="A144" s="5"/>
      <c r="B144" s="5"/>
      <c r="C144" s="5"/>
      <c r="D144" s="5"/>
      <c r="E144" s="5"/>
      <c r="F144" s="5"/>
      <c r="G144" s="5"/>
      <c r="K144" s="9"/>
      <c r="L144" s="9"/>
      <c r="M144" s="9"/>
      <c r="Q144" s="5"/>
      <c r="R144" s="5"/>
      <c r="S144" s="5"/>
      <c r="T144" s="5"/>
      <c r="U144" s="5"/>
      <c r="V144" s="5"/>
      <c r="W144" s="5"/>
      <c r="X144" s="9"/>
      <c r="Y144" s="9"/>
      <c r="Z144" s="9"/>
      <c r="AA144" s="9"/>
      <c r="AB144" s="9"/>
      <c r="AC144" s="9"/>
      <c r="AG144" s="5"/>
      <c r="AH144" s="5"/>
      <c r="AI144" s="5"/>
      <c r="AJ144" s="5"/>
      <c r="AK144" s="5"/>
      <c r="AL144" s="5"/>
      <c r="AM144" s="5"/>
    </row>
    <row r="145" spans="1:39" x14ac:dyDescent="0.2">
      <c r="A145" s="5"/>
      <c r="B145" s="5"/>
      <c r="C145" s="5"/>
      <c r="D145" s="5"/>
      <c r="E145" s="5"/>
      <c r="F145" s="5"/>
      <c r="G145" s="5"/>
      <c r="K145" s="9"/>
      <c r="L145" s="9"/>
      <c r="M145" s="9"/>
      <c r="Q145" s="5"/>
      <c r="R145" s="5"/>
      <c r="S145" s="5"/>
      <c r="T145" s="5"/>
      <c r="U145" s="5"/>
      <c r="V145" s="5"/>
      <c r="W145" s="5"/>
      <c r="X145" s="9"/>
      <c r="Y145" s="9"/>
      <c r="Z145" s="9"/>
      <c r="AA145" s="9"/>
      <c r="AB145" s="9"/>
      <c r="AC145" s="9"/>
      <c r="AG145" s="5"/>
      <c r="AH145" s="5"/>
      <c r="AI145" s="5"/>
      <c r="AJ145" s="5"/>
      <c r="AK145" s="5"/>
      <c r="AL145" s="5"/>
      <c r="AM145" s="5"/>
    </row>
    <row r="146" spans="1:39" x14ac:dyDescent="0.2">
      <c r="A146" s="5"/>
      <c r="B146" s="5"/>
      <c r="C146" s="5"/>
      <c r="D146" s="5"/>
      <c r="E146" s="5"/>
      <c r="F146" s="5"/>
      <c r="G146" s="5"/>
      <c r="K146" s="9"/>
      <c r="L146" s="9"/>
      <c r="M146" s="9"/>
      <c r="Q146" s="5"/>
      <c r="R146" s="5"/>
      <c r="S146" s="5"/>
      <c r="T146" s="5"/>
      <c r="U146" s="5"/>
      <c r="V146" s="5"/>
      <c r="W146" s="5"/>
      <c r="X146" s="9"/>
      <c r="Y146" s="9"/>
      <c r="Z146" s="9"/>
      <c r="AA146" s="9"/>
      <c r="AB146" s="9"/>
      <c r="AC146" s="9"/>
      <c r="AG146" s="5"/>
      <c r="AH146" s="5"/>
      <c r="AI146" s="5"/>
      <c r="AJ146" s="5"/>
      <c r="AK146" s="5"/>
      <c r="AL146" s="5"/>
      <c r="AM146" s="5"/>
    </row>
    <row r="147" spans="1:39" x14ac:dyDescent="0.2">
      <c r="A147" s="5"/>
      <c r="B147" s="5"/>
      <c r="C147" s="5"/>
      <c r="D147" s="5"/>
      <c r="E147" s="5"/>
      <c r="F147" s="5"/>
      <c r="G147" s="5"/>
      <c r="K147" s="9"/>
      <c r="L147" s="9"/>
      <c r="M147" s="9"/>
      <c r="Q147" s="5"/>
      <c r="R147" s="5"/>
      <c r="S147" s="5"/>
      <c r="T147" s="5"/>
      <c r="U147" s="5"/>
      <c r="V147" s="5"/>
      <c r="W147" s="5"/>
      <c r="X147" s="9"/>
      <c r="Y147" s="9"/>
      <c r="Z147" s="9"/>
      <c r="AA147" s="9"/>
      <c r="AB147" s="9"/>
      <c r="AC147" s="9"/>
      <c r="AG147" s="5"/>
      <c r="AH147" s="5"/>
      <c r="AI147" s="5"/>
      <c r="AJ147" s="5"/>
      <c r="AK147" s="5"/>
      <c r="AL147" s="5"/>
      <c r="AM147" s="5"/>
    </row>
    <row r="148" spans="1:39" x14ac:dyDescent="0.2">
      <c r="A148" s="5"/>
      <c r="B148" s="5"/>
      <c r="C148" s="5"/>
      <c r="D148" s="5"/>
      <c r="E148" s="5"/>
      <c r="F148" s="5"/>
      <c r="G148" s="5"/>
      <c r="K148" s="9"/>
      <c r="L148" s="9"/>
      <c r="M148" s="9"/>
      <c r="Q148" s="5"/>
      <c r="R148" s="5"/>
      <c r="S148" s="5"/>
      <c r="T148" s="5"/>
      <c r="U148" s="5"/>
      <c r="V148" s="5"/>
      <c r="W148" s="5"/>
      <c r="X148" s="9"/>
      <c r="Y148" s="9"/>
      <c r="Z148" s="9"/>
      <c r="AA148" s="9"/>
      <c r="AB148" s="9"/>
      <c r="AC148" s="9"/>
      <c r="AG148" s="5"/>
      <c r="AH148" s="5"/>
      <c r="AI148" s="5"/>
      <c r="AJ148" s="5"/>
      <c r="AK148" s="5"/>
      <c r="AL148" s="5"/>
      <c r="AM148" s="5"/>
    </row>
    <row r="149" spans="1:39" x14ac:dyDescent="0.2">
      <c r="A149" s="5"/>
      <c r="B149" s="5"/>
      <c r="C149" s="5"/>
      <c r="D149" s="5"/>
      <c r="E149" s="5"/>
      <c r="F149" s="5"/>
      <c r="G149" s="5"/>
      <c r="K149" s="9"/>
      <c r="L149" s="9"/>
      <c r="M149" s="9"/>
      <c r="Q149" s="5"/>
      <c r="R149" s="5"/>
      <c r="S149" s="5"/>
      <c r="T149" s="5"/>
      <c r="U149" s="5"/>
      <c r="V149" s="5"/>
      <c r="W149" s="5"/>
      <c r="X149" s="9"/>
      <c r="Y149" s="9"/>
      <c r="Z149" s="9"/>
      <c r="AA149" s="9"/>
      <c r="AB149" s="9"/>
      <c r="AC149" s="9"/>
      <c r="AG149" s="5"/>
      <c r="AH149" s="5"/>
      <c r="AI149" s="5"/>
      <c r="AJ149" s="5"/>
      <c r="AK149" s="5"/>
      <c r="AL149" s="5"/>
      <c r="AM149" s="5"/>
    </row>
    <row r="150" spans="1:39" x14ac:dyDescent="0.2">
      <c r="A150" s="5"/>
      <c r="B150" s="5"/>
      <c r="C150" s="5"/>
      <c r="D150" s="5"/>
      <c r="E150" s="5"/>
      <c r="F150" s="5"/>
      <c r="G150" s="5"/>
      <c r="K150" s="9"/>
      <c r="L150" s="9"/>
      <c r="M150" s="9"/>
      <c r="Q150" s="5"/>
      <c r="R150" s="5"/>
      <c r="S150" s="5"/>
      <c r="T150" s="5"/>
      <c r="U150" s="5"/>
      <c r="V150" s="5"/>
      <c r="W150" s="5"/>
      <c r="X150" s="9"/>
      <c r="Y150" s="9"/>
      <c r="Z150" s="9"/>
      <c r="AA150" s="9"/>
      <c r="AB150" s="9"/>
      <c r="AC150" s="9"/>
      <c r="AG150" s="5"/>
      <c r="AH150" s="5"/>
      <c r="AI150" s="5"/>
      <c r="AJ150" s="5"/>
      <c r="AK150" s="5"/>
      <c r="AL150" s="5"/>
      <c r="AM150" s="5"/>
    </row>
    <row r="151" spans="1:39" x14ac:dyDescent="0.2">
      <c r="A151" s="5"/>
      <c r="B151" s="5"/>
      <c r="C151" s="5"/>
      <c r="D151" s="5"/>
      <c r="E151" s="5"/>
      <c r="F151" s="5"/>
      <c r="G151" s="5"/>
      <c r="K151" s="9"/>
      <c r="L151" s="9"/>
      <c r="M151" s="9"/>
      <c r="Q151" s="5"/>
      <c r="R151" s="5"/>
      <c r="S151" s="5"/>
      <c r="T151" s="5"/>
      <c r="U151" s="5"/>
      <c r="V151" s="5"/>
      <c r="W151" s="5"/>
      <c r="X151" s="9"/>
      <c r="Y151" s="9"/>
      <c r="Z151" s="9"/>
      <c r="AA151" s="9"/>
      <c r="AB151" s="9"/>
      <c r="AC151" s="9"/>
      <c r="AG151" s="5"/>
      <c r="AH151" s="5"/>
      <c r="AI151" s="5"/>
      <c r="AJ151" s="5"/>
      <c r="AK151" s="5"/>
      <c r="AL151" s="5"/>
      <c r="AM151" s="5"/>
    </row>
    <row r="152" spans="1:39" x14ac:dyDescent="0.2">
      <c r="A152" s="5"/>
      <c r="B152" s="5"/>
      <c r="C152" s="5"/>
      <c r="D152" s="5"/>
      <c r="E152" s="5"/>
      <c r="F152" s="5"/>
      <c r="G152" s="5"/>
      <c r="K152" s="9"/>
      <c r="L152" s="9"/>
      <c r="M152" s="9"/>
      <c r="Q152" s="5"/>
      <c r="R152" s="5"/>
      <c r="S152" s="5"/>
      <c r="T152" s="5"/>
      <c r="U152" s="5"/>
      <c r="V152" s="5"/>
      <c r="W152" s="5"/>
      <c r="X152" s="9"/>
      <c r="Y152" s="9"/>
      <c r="Z152" s="9"/>
      <c r="AA152" s="9"/>
      <c r="AB152" s="9"/>
      <c r="AC152" s="9"/>
      <c r="AG152" s="5"/>
      <c r="AH152" s="5"/>
      <c r="AI152" s="5"/>
      <c r="AJ152" s="5"/>
      <c r="AK152" s="5"/>
      <c r="AL152" s="5"/>
      <c r="AM152" s="5"/>
    </row>
    <row r="153" spans="1:39" x14ac:dyDescent="0.2">
      <c r="A153" s="5"/>
      <c r="B153" s="5"/>
      <c r="C153" s="5"/>
      <c r="D153" s="5"/>
      <c r="E153" s="5"/>
      <c r="F153" s="5"/>
      <c r="G153" s="5"/>
      <c r="K153" s="9"/>
      <c r="L153" s="9"/>
      <c r="M153" s="9"/>
      <c r="Q153" s="5"/>
      <c r="R153" s="5"/>
      <c r="S153" s="5"/>
      <c r="T153" s="5"/>
      <c r="U153" s="5"/>
      <c r="V153" s="5"/>
      <c r="W153" s="5"/>
      <c r="X153" s="9"/>
      <c r="Y153" s="9"/>
      <c r="Z153" s="9"/>
      <c r="AA153" s="9"/>
      <c r="AB153" s="9"/>
      <c r="AC153" s="9"/>
      <c r="AG153" s="5"/>
      <c r="AH153" s="5"/>
      <c r="AI153" s="5"/>
      <c r="AJ153" s="5"/>
      <c r="AK153" s="5"/>
      <c r="AL153" s="5"/>
      <c r="AM153" s="5"/>
    </row>
    <row r="154" spans="1:39" x14ac:dyDescent="0.2">
      <c r="A154" s="5"/>
      <c r="B154" s="5"/>
      <c r="C154" s="5"/>
      <c r="D154" s="5"/>
      <c r="E154" s="5"/>
      <c r="F154" s="5"/>
      <c r="G154" s="5"/>
      <c r="K154" s="9"/>
      <c r="L154" s="9"/>
      <c r="M154" s="9"/>
      <c r="Q154" s="5"/>
      <c r="R154" s="5"/>
      <c r="S154" s="5"/>
      <c r="T154" s="5"/>
      <c r="U154" s="5"/>
      <c r="V154" s="5"/>
      <c r="W154" s="5"/>
      <c r="X154" s="9"/>
      <c r="Y154" s="9"/>
      <c r="Z154" s="9"/>
      <c r="AA154" s="9"/>
      <c r="AB154" s="9"/>
      <c r="AC154" s="9"/>
      <c r="AG154" s="5"/>
      <c r="AH154" s="5"/>
      <c r="AI154" s="5"/>
      <c r="AJ154" s="5"/>
      <c r="AK154" s="5"/>
      <c r="AL154" s="5"/>
      <c r="AM154" s="5"/>
    </row>
    <row r="155" spans="1:39" x14ac:dyDescent="0.2">
      <c r="A155" s="5"/>
      <c r="B155" s="5"/>
      <c r="C155" s="5"/>
      <c r="D155" s="5"/>
      <c r="E155" s="5"/>
      <c r="F155" s="5"/>
      <c r="G155" s="5"/>
      <c r="K155" s="9"/>
      <c r="L155" s="9"/>
      <c r="M155" s="9"/>
      <c r="Q155" s="5"/>
      <c r="R155" s="5"/>
      <c r="S155" s="5"/>
      <c r="T155" s="5"/>
      <c r="U155" s="5"/>
      <c r="V155" s="5"/>
      <c r="W155" s="5"/>
      <c r="X155" s="9"/>
      <c r="Y155" s="9"/>
      <c r="Z155" s="9"/>
      <c r="AA155" s="9"/>
      <c r="AB155" s="9"/>
      <c r="AC155" s="9"/>
      <c r="AG155" s="5"/>
      <c r="AH155" s="5"/>
      <c r="AI155" s="5"/>
      <c r="AJ155" s="5"/>
      <c r="AK155" s="5"/>
      <c r="AL155" s="5"/>
      <c r="AM155" s="5"/>
    </row>
    <row r="156" spans="1:39" x14ac:dyDescent="0.2">
      <c r="A156" s="5"/>
      <c r="B156" s="5"/>
      <c r="C156" s="5"/>
      <c r="D156" s="5"/>
      <c r="E156" s="5"/>
      <c r="F156" s="5"/>
      <c r="G156" s="5"/>
      <c r="K156" s="9"/>
      <c r="L156" s="9"/>
      <c r="M156" s="9"/>
      <c r="Q156" s="5"/>
      <c r="R156" s="5"/>
      <c r="S156" s="5"/>
      <c r="T156" s="5"/>
      <c r="U156" s="5"/>
      <c r="V156" s="5"/>
      <c r="W156" s="5"/>
      <c r="X156" s="9"/>
      <c r="Y156" s="9"/>
      <c r="Z156" s="9"/>
      <c r="AA156" s="9"/>
      <c r="AB156" s="9"/>
      <c r="AC156" s="9"/>
      <c r="AG156" s="5"/>
      <c r="AH156" s="5"/>
      <c r="AI156" s="5"/>
      <c r="AJ156" s="5"/>
      <c r="AK156" s="5"/>
      <c r="AL156" s="5"/>
      <c r="AM156" s="5"/>
    </row>
    <row r="157" spans="1:39" x14ac:dyDescent="0.2">
      <c r="A157" s="5"/>
      <c r="B157" s="5"/>
      <c r="C157" s="5"/>
      <c r="D157" s="5"/>
      <c r="E157" s="5"/>
      <c r="F157" s="5"/>
      <c r="G157" s="5"/>
      <c r="K157" s="9"/>
      <c r="L157" s="9"/>
      <c r="M157" s="9"/>
      <c r="Q157" s="5"/>
      <c r="R157" s="5"/>
      <c r="S157" s="5"/>
      <c r="T157" s="5"/>
      <c r="U157" s="5"/>
      <c r="V157" s="5"/>
      <c r="W157" s="5"/>
      <c r="X157" s="9"/>
      <c r="Y157" s="9"/>
      <c r="Z157" s="9"/>
      <c r="AA157" s="9"/>
      <c r="AB157" s="9"/>
      <c r="AC157" s="9"/>
      <c r="AG157" s="5"/>
      <c r="AH157" s="5"/>
      <c r="AI157" s="5"/>
      <c r="AJ157" s="5"/>
      <c r="AK157" s="5"/>
      <c r="AL157" s="5"/>
      <c r="AM157" s="5"/>
    </row>
    <row r="158" spans="1:39" x14ac:dyDescent="0.2">
      <c r="A158" s="5"/>
      <c r="B158" s="5"/>
      <c r="C158" s="5"/>
      <c r="D158" s="5"/>
      <c r="E158" s="5"/>
      <c r="F158" s="5"/>
      <c r="G158" s="5"/>
      <c r="K158" s="9"/>
      <c r="L158" s="9"/>
      <c r="M158" s="9"/>
      <c r="Q158" s="5"/>
      <c r="R158" s="5"/>
      <c r="S158" s="5"/>
      <c r="T158" s="5"/>
      <c r="U158" s="5"/>
      <c r="V158" s="5"/>
      <c r="W158" s="5"/>
      <c r="X158" s="9"/>
      <c r="Y158" s="9"/>
      <c r="Z158" s="9"/>
      <c r="AA158" s="9"/>
      <c r="AB158" s="9"/>
      <c r="AC158" s="9"/>
      <c r="AG158" s="5"/>
      <c r="AH158" s="5"/>
      <c r="AI158" s="5"/>
      <c r="AJ158" s="5"/>
      <c r="AK158" s="5"/>
      <c r="AL158" s="5"/>
      <c r="AM158" s="5"/>
    </row>
    <row r="159" spans="1:39" x14ac:dyDescent="0.2">
      <c r="A159" s="5"/>
      <c r="B159" s="5"/>
      <c r="C159" s="5"/>
      <c r="D159" s="5"/>
      <c r="E159" s="5"/>
      <c r="F159" s="5"/>
      <c r="G159" s="5"/>
      <c r="K159" s="9"/>
      <c r="L159" s="9"/>
      <c r="M159" s="9"/>
      <c r="Q159" s="5"/>
      <c r="R159" s="5"/>
      <c r="S159" s="5"/>
      <c r="T159" s="5"/>
      <c r="U159" s="5"/>
      <c r="V159" s="5"/>
      <c r="W159" s="5"/>
      <c r="X159" s="9"/>
      <c r="Y159" s="9"/>
      <c r="Z159" s="9"/>
      <c r="AA159" s="9"/>
      <c r="AB159" s="9"/>
      <c r="AC159" s="9"/>
      <c r="AG159" s="5"/>
      <c r="AH159" s="5"/>
      <c r="AI159" s="5"/>
      <c r="AJ159" s="5"/>
      <c r="AK159" s="5"/>
      <c r="AL159" s="5"/>
      <c r="AM159" s="5"/>
    </row>
    <row r="160" spans="1:39" x14ac:dyDescent="0.2">
      <c r="A160" s="5"/>
      <c r="B160" s="5"/>
      <c r="C160" s="5"/>
      <c r="D160" s="5"/>
      <c r="E160" s="5"/>
      <c r="F160" s="5"/>
      <c r="G160" s="5"/>
      <c r="K160" s="9"/>
      <c r="L160" s="9"/>
      <c r="M160" s="9"/>
      <c r="Q160" s="5"/>
      <c r="R160" s="5"/>
      <c r="S160" s="5"/>
      <c r="T160" s="5"/>
      <c r="U160" s="5"/>
      <c r="V160" s="5"/>
      <c r="W160" s="5"/>
      <c r="X160" s="9"/>
      <c r="Y160" s="9"/>
      <c r="Z160" s="9"/>
      <c r="AA160" s="9"/>
      <c r="AB160" s="9"/>
      <c r="AC160" s="9"/>
      <c r="AG160" s="5"/>
      <c r="AH160" s="5"/>
      <c r="AI160" s="5"/>
      <c r="AJ160" s="5"/>
      <c r="AK160" s="5"/>
      <c r="AL160" s="5"/>
      <c r="AM160" s="5"/>
    </row>
    <row r="161" spans="1:39" x14ac:dyDescent="0.2">
      <c r="A161" s="5"/>
      <c r="B161" s="5"/>
      <c r="C161" s="5"/>
      <c r="D161" s="5"/>
      <c r="E161" s="5"/>
      <c r="F161" s="5"/>
      <c r="G161" s="5"/>
      <c r="K161" s="9"/>
      <c r="L161" s="9"/>
      <c r="M161" s="9"/>
      <c r="Q161" s="5"/>
      <c r="R161" s="5"/>
      <c r="S161" s="5"/>
      <c r="T161" s="5"/>
      <c r="U161" s="5"/>
      <c r="V161" s="5"/>
      <c r="W161" s="5"/>
      <c r="X161" s="9"/>
      <c r="Y161" s="9"/>
      <c r="Z161" s="9"/>
      <c r="AA161" s="9"/>
      <c r="AB161" s="9"/>
      <c r="AC161" s="9"/>
      <c r="AG161" s="5"/>
      <c r="AH161" s="5"/>
      <c r="AI161" s="5"/>
      <c r="AJ161" s="5"/>
      <c r="AK161" s="5"/>
      <c r="AL161" s="5"/>
      <c r="AM161" s="5"/>
    </row>
    <row r="162" spans="1:39" x14ac:dyDescent="0.2">
      <c r="A162" s="5"/>
      <c r="B162" s="5"/>
      <c r="C162" s="5"/>
      <c r="D162" s="5"/>
      <c r="E162" s="5"/>
      <c r="F162" s="5"/>
      <c r="G162" s="5"/>
      <c r="K162" s="9"/>
      <c r="L162" s="9"/>
      <c r="M162" s="9"/>
      <c r="Q162" s="5"/>
      <c r="R162" s="5"/>
      <c r="S162" s="5"/>
      <c r="T162" s="5"/>
      <c r="U162" s="5"/>
      <c r="V162" s="5"/>
      <c r="W162" s="5"/>
      <c r="X162" s="9"/>
      <c r="Y162" s="9"/>
      <c r="Z162" s="9"/>
      <c r="AA162" s="9"/>
      <c r="AB162" s="9"/>
      <c r="AC162" s="9"/>
      <c r="AG162" s="5"/>
      <c r="AH162" s="5"/>
      <c r="AI162" s="5"/>
      <c r="AJ162" s="5"/>
      <c r="AK162" s="5"/>
      <c r="AL162" s="5"/>
      <c r="AM162" s="5"/>
    </row>
    <row r="163" spans="1:39" x14ac:dyDescent="0.2">
      <c r="A163" s="5"/>
      <c r="B163" s="5"/>
      <c r="C163" s="5"/>
      <c r="D163" s="5"/>
      <c r="E163" s="5"/>
      <c r="F163" s="5"/>
      <c r="G163" s="5"/>
      <c r="K163" s="9"/>
      <c r="L163" s="9"/>
      <c r="M163" s="9"/>
      <c r="Q163" s="5"/>
      <c r="R163" s="5"/>
      <c r="S163" s="5"/>
      <c r="T163" s="5"/>
      <c r="U163" s="5"/>
      <c r="V163" s="5"/>
      <c r="W163" s="5"/>
      <c r="X163" s="9"/>
      <c r="Y163" s="9"/>
      <c r="Z163" s="9"/>
      <c r="AA163" s="9"/>
      <c r="AB163" s="9"/>
      <c r="AC163" s="9"/>
      <c r="AG163" s="5"/>
      <c r="AH163" s="5"/>
      <c r="AI163" s="5"/>
      <c r="AJ163" s="5"/>
      <c r="AK163" s="5"/>
      <c r="AL163" s="5"/>
      <c r="AM163" s="5"/>
    </row>
    <row r="164" spans="1:39" x14ac:dyDescent="0.2">
      <c r="A164" s="5"/>
      <c r="B164" s="5"/>
      <c r="C164" s="5"/>
      <c r="D164" s="5"/>
      <c r="E164" s="5"/>
      <c r="F164" s="5"/>
      <c r="G164" s="5"/>
      <c r="K164" s="9"/>
      <c r="L164" s="9"/>
      <c r="M164" s="9"/>
      <c r="Q164" s="5"/>
      <c r="R164" s="5"/>
      <c r="S164" s="5"/>
      <c r="T164" s="5"/>
      <c r="U164" s="5"/>
      <c r="V164" s="5"/>
      <c r="W164" s="5"/>
      <c r="X164" s="9"/>
      <c r="Y164" s="9"/>
      <c r="Z164" s="9"/>
      <c r="AA164" s="9"/>
      <c r="AB164" s="9"/>
      <c r="AC164" s="9"/>
      <c r="AG164" s="5"/>
      <c r="AH164" s="5"/>
      <c r="AI164" s="5"/>
      <c r="AJ164" s="5"/>
      <c r="AK164" s="5"/>
      <c r="AL164" s="5"/>
      <c r="AM164" s="5"/>
    </row>
    <row r="165" spans="1:39" x14ac:dyDescent="0.2">
      <c r="A165" s="5"/>
      <c r="B165" s="5"/>
      <c r="C165" s="5"/>
      <c r="D165" s="5"/>
      <c r="E165" s="5"/>
      <c r="F165" s="5"/>
      <c r="G165" s="5"/>
      <c r="K165" s="9"/>
      <c r="L165" s="9"/>
      <c r="M165" s="9"/>
      <c r="Q165" s="5"/>
      <c r="R165" s="5"/>
      <c r="S165" s="5"/>
      <c r="T165" s="5"/>
      <c r="U165" s="5"/>
      <c r="V165" s="5"/>
      <c r="W165" s="5"/>
      <c r="X165" s="9"/>
      <c r="Y165" s="9"/>
      <c r="Z165" s="9"/>
      <c r="AA165" s="9"/>
      <c r="AB165" s="9"/>
      <c r="AC165" s="9"/>
      <c r="AG165" s="5"/>
      <c r="AH165" s="5"/>
      <c r="AI165" s="5"/>
      <c r="AJ165" s="5"/>
      <c r="AK165" s="5"/>
      <c r="AL165" s="5"/>
      <c r="AM165" s="5"/>
    </row>
    <row r="166" spans="1:39" x14ac:dyDescent="0.2">
      <c r="A166" s="5"/>
      <c r="B166" s="5"/>
      <c r="C166" s="5"/>
      <c r="D166" s="5"/>
      <c r="E166" s="5"/>
      <c r="F166" s="5"/>
      <c r="G166" s="5"/>
      <c r="K166" s="9"/>
      <c r="L166" s="9"/>
      <c r="M166" s="9"/>
      <c r="Q166" s="5"/>
      <c r="R166" s="5"/>
      <c r="S166" s="5"/>
      <c r="T166" s="5"/>
      <c r="U166" s="5"/>
      <c r="V166" s="5"/>
      <c r="W166" s="5"/>
      <c r="X166" s="9"/>
      <c r="Y166" s="9"/>
      <c r="Z166" s="9"/>
      <c r="AA166" s="9"/>
      <c r="AB166" s="9"/>
      <c r="AC166" s="9"/>
      <c r="AG166" s="5"/>
      <c r="AH166" s="5"/>
      <c r="AI166" s="5"/>
      <c r="AJ166" s="5"/>
      <c r="AK166" s="5"/>
      <c r="AL166" s="5"/>
      <c r="AM166" s="5"/>
    </row>
    <row r="167" spans="1:39" x14ac:dyDescent="0.2">
      <c r="A167" s="5"/>
      <c r="B167" s="5"/>
      <c r="C167" s="5"/>
      <c r="D167" s="5"/>
      <c r="E167" s="5"/>
      <c r="F167" s="5"/>
      <c r="G167" s="5"/>
      <c r="K167" s="9"/>
      <c r="L167" s="9"/>
      <c r="M167" s="9"/>
      <c r="Q167" s="5"/>
      <c r="R167" s="5"/>
      <c r="S167" s="5"/>
      <c r="T167" s="5"/>
      <c r="U167" s="5"/>
      <c r="V167" s="5"/>
      <c r="W167" s="5"/>
      <c r="X167" s="9"/>
      <c r="Y167" s="9"/>
      <c r="Z167" s="9"/>
      <c r="AA167" s="9"/>
      <c r="AB167" s="9"/>
      <c r="AC167" s="9"/>
      <c r="AG167" s="5"/>
      <c r="AH167" s="5"/>
      <c r="AI167" s="5"/>
      <c r="AJ167" s="5"/>
      <c r="AK167" s="5"/>
      <c r="AL167" s="5"/>
      <c r="AM167" s="5"/>
    </row>
    <row r="168" spans="1:39" x14ac:dyDescent="0.2">
      <c r="A168" s="5"/>
      <c r="B168" s="5"/>
      <c r="C168" s="5"/>
      <c r="D168" s="5"/>
      <c r="E168" s="5"/>
      <c r="F168" s="5"/>
      <c r="G168" s="5"/>
      <c r="K168" s="9"/>
      <c r="L168" s="9"/>
      <c r="M168" s="9"/>
      <c r="Q168" s="5"/>
      <c r="R168" s="5"/>
      <c r="S168" s="5"/>
      <c r="T168" s="5"/>
      <c r="U168" s="5"/>
      <c r="V168" s="5"/>
      <c r="W168" s="5"/>
      <c r="X168" s="9"/>
      <c r="Y168" s="9"/>
      <c r="Z168" s="9"/>
      <c r="AA168" s="9"/>
      <c r="AB168" s="9"/>
      <c r="AC168" s="9"/>
      <c r="AG168" s="5"/>
      <c r="AH168" s="5"/>
      <c r="AI168" s="5"/>
      <c r="AJ168" s="5"/>
      <c r="AK168" s="5"/>
      <c r="AL168" s="5"/>
      <c r="AM168" s="5"/>
    </row>
    <row r="169" spans="1:39" x14ac:dyDescent="0.2">
      <c r="A169" s="5"/>
      <c r="B169" s="5"/>
      <c r="C169" s="5"/>
      <c r="D169" s="5"/>
      <c r="E169" s="5"/>
      <c r="F169" s="5"/>
      <c r="G169" s="5"/>
      <c r="K169" s="9"/>
      <c r="L169" s="9"/>
      <c r="M169" s="9"/>
      <c r="Q169" s="5"/>
      <c r="R169" s="5"/>
      <c r="S169" s="5"/>
      <c r="T169" s="5"/>
      <c r="U169" s="5"/>
      <c r="V169" s="5"/>
      <c r="W169" s="5"/>
      <c r="X169" s="9"/>
      <c r="Y169" s="9"/>
      <c r="Z169" s="9"/>
      <c r="AA169" s="9"/>
      <c r="AB169" s="9"/>
      <c r="AC169" s="9"/>
      <c r="AG169" s="5"/>
      <c r="AH169" s="5"/>
      <c r="AI169" s="5"/>
      <c r="AJ169" s="5"/>
      <c r="AK169" s="5"/>
      <c r="AL169" s="5"/>
      <c r="AM169" s="5"/>
    </row>
    <row r="170" spans="1:39" x14ac:dyDescent="0.2">
      <c r="A170" s="5"/>
      <c r="B170" s="5"/>
      <c r="C170" s="5"/>
      <c r="D170" s="5"/>
      <c r="E170" s="5"/>
      <c r="F170" s="5"/>
      <c r="G170" s="5"/>
      <c r="K170" s="9"/>
      <c r="L170" s="9"/>
      <c r="M170" s="9"/>
      <c r="Q170" s="5"/>
      <c r="R170" s="5"/>
      <c r="S170" s="5"/>
      <c r="T170" s="5"/>
      <c r="U170" s="5"/>
      <c r="V170" s="5"/>
      <c r="W170" s="5"/>
      <c r="X170" s="9"/>
      <c r="Y170" s="9"/>
      <c r="Z170" s="9"/>
      <c r="AA170" s="9"/>
      <c r="AB170" s="9"/>
      <c r="AC170" s="9"/>
      <c r="AG170" s="5"/>
      <c r="AH170" s="5"/>
      <c r="AI170" s="5"/>
      <c r="AJ170" s="5"/>
      <c r="AK170" s="5"/>
      <c r="AL170" s="5"/>
      <c r="AM170" s="5"/>
    </row>
    <row r="171" spans="1:39" x14ac:dyDescent="0.2">
      <c r="A171" s="5"/>
      <c r="B171" s="5"/>
      <c r="C171" s="5"/>
      <c r="D171" s="5"/>
      <c r="E171" s="5"/>
      <c r="F171" s="5"/>
      <c r="G171" s="5"/>
      <c r="K171" s="9"/>
      <c r="L171" s="9"/>
      <c r="M171" s="9"/>
      <c r="Q171" s="5"/>
      <c r="R171" s="5"/>
      <c r="S171" s="5"/>
      <c r="T171" s="5"/>
      <c r="U171" s="5"/>
      <c r="V171" s="5"/>
      <c r="W171" s="5"/>
      <c r="X171" s="9"/>
      <c r="Y171" s="9"/>
      <c r="Z171" s="9"/>
      <c r="AA171" s="9"/>
      <c r="AB171" s="9"/>
      <c r="AC171" s="9"/>
      <c r="AG171" s="5"/>
      <c r="AH171" s="5"/>
      <c r="AI171" s="5"/>
      <c r="AJ171" s="5"/>
      <c r="AK171" s="5"/>
      <c r="AL171" s="5"/>
      <c r="AM171" s="5"/>
    </row>
    <row r="172" spans="1:39" x14ac:dyDescent="0.2">
      <c r="Q172" s="5"/>
      <c r="R172" s="5"/>
      <c r="S172" s="5"/>
      <c r="T172" s="5"/>
      <c r="U172" s="5"/>
      <c r="V172" s="5"/>
      <c r="W172" s="5"/>
      <c r="X172" s="9"/>
      <c r="Y172" s="9"/>
      <c r="Z172" s="9"/>
      <c r="AA172" s="9"/>
      <c r="AB172" s="9"/>
      <c r="AC172" s="9"/>
      <c r="AG172" s="5"/>
      <c r="AH172" s="5"/>
      <c r="AI172" s="5"/>
      <c r="AJ172" s="5"/>
      <c r="AK172" s="5"/>
      <c r="AL172" s="5"/>
      <c r="AM172" s="5"/>
    </row>
    <row r="173" spans="1:39" x14ac:dyDescent="0.2">
      <c r="Q173" s="5"/>
      <c r="R173" s="5"/>
      <c r="S173" s="5"/>
      <c r="T173" s="5"/>
      <c r="U173" s="5"/>
      <c r="V173" s="5"/>
      <c r="W173" s="5"/>
      <c r="X173" s="9"/>
      <c r="Y173" s="9"/>
      <c r="Z173" s="9"/>
      <c r="AA173" s="9"/>
      <c r="AB173" s="9"/>
      <c r="AC173" s="9"/>
      <c r="AG173" s="5"/>
      <c r="AH173" s="5"/>
      <c r="AI173" s="5"/>
      <c r="AJ173" s="5"/>
      <c r="AK173" s="5"/>
      <c r="AL173" s="5"/>
      <c r="AM173" s="5"/>
    </row>
    <row r="174" spans="1:39" x14ac:dyDescent="0.2">
      <c r="Q174" s="5"/>
      <c r="R174" s="5"/>
      <c r="S174" s="5"/>
      <c r="T174" s="5"/>
      <c r="U174" s="5"/>
      <c r="V174" s="5"/>
      <c r="W174" s="5"/>
      <c r="X174" s="9"/>
      <c r="Y174" s="9"/>
      <c r="Z174" s="9"/>
      <c r="AA174" s="9"/>
      <c r="AB174" s="9"/>
      <c r="AC174" s="9"/>
      <c r="AG174" s="5"/>
      <c r="AH174" s="5"/>
      <c r="AI174" s="5"/>
      <c r="AJ174" s="5"/>
      <c r="AK174" s="5"/>
      <c r="AL174" s="5"/>
      <c r="AM174" s="5"/>
    </row>
    <row r="175" spans="1:39" x14ac:dyDescent="0.2">
      <c r="Q175" s="5"/>
      <c r="R175" s="5"/>
      <c r="S175" s="5"/>
      <c r="T175" s="5"/>
      <c r="U175" s="5"/>
      <c r="V175" s="5"/>
      <c r="W175" s="5"/>
      <c r="X175" s="9"/>
      <c r="Y175" s="9"/>
      <c r="Z175" s="9"/>
      <c r="AA175" s="9"/>
      <c r="AB175" s="9"/>
      <c r="AC175" s="9"/>
      <c r="AG175" s="5"/>
      <c r="AH175" s="5"/>
      <c r="AI175" s="5"/>
      <c r="AJ175" s="5"/>
      <c r="AK175" s="5"/>
      <c r="AL175" s="5"/>
      <c r="AM175" s="5"/>
    </row>
    <row r="176" spans="1:39" x14ac:dyDescent="0.2">
      <c r="Q176" s="5"/>
      <c r="R176" s="5"/>
      <c r="S176" s="5"/>
      <c r="T176" s="5"/>
      <c r="U176" s="5"/>
      <c r="V176" s="5"/>
      <c r="W176" s="5"/>
      <c r="X176" s="9"/>
      <c r="Y176" s="9"/>
      <c r="Z176" s="9"/>
      <c r="AA176" s="9"/>
      <c r="AB176" s="9"/>
      <c r="AC176" s="9"/>
      <c r="AG176" s="5"/>
      <c r="AH176" s="5"/>
      <c r="AI176" s="5"/>
      <c r="AJ176" s="5"/>
      <c r="AK176" s="5"/>
      <c r="AL176" s="5"/>
      <c r="AM176" s="5"/>
    </row>
    <row r="177" spans="17:39" x14ac:dyDescent="0.2">
      <c r="Q177" s="5"/>
      <c r="R177" s="5"/>
      <c r="S177" s="5"/>
      <c r="T177" s="5"/>
      <c r="U177" s="5"/>
      <c r="V177" s="5"/>
      <c r="W177" s="5"/>
      <c r="X177" s="9"/>
      <c r="Y177" s="9"/>
      <c r="Z177" s="9"/>
      <c r="AA177" s="9"/>
      <c r="AB177" s="9"/>
      <c r="AC177" s="9"/>
      <c r="AG177" s="5"/>
      <c r="AH177" s="5"/>
      <c r="AI177" s="5"/>
      <c r="AJ177" s="5"/>
      <c r="AK177" s="5"/>
      <c r="AL177" s="5"/>
      <c r="AM177" s="5"/>
    </row>
    <row r="178" spans="17:39" x14ac:dyDescent="0.2">
      <c r="Q178" s="5"/>
      <c r="R178" s="5"/>
      <c r="S178" s="5"/>
      <c r="T178" s="5"/>
      <c r="U178" s="5"/>
      <c r="V178" s="5"/>
      <c r="W178" s="5"/>
      <c r="X178" s="9"/>
      <c r="Y178" s="9"/>
      <c r="Z178" s="9"/>
      <c r="AA178" s="9"/>
      <c r="AB178" s="9"/>
      <c r="AC178" s="9"/>
      <c r="AG178" s="5"/>
      <c r="AH178" s="5"/>
      <c r="AI178" s="5"/>
      <c r="AJ178" s="5"/>
      <c r="AK178" s="5"/>
      <c r="AL178" s="5"/>
      <c r="AM178" s="5"/>
    </row>
    <row r="179" spans="17:39" x14ac:dyDescent="0.2">
      <c r="Q179" s="5"/>
      <c r="R179" s="5"/>
      <c r="S179" s="5"/>
      <c r="T179" s="5"/>
      <c r="U179" s="5"/>
      <c r="V179" s="5"/>
      <c r="W179" s="5"/>
      <c r="X179" s="9"/>
      <c r="Y179" s="9"/>
      <c r="Z179" s="9"/>
      <c r="AA179" s="9"/>
      <c r="AB179" s="9"/>
      <c r="AC179" s="9"/>
      <c r="AG179" s="5"/>
      <c r="AH179" s="5"/>
      <c r="AI179" s="5"/>
      <c r="AJ179" s="5"/>
      <c r="AK179" s="5"/>
      <c r="AL179" s="5"/>
      <c r="AM179" s="5"/>
    </row>
    <row r="180" spans="17:39" x14ac:dyDescent="0.2">
      <c r="Q180" s="5"/>
      <c r="R180" s="5"/>
      <c r="S180" s="5"/>
      <c r="T180" s="5"/>
      <c r="U180" s="5"/>
      <c r="V180" s="5"/>
      <c r="W180" s="5"/>
      <c r="X180" s="9"/>
      <c r="Y180" s="9"/>
      <c r="Z180" s="9"/>
      <c r="AA180" s="9"/>
      <c r="AB180" s="9"/>
      <c r="AC180" s="9"/>
      <c r="AG180" s="5"/>
      <c r="AH180" s="5"/>
      <c r="AI180" s="5"/>
      <c r="AJ180" s="5"/>
      <c r="AK180" s="5"/>
      <c r="AL180" s="5"/>
      <c r="AM180" s="5"/>
    </row>
    <row r="181" spans="17:39" x14ac:dyDescent="0.2">
      <c r="Q181" s="5"/>
      <c r="R181" s="5"/>
      <c r="S181" s="5"/>
      <c r="T181" s="5"/>
      <c r="U181" s="5"/>
      <c r="V181" s="5"/>
      <c r="W181" s="5"/>
      <c r="X181" s="9"/>
      <c r="Y181" s="9"/>
      <c r="Z181" s="9"/>
      <c r="AA181" s="9"/>
      <c r="AB181" s="9"/>
      <c r="AC181" s="9"/>
      <c r="AG181" s="5"/>
      <c r="AH181" s="5"/>
      <c r="AI181" s="5"/>
      <c r="AJ181" s="5"/>
      <c r="AK181" s="5"/>
      <c r="AL181" s="5"/>
      <c r="AM181" s="5"/>
    </row>
    <row r="182" spans="17:39" x14ac:dyDescent="0.2">
      <c r="Q182" s="5"/>
      <c r="R182" s="5"/>
      <c r="S182" s="5"/>
      <c r="T182" s="5"/>
      <c r="U182" s="5"/>
      <c r="V182" s="5"/>
      <c r="W182" s="5"/>
      <c r="X182" s="9"/>
      <c r="Y182" s="9"/>
      <c r="Z182" s="9"/>
      <c r="AA182" s="9"/>
      <c r="AB182" s="9"/>
      <c r="AC182" s="9"/>
      <c r="AG182" s="5"/>
      <c r="AH182" s="5"/>
      <c r="AI182" s="5"/>
      <c r="AJ182" s="5"/>
      <c r="AK182" s="5"/>
      <c r="AL182" s="5"/>
      <c r="AM182" s="5"/>
    </row>
    <row r="183" spans="17:39" x14ac:dyDescent="0.2">
      <c r="Q183" s="5"/>
      <c r="R183" s="5"/>
      <c r="S183" s="5"/>
      <c r="T183" s="5"/>
      <c r="U183" s="5"/>
      <c r="V183" s="5"/>
      <c r="W183" s="5"/>
      <c r="X183" s="9"/>
      <c r="Y183" s="9"/>
      <c r="Z183" s="9"/>
      <c r="AA183" s="9"/>
      <c r="AB183" s="9"/>
      <c r="AC183" s="9"/>
      <c r="AG183" s="5"/>
      <c r="AH183" s="5"/>
      <c r="AI183" s="5"/>
      <c r="AJ183" s="5"/>
      <c r="AK183" s="5"/>
      <c r="AL183" s="5"/>
      <c r="AM183" s="5"/>
    </row>
    <row r="184" spans="17:39" x14ac:dyDescent="0.2">
      <c r="Q184" s="5"/>
      <c r="R184" s="5"/>
      <c r="S184" s="5"/>
      <c r="T184" s="5"/>
      <c r="U184" s="5"/>
      <c r="V184" s="5"/>
      <c r="W184" s="5"/>
      <c r="X184" s="9"/>
      <c r="Y184" s="9"/>
      <c r="Z184" s="9"/>
      <c r="AA184" s="9"/>
      <c r="AB184" s="9"/>
      <c r="AC184" s="9"/>
      <c r="AG184" s="5"/>
      <c r="AH184" s="5"/>
      <c r="AI184" s="5"/>
      <c r="AJ184" s="5"/>
      <c r="AK184" s="5"/>
      <c r="AL184" s="5"/>
      <c r="AM184" s="5"/>
    </row>
    <row r="185" spans="17:39" x14ac:dyDescent="0.2">
      <c r="Q185" s="5"/>
      <c r="R185" s="5"/>
      <c r="S185" s="5"/>
      <c r="T185" s="5"/>
      <c r="U185" s="5"/>
      <c r="V185" s="5"/>
      <c r="W185" s="5"/>
      <c r="X185" s="9"/>
      <c r="Y185" s="9"/>
      <c r="Z185" s="9"/>
      <c r="AA185" s="9"/>
      <c r="AB185" s="9"/>
      <c r="AC185" s="9"/>
      <c r="AG185" s="5"/>
      <c r="AH185" s="5"/>
      <c r="AI185" s="5"/>
      <c r="AJ185" s="5"/>
      <c r="AK185" s="5"/>
      <c r="AL185" s="5"/>
      <c r="AM185" s="5"/>
    </row>
    <row r="186" spans="17:39" x14ac:dyDescent="0.2">
      <c r="Q186" s="5"/>
      <c r="R186" s="5"/>
      <c r="S186" s="5"/>
      <c r="T186" s="5"/>
      <c r="U186" s="5"/>
      <c r="V186" s="5"/>
      <c r="W186" s="5"/>
      <c r="X186" s="9"/>
      <c r="Y186" s="9"/>
      <c r="Z186" s="9"/>
      <c r="AA186" s="9"/>
      <c r="AB186" s="9"/>
      <c r="AC186" s="9"/>
      <c r="AG186" s="5"/>
      <c r="AH186" s="5"/>
      <c r="AI186" s="5"/>
      <c r="AJ186" s="5"/>
      <c r="AK186" s="5"/>
      <c r="AL186" s="5"/>
      <c r="AM186" s="5"/>
    </row>
    <row r="187" spans="17:39" x14ac:dyDescent="0.2">
      <c r="Q187" s="5"/>
      <c r="R187" s="5"/>
      <c r="S187" s="5"/>
      <c r="T187" s="5"/>
      <c r="U187" s="5"/>
      <c r="V187" s="5"/>
      <c r="W187" s="5"/>
      <c r="X187" s="9"/>
      <c r="Y187" s="9"/>
      <c r="Z187" s="9"/>
      <c r="AA187" s="9"/>
      <c r="AB187" s="9"/>
      <c r="AC187" s="9"/>
      <c r="AG187" s="5"/>
      <c r="AH187" s="5"/>
      <c r="AI187" s="5"/>
      <c r="AJ187" s="5"/>
      <c r="AK187" s="5"/>
      <c r="AL187" s="5"/>
      <c r="AM187" s="5"/>
    </row>
    <row r="188" spans="17:39" x14ac:dyDescent="0.2">
      <c r="Q188" s="5"/>
      <c r="R188" s="5"/>
      <c r="S188" s="5"/>
      <c r="T188" s="5"/>
      <c r="U188" s="5"/>
      <c r="V188" s="5"/>
      <c r="W188" s="5"/>
      <c r="X188" s="9"/>
      <c r="Y188" s="9"/>
      <c r="Z188" s="9"/>
      <c r="AA188" s="9"/>
      <c r="AB188" s="9"/>
      <c r="AC188" s="9"/>
      <c r="AG188" s="5"/>
      <c r="AH188" s="5"/>
      <c r="AI188" s="5"/>
      <c r="AJ188" s="5"/>
      <c r="AK188" s="5"/>
      <c r="AL188" s="5"/>
      <c r="AM188" s="5"/>
    </row>
    <row r="189" spans="17:39" x14ac:dyDescent="0.2">
      <c r="Q189" s="5"/>
      <c r="R189" s="5"/>
      <c r="S189" s="5"/>
      <c r="T189" s="5"/>
      <c r="U189" s="5"/>
      <c r="V189" s="5"/>
      <c r="W189" s="5"/>
      <c r="X189" s="9"/>
      <c r="Y189" s="9"/>
      <c r="Z189" s="9"/>
      <c r="AA189" s="9"/>
      <c r="AB189" s="9"/>
      <c r="AC189" s="9"/>
      <c r="AG189" s="5"/>
      <c r="AH189" s="5"/>
      <c r="AI189" s="5"/>
      <c r="AJ189" s="5"/>
      <c r="AK189" s="5"/>
      <c r="AL189" s="5"/>
      <c r="AM189" s="5"/>
    </row>
    <row r="190" spans="17:39" x14ac:dyDescent="0.2">
      <c r="Q190" s="5"/>
      <c r="R190" s="5"/>
      <c r="S190" s="5"/>
      <c r="T190" s="5"/>
      <c r="U190" s="5"/>
      <c r="V190" s="5"/>
      <c r="W190" s="5"/>
      <c r="X190" s="9"/>
      <c r="Y190" s="9"/>
      <c r="Z190" s="9"/>
      <c r="AA190" s="9"/>
      <c r="AB190" s="9"/>
      <c r="AC190" s="9"/>
      <c r="AG190" s="5"/>
      <c r="AH190" s="5"/>
      <c r="AI190" s="5"/>
      <c r="AJ190" s="5"/>
      <c r="AK190" s="5"/>
      <c r="AL190" s="5"/>
      <c r="AM190" s="5"/>
    </row>
    <row r="191" spans="17:39" x14ac:dyDescent="0.2">
      <c r="Q191" s="5"/>
      <c r="R191" s="5"/>
      <c r="S191" s="5"/>
      <c r="T191" s="5"/>
      <c r="U191" s="5"/>
      <c r="V191" s="5"/>
      <c r="W191" s="5"/>
      <c r="X191" s="9"/>
      <c r="Y191" s="9"/>
      <c r="Z191" s="9"/>
      <c r="AA191" s="9"/>
      <c r="AB191" s="9"/>
      <c r="AC191" s="9"/>
      <c r="AG191" s="5"/>
      <c r="AH191" s="5"/>
      <c r="AI191" s="5"/>
      <c r="AJ191" s="5"/>
      <c r="AK191" s="5"/>
      <c r="AL191" s="5"/>
      <c r="AM191" s="5"/>
    </row>
    <row r="192" spans="17:39" x14ac:dyDescent="0.2">
      <c r="Q192" s="5"/>
      <c r="R192" s="5"/>
      <c r="S192" s="5"/>
      <c r="T192" s="5"/>
      <c r="U192" s="5"/>
      <c r="V192" s="5"/>
      <c r="W192" s="5"/>
      <c r="X192" s="9"/>
      <c r="Y192" s="9"/>
      <c r="Z192" s="9"/>
      <c r="AA192" s="9"/>
      <c r="AB192" s="9"/>
      <c r="AC192" s="9"/>
      <c r="AG192" s="5"/>
      <c r="AH192" s="5"/>
      <c r="AI192" s="5"/>
      <c r="AJ192" s="5"/>
      <c r="AK192" s="5"/>
      <c r="AL192" s="5"/>
      <c r="AM192" s="5"/>
    </row>
    <row r="193" spans="17:39" x14ac:dyDescent="0.2">
      <c r="Q193" s="5"/>
      <c r="R193" s="5"/>
      <c r="S193" s="5"/>
      <c r="T193" s="5"/>
      <c r="U193" s="5"/>
      <c r="V193" s="5"/>
      <c r="W193" s="5"/>
      <c r="X193" s="9"/>
      <c r="Y193" s="9"/>
      <c r="Z193" s="9"/>
      <c r="AA193" s="9"/>
      <c r="AB193" s="9"/>
      <c r="AC193" s="9"/>
      <c r="AG193" s="5"/>
      <c r="AH193" s="5"/>
      <c r="AI193" s="5"/>
      <c r="AJ193" s="5"/>
      <c r="AK193" s="5"/>
      <c r="AL193" s="5"/>
      <c r="AM193" s="5"/>
    </row>
    <row r="194" spans="17:39" x14ac:dyDescent="0.2">
      <c r="Q194" s="5"/>
      <c r="R194" s="5"/>
      <c r="S194" s="5"/>
      <c r="T194" s="5"/>
      <c r="U194" s="5"/>
      <c r="V194" s="5"/>
      <c r="W194" s="5"/>
      <c r="X194" s="9"/>
      <c r="Y194" s="9"/>
      <c r="Z194" s="9"/>
      <c r="AA194" s="9"/>
      <c r="AB194" s="9"/>
      <c r="AC194" s="9"/>
      <c r="AG194" s="5"/>
      <c r="AH194" s="5"/>
      <c r="AI194" s="5"/>
      <c r="AJ194" s="5"/>
      <c r="AK194" s="5"/>
      <c r="AL194" s="5"/>
      <c r="AM194" s="5"/>
    </row>
    <row r="195" spans="17:39" x14ac:dyDescent="0.2">
      <c r="Q195" s="5"/>
      <c r="R195" s="5"/>
      <c r="S195" s="5"/>
      <c r="T195" s="5"/>
      <c r="U195" s="5"/>
      <c r="V195" s="5"/>
      <c r="W195" s="5"/>
      <c r="X195" s="9"/>
      <c r="Y195" s="9"/>
      <c r="Z195" s="9"/>
      <c r="AA195" s="9"/>
      <c r="AB195" s="9"/>
      <c r="AC195" s="9"/>
      <c r="AG195" s="5"/>
      <c r="AH195" s="5"/>
      <c r="AI195" s="5"/>
      <c r="AJ195" s="5"/>
      <c r="AK195" s="5"/>
      <c r="AL195" s="5"/>
      <c r="AM195" s="5"/>
    </row>
    <row r="196" spans="17:39" x14ac:dyDescent="0.2">
      <c r="Q196" s="5"/>
      <c r="R196" s="5"/>
      <c r="S196" s="5"/>
      <c r="T196" s="5"/>
      <c r="U196" s="5"/>
      <c r="V196" s="5"/>
      <c r="W196" s="5"/>
      <c r="X196" s="9"/>
      <c r="Y196" s="9"/>
      <c r="Z196" s="9"/>
      <c r="AA196" s="9"/>
      <c r="AB196" s="9"/>
      <c r="AC196" s="9"/>
      <c r="AG196" s="5"/>
      <c r="AH196" s="5"/>
      <c r="AI196" s="5"/>
      <c r="AJ196" s="5"/>
      <c r="AK196" s="5"/>
      <c r="AL196" s="5"/>
      <c r="AM196" s="5"/>
    </row>
    <row r="197" spans="17:39" x14ac:dyDescent="0.2">
      <c r="Q197" s="5"/>
      <c r="R197" s="5"/>
      <c r="S197" s="5"/>
      <c r="T197" s="5"/>
      <c r="U197" s="5"/>
      <c r="V197" s="5"/>
      <c r="W197" s="5"/>
      <c r="X197" s="9"/>
      <c r="Y197" s="9"/>
      <c r="Z197" s="9"/>
      <c r="AA197" s="9"/>
      <c r="AB197" s="9"/>
      <c r="AC197" s="9"/>
      <c r="AG197" s="5"/>
      <c r="AH197" s="5"/>
      <c r="AI197" s="5"/>
      <c r="AJ197" s="5"/>
      <c r="AK197" s="5"/>
      <c r="AL197" s="5"/>
      <c r="AM197" s="5"/>
    </row>
    <row r="198" spans="17:39" x14ac:dyDescent="0.2">
      <c r="Q198" s="5"/>
      <c r="R198" s="5"/>
      <c r="S198" s="5"/>
      <c r="T198" s="5"/>
      <c r="U198" s="5"/>
      <c r="V198" s="5"/>
      <c r="W198" s="5"/>
      <c r="X198" s="9"/>
      <c r="Y198" s="9"/>
      <c r="Z198" s="9"/>
      <c r="AA198" s="9"/>
      <c r="AB198" s="9"/>
      <c r="AC198" s="9"/>
      <c r="AG198" s="5"/>
      <c r="AH198" s="5"/>
      <c r="AI198" s="5"/>
      <c r="AJ198" s="5"/>
      <c r="AK198" s="5"/>
      <c r="AL198" s="5"/>
      <c r="AM198" s="5"/>
    </row>
    <row r="199" spans="17:39" x14ac:dyDescent="0.2">
      <c r="Q199" s="5"/>
      <c r="R199" s="5"/>
      <c r="S199" s="5"/>
      <c r="T199" s="5"/>
      <c r="U199" s="5"/>
      <c r="V199" s="5"/>
      <c r="W199" s="5"/>
      <c r="X199" s="9"/>
      <c r="Y199" s="9"/>
      <c r="Z199" s="9"/>
      <c r="AA199" s="9"/>
      <c r="AB199" s="9"/>
      <c r="AC199" s="9"/>
      <c r="AG199" s="5"/>
      <c r="AH199" s="5"/>
      <c r="AI199" s="5"/>
      <c r="AJ199" s="5"/>
      <c r="AK199" s="5"/>
      <c r="AL199" s="5"/>
      <c r="AM199" s="5"/>
    </row>
    <row r="200" spans="17:39" x14ac:dyDescent="0.2">
      <c r="Q200" s="5"/>
      <c r="R200" s="5"/>
      <c r="S200" s="5"/>
      <c r="T200" s="5"/>
      <c r="U200" s="5"/>
      <c r="V200" s="5"/>
      <c r="W200" s="5"/>
      <c r="X200" s="9"/>
      <c r="Y200" s="9"/>
      <c r="Z200" s="9"/>
      <c r="AA200" s="9"/>
      <c r="AB200" s="9"/>
      <c r="AC200" s="9"/>
      <c r="AG200" s="5"/>
      <c r="AH200" s="5"/>
      <c r="AI200" s="5"/>
      <c r="AJ200" s="5"/>
      <c r="AK200" s="5"/>
      <c r="AL200" s="5"/>
      <c r="AM200" s="5"/>
    </row>
    <row r="201" spans="17:39" x14ac:dyDescent="0.2">
      <c r="Q201" s="5"/>
      <c r="R201" s="5"/>
      <c r="S201" s="5"/>
      <c r="T201" s="5"/>
      <c r="U201" s="5"/>
      <c r="V201" s="5"/>
      <c r="W201" s="5"/>
      <c r="X201" s="9"/>
      <c r="Y201" s="9"/>
      <c r="Z201" s="9"/>
      <c r="AA201" s="9"/>
      <c r="AB201" s="9"/>
      <c r="AC201" s="9"/>
      <c r="AG201" s="5"/>
      <c r="AH201" s="5"/>
      <c r="AI201" s="5"/>
      <c r="AJ201" s="5"/>
      <c r="AK201" s="5"/>
      <c r="AL201" s="5"/>
      <c r="AM201" s="5"/>
    </row>
    <row r="202" spans="17:39" x14ac:dyDescent="0.2">
      <c r="Q202" s="5"/>
      <c r="R202" s="5"/>
      <c r="S202" s="5"/>
      <c r="T202" s="5"/>
      <c r="U202" s="5"/>
      <c r="V202" s="5"/>
      <c r="W202" s="5"/>
      <c r="X202" s="9"/>
      <c r="Y202" s="9"/>
      <c r="Z202" s="9"/>
      <c r="AA202" s="9"/>
      <c r="AB202" s="9"/>
      <c r="AC202" s="9"/>
      <c r="AG202" s="5"/>
      <c r="AH202" s="5"/>
      <c r="AI202" s="5"/>
      <c r="AJ202" s="5"/>
      <c r="AK202" s="5"/>
      <c r="AL202" s="5"/>
      <c r="AM202" s="5"/>
    </row>
    <row r="203" spans="17:39" x14ac:dyDescent="0.2">
      <c r="Q203" s="5"/>
      <c r="R203" s="5"/>
      <c r="S203" s="5"/>
      <c r="T203" s="5"/>
      <c r="U203" s="5"/>
      <c r="V203" s="5"/>
      <c r="W203" s="5"/>
      <c r="X203" s="9"/>
      <c r="Y203" s="9"/>
      <c r="Z203" s="9"/>
      <c r="AA203" s="9"/>
      <c r="AB203" s="9"/>
      <c r="AC203" s="9"/>
      <c r="AG203" s="5"/>
      <c r="AH203" s="5"/>
      <c r="AI203" s="5"/>
      <c r="AJ203" s="5"/>
      <c r="AK203" s="5"/>
      <c r="AL203" s="5"/>
      <c r="AM203" s="5"/>
    </row>
    <row r="204" spans="17:39" x14ac:dyDescent="0.2">
      <c r="Q204" s="5"/>
      <c r="R204" s="5"/>
      <c r="S204" s="5"/>
      <c r="T204" s="5"/>
      <c r="U204" s="5"/>
      <c r="V204" s="5"/>
      <c r="W204" s="5"/>
      <c r="X204" s="9"/>
      <c r="Y204" s="9"/>
      <c r="Z204" s="9"/>
      <c r="AA204" s="9"/>
      <c r="AB204" s="9"/>
      <c r="AC204" s="9"/>
      <c r="AG204" s="5"/>
      <c r="AH204" s="5"/>
      <c r="AI204" s="5"/>
      <c r="AJ204" s="5"/>
      <c r="AK204" s="5"/>
      <c r="AL204" s="5"/>
      <c r="AM204" s="5"/>
    </row>
    <row r="205" spans="17:39" x14ac:dyDescent="0.2">
      <c r="Q205" s="5"/>
      <c r="R205" s="5"/>
      <c r="S205" s="5"/>
      <c r="T205" s="5"/>
      <c r="U205" s="5"/>
      <c r="V205" s="5"/>
      <c r="W205" s="5"/>
      <c r="X205" s="9"/>
      <c r="Y205" s="9"/>
      <c r="Z205" s="9"/>
      <c r="AA205" s="9"/>
      <c r="AB205" s="9"/>
      <c r="AC205" s="9"/>
      <c r="AG205" s="5"/>
      <c r="AH205" s="5"/>
      <c r="AI205" s="5"/>
      <c r="AJ205" s="5"/>
      <c r="AK205" s="5"/>
      <c r="AL205" s="5"/>
      <c r="AM205" s="5"/>
    </row>
    <row r="206" spans="17:39" x14ac:dyDescent="0.2">
      <c r="Q206" s="5"/>
      <c r="R206" s="5"/>
      <c r="S206" s="5"/>
      <c r="T206" s="5"/>
      <c r="U206" s="5"/>
      <c r="V206" s="5"/>
      <c r="W206" s="5"/>
      <c r="X206" s="9"/>
      <c r="Y206" s="9"/>
      <c r="Z206" s="9"/>
      <c r="AA206" s="9"/>
      <c r="AB206" s="9"/>
      <c r="AC206" s="9"/>
      <c r="AG206" s="5"/>
      <c r="AH206" s="5"/>
      <c r="AI206" s="5"/>
      <c r="AJ206" s="5"/>
      <c r="AK206" s="5"/>
      <c r="AL206" s="5"/>
      <c r="AM206" s="5"/>
    </row>
    <row r="207" spans="17:39" x14ac:dyDescent="0.2">
      <c r="Q207" s="5"/>
      <c r="R207" s="5"/>
      <c r="S207" s="5"/>
      <c r="T207" s="5"/>
      <c r="U207" s="5"/>
      <c r="V207" s="5"/>
      <c r="W207" s="5"/>
      <c r="X207" s="9"/>
      <c r="Y207" s="9"/>
      <c r="Z207" s="9"/>
      <c r="AA207" s="9"/>
      <c r="AB207" s="9"/>
      <c r="AC207" s="9"/>
      <c r="AG207" s="5"/>
      <c r="AH207" s="5"/>
      <c r="AI207" s="5"/>
      <c r="AJ207" s="5"/>
      <c r="AK207" s="5"/>
      <c r="AL207" s="5"/>
      <c r="AM207" s="5"/>
    </row>
    <row r="208" spans="17:39" x14ac:dyDescent="0.2">
      <c r="Q208" s="5"/>
      <c r="R208" s="5"/>
      <c r="S208" s="5"/>
      <c r="T208" s="5"/>
      <c r="U208" s="5"/>
      <c r="V208" s="5"/>
      <c r="W208" s="5"/>
      <c r="X208" s="9"/>
      <c r="Y208" s="9"/>
      <c r="Z208" s="9"/>
      <c r="AA208" s="9"/>
      <c r="AB208" s="9"/>
      <c r="AC208" s="9"/>
      <c r="AG208" s="5"/>
      <c r="AH208" s="5"/>
      <c r="AI208" s="5"/>
      <c r="AJ208" s="5"/>
      <c r="AK208" s="5"/>
      <c r="AL208" s="5"/>
      <c r="AM208" s="5"/>
    </row>
    <row r="209" spans="17:29" x14ac:dyDescent="0.2">
      <c r="Q209" s="5"/>
      <c r="R209" s="5"/>
      <c r="S209" s="5"/>
      <c r="T209" s="5"/>
      <c r="U209" s="5"/>
      <c r="V209" s="5"/>
      <c r="W209" s="5"/>
      <c r="X209" s="9"/>
      <c r="Y209" s="9"/>
      <c r="Z209" s="9"/>
      <c r="AA209" s="9"/>
      <c r="AB209" s="9"/>
      <c r="AC209" s="9"/>
    </row>
    <row r="210" spans="17:29" x14ac:dyDescent="0.2">
      <c r="Q210" s="5"/>
      <c r="R210" s="5"/>
      <c r="S210" s="5"/>
      <c r="T210" s="5"/>
      <c r="U210" s="5"/>
      <c r="V210" s="5"/>
      <c r="W210" s="5"/>
      <c r="X210" s="9"/>
      <c r="Y210" s="9"/>
      <c r="Z210" s="9"/>
      <c r="AA210" s="9"/>
      <c r="AB210" s="9"/>
      <c r="AC210" s="9"/>
    </row>
    <row r="211" spans="17:29" x14ac:dyDescent="0.2">
      <c r="Q211" s="5"/>
      <c r="R211" s="5"/>
      <c r="S211" s="5"/>
      <c r="T211" s="5"/>
      <c r="U211" s="5"/>
      <c r="V211" s="5"/>
      <c r="W211" s="5"/>
      <c r="X211" s="9"/>
      <c r="Y211" s="9"/>
      <c r="Z211" s="9"/>
      <c r="AA211" s="9"/>
      <c r="AB211" s="9"/>
      <c r="AC211" s="9"/>
    </row>
    <row r="212" spans="17:29" x14ac:dyDescent="0.2">
      <c r="Q212" s="5"/>
      <c r="R212" s="5"/>
      <c r="S212" s="5"/>
      <c r="T212" s="5"/>
      <c r="U212" s="5"/>
      <c r="V212" s="5"/>
      <c r="W212" s="5"/>
      <c r="X212" s="9"/>
      <c r="Y212" s="9"/>
      <c r="Z212" s="9"/>
      <c r="AA212" s="9"/>
      <c r="AB212" s="9"/>
      <c r="AC212" s="9"/>
    </row>
    <row r="213" spans="17:29" x14ac:dyDescent="0.2">
      <c r="Q213" s="5"/>
      <c r="R213" s="5"/>
      <c r="S213" s="5"/>
      <c r="T213" s="5"/>
      <c r="U213" s="5"/>
      <c r="V213" s="5"/>
      <c r="W213" s="5"/>
      <c r="X213" s="9"/>
      <c r="Y213" s="9"/>
      <c r="Z213" s="9"/>
      <c r="AA213" s="9"/>
      <c r="AB213" s="9"/>
      <c r="AC213" s="9"/>
    </row>
    <row r="214" spans="17:29" x14ac:dyDescent="0.2">
      <c r="Q214" s="5"/>
      <c r="R214" s="5"/>
      <c r="S214" s="5"/>
      <c r="T214" s="5"/>
      <c r="U214" s="5"/>
      <c r="V214" s="5"/>
      <c r="W214" s="5"/>
      <c r="X214" s="9"/>
      <c r="Y214" s="9"/>
      <c r="Z214" s="9"/>
      <c r="AA214" s="9"/>
      <c r="AB214" s="9"/>
      <c r="AC214" s="9"/>
    </row>
    <row r="215" spans="17:29" x14ac:dyDescent="0.2">
      <c r="Q215" s="5"/>
      <c r="R215" s="5"/>
      <c r="S215" s="5"/>
      <c r="T215" s="5"/>
      <c r="U215" s="5"/>
      <c r="V215" s="5"/>
      <c r="W215" s="5"/>
      <c r="X215" s="9"/>
      <c r="Y215" s="9"/>
      <c r="Z215" s="9"/>
      <c r="AA215" s="9"/>
      <c r="AB215" s="9"/>
      <c r="AC215" s="9"/>
    </row>
    <row r="216" spans="17:29" x14ac:dyDescent="0.2">
      <c r="Q216" s="5"/>
      <c r="R216" s="5"/>
      <c r="S216" s="5"/>
      <c r="T216" s="5"/>
      <c r="U216" s="5"/>
      <c r="V216" s="5"/>
      <c r="W216" s="5"/>
      <c r="X216" s="9"/>
      <c r="Y216" s="9"/>
      <c r="Z216" s="9"/>
      <c r="AA216" s="9"/>
      <c r="AB216" s="9"/>
      <c r="AC216" s="9"/>
    </row>
    <row r="217" spans="17:29" x14ac:dyDescent="0.2">
      <c r="Q217" s="5"/>
      <c r="R217" s="5"/>
      <c r="S217" s="5"/>
      <c r="T217" s="5"/>
      <c r="U217" s="5"/>
      <c r="V217" s="5"/>
      <c r="W217" s="5"/>
      <c r="X217" s="9"/>
      <c r="Y217" s="9"/>
      <c r="Z217" s="9"/>
      <c r="AA217" s="9"/>
      <c r="AB217" s="9"/>
      <c r="AC217" s="9"/>
    </row>
    <row r="218" spans="17:29" x14ac:dyDescent="0.2">
      <c r="Q218" s="5"/>
      <c r="R218" s="5"/>
      <c r="S218" s="5"/>
      <c r="T218" s="5"/>
      <c r="U218" s="5"/>
      <c r="V218" s="5"/>
      <c r="W218" s="5"/>
      <c r="X218" s="9"/>
      <c r="Y218" s="9"/>
      <c r="Z218" s="9"/>
      <c r="AA218" s="9"/>
      <c r="AB218" s="9"/>
      <c r="AC218" s="9"/>
    </row>
    <row r="219" spans="17:29" x14ac:dyDescent="0.2">
      <c r="Q219" s="5"/>
      <c r="R219" s="5"/>
      <c r="S219" s="5"/>
      <c r="T219" s="5"/>
      <c r="U219" s="5"/>
      <c r="V219" s="5"/>
      <c r="W219" s="5"/>
      <c r="X219" s="9"/>
      <c r="Y219" s="9"/>
      <c r="Z219" s="9"/>
      <c r="AA219" s="9"/>
      <c r="AB219" s="9"/>
      <c r="AC219" s="9"/>
    </row>
    <row r="220" spans="17:29" x14ac:dyDescent="0.2">
      <c r="Q220" s="5"/>
      <c r="R220" s="5"/>
      <c r="S220" s="5"/>
      <c r="T220" s="5"/>
      <c r="U220" s="5"/>
      <c r="V220" s="5"/>
      <c r="W220" s="5"/>
      <c r="X220" s="9"/>
      <c r="Y220" s="9"/>
      <c r="Z220" s="9"/>
      <c r="AA220" s="9"/>
      <c r="AB220" s="9"/>
      <c r="AC220" s="9"/>
    </row>
    <row r="221" spans="17:29" x14ac:dyDescent="0.2">
      <c r="Q221" s="5"/>
      <c r="R221" s="5"/>
      <c r="S221" s="5"/>
      <c r="T221" s="5"/>
      <c r="U221" s="5"/>
      <c r="V221" s="5"/>
      <c r="W221" s="5"/>
      <c r="X221" s="9"/>
      <c r="Y221" s="9"/>
      <c r="Z221" s="9"/>
      <c r="AA221" s="9"/>
      <c r="AB221" s="9"/>
      <c r="AC221" s="9"/>
    </row>
    <row r="222" spans="17:29" x14ac:dyDescent="0.2">
      <c r="Q222" s="5"/>
      <c r="R222" s="5"/>
      <c r="S222" s="5"/>
      <c r="T222" s="5"/>
      <c r="U222" s="5"/>
      <c r="V222" s="5"/>
      <c r="W222" s="5"/>
      <c r="X222" s="9"/>
      <c r="Y222" s="9"/>
      <c r="Z222" s="9"/>
      <c r="AA222" s="9"/>
      <c r="AB222" s="9"/>
      <c r="AC222" s="9"/>
    </row>
    <row r="223" spans="17:29" x14ac:dyDescent="0.2">
      <c r="Q223" s="5"/>
      <c r="R223" s="5"/>
      <c r="S223" s="5"/>
      <c r="T223" s="5"/>
      <c r="U223" s="5"/>
      <c r="V223" s="5"/>
      <c r="W223" s="5"/>
      <c r="X223" s="9"/>
      <c r="Y223" s="9"/>
      <c r="Z223" s="9"/>
      <c r="AA223" s="9"/>
      <c r="AB223" s="9"/>
      <c r="AC223" s="9"/>
    </row>
    <row r="224" spans="17:29" x14ac:dyDescent="0.2">
      <c r="Q224" s="5"/>
      <c r="R224" s="5"/>
      <c r="S224" s="5"/>
      <c r="T224" s="5"/>
      <c r="U224" s="5"/>
      <c r="V224" s="5"/>
      <c r="W224" s="5"/>
      <c r="X224" s="9"/>
      <c r="Y224" s="9"/>
      <c r="Z224" s="9"/>
      <c r="AA224" s="9"/>
      <c r="AB224" s="9"/>
      <c r="AC224" s="9"/>
    </row>
    <row r="225" spans="17:29" x14ac:dyDescent="0.2">
      <c r="Q225" s="5"/>
      <c r="R225" s="5"/>
      <c r="S225" s="5"/>
      <c r="T225" s="5"/>
      <c r="U225" s="5"/>
      <c r="V225" s="5"/>
      <c r="W225" s="5"/>
      <c r="X225" s="9"/>
      <c r="Y225" s="9"/>
      <c r="Z225" s="9"/>
      <c r="AA225" s="9"/>
      <c r="AB225" s="9"/>
      <c r="AC225" s="9"/>
    </row>
    <row r="226" spans="17:29" x14ac:dyDescent="0.2">
      <c r="Q226" s="5"/>
      <c r="R226" s="5"/>
      <c r="S226" s="5"/>
      <c r="T226" s="5"/>
      <c r="U226" s="5"/>
      <c r="V226" s="5"/>
      <c r="W226" s="5"/>
      <c r="X226" s="9"/>
      <c r="Y226" s="9"/>
      <c r="Z226" s="9"/>
      <c r="AA226" s="9"/>
      <c r="AB226" s="9"/>
      <c r="AC226" s="9"/>
    </row>
    <row r="227" spans="17:29" x14ac:dyDescent="0.2">
      <c r="Q227" s="5"/>
      <c r="R227" s="5"/>
      <c r="S227" s="5"/>
      <c r="T227" s="5"/>
      <c r="U227" s="5"/>
      <c r="V227" s="5"/>
      <c r="W227" s="5"/>
      <c r="X227" s="9"/>
      <c r="Y227" s="9"/>
      <c r="Z227" s="9"/>
      <c r="AA227" s="9"/>
      <c r="AB227" s="9"/>
      <c r="AC227" s="9"/>
    </row>
    <row r="228" spans="17:29" x14ac:dyDescent="0.2">
      <c r="Q228" s="5"/>
      <c r="R228" s="5"/>
      <c r="S228" s="5"/>
      <c r="T228" s="5"/>
      <c r="U228" s="5"/>
      <c r="V228" s="5"/>
      <c r="W228" s="5"/>
      <c r="X228" s="9"/>
      <c r="Y228" s="9"/>
      <c r="Z228" s="9"/>
      <c r="AA228" s="9"/>
      <c r="AB228" s="9"/>
      <c r="AC228" s="9"/>
    </row>
    <row r="229" spans="17:29" x14ac:dyDescent="0.2">
      <c r="Q229" s="5"/>
      <c r="R229" s="5"/>
      <c r="S229" s="5"/>
      <c r="T229" s="5"/>
      <c r="U229" s="5"/>
      <c r="V229" s="5"/>
      <c r="W229" s="5"/>
      <c r="X229" s="9"/>
      <c r="Y229" s="9"/>
      <c r="Z229" s="9"/>
      <c r="AA229" s="9"/>
      <c r="AB229" s="9"/>
      <c r="AC229" s="9"/>
    </row>
    <row r="230" spans="17:29" x14ac:dyDescent="0.2">
      <c r="Q230" s="5"/>
      <c r="R230" s="5"/>
      <c r="S230" s="5"/>
      <c r="T230" s="5"/>
      <c r="U230" s="5"/>
      <c r="V230" s="5"/>
      <c r="W230" s="5"/>
      <c r="X230" s="9"/>
      <c r="Y230" s="9"/>
      <c r="Z230" s="9"/>
      <c r="AA230" s="9"/>
      <c r="AB230" s="9"/>
      <c r="AC230" s="9"/>
    </row>
    <row r="231" spans="17:29" x14ac:dyDescent="0.2">
      <c r="Q231" s="5"/>
      <c r="R231" s="5"/>
      <c r="S231" s="5"/>
      <c r="T231" s="5"/>
      <c r="U231" s="5"/>
      <c r="V231" s="5"/>
      <c r="W231" s="5"/>
      <c r="X231" s="9"/>
      <c r="Y231" s="9"/>
      <c r="Z231" s="9"/>
      <c r="AA231" s="9"/>
      <c r="AB231" s="9"/>
      <c r="AC231" s="9"/>
    </row>
    <row r="232" spans="17:29" x14ac:dyDescent="0.2">
      <c r="Q232" s="5"/>
      <c r="R232" s="5"/>
      <c r="S232" s="5"/>
      <c r="T232" s="5"/>
      <c r="U232" s="5"/>
      <c r="V232" s="5"/>
      <c r="W232" s="5"/>
      <c r="X232" s="9"/>
      <c r="Y232" s="9"/>
      <c r="Z232" s="9"/>
      <c r="AA232" s="9"/>
      <c r="AB232" s="9"/>
      <c r="AC232" s="9"/>
    </row>
    <row r="233" spans="17:29" x14ac:dyDescent="0.2">
      <c r="Q233" s="5"/>
      <c r="R233" s="5"/>
      <c r="S233" s="5"/>
      <c r="T233" s="5"/>
      <c r="U233" s="5"/>
      <c r="V233" s="5"/>
      <c r="W233" s="5"/>
      <c r="X233" s="9"/>
      <c r="Y233" s="9"/>
      <c r="Z233" s="9"/>
      <c r="AA233" s="9"/>
      <c r="AB233" s="9"/>
      <c r="AC233" s="9"/>
    </row>
    <row r="234" spans="17:29" x14ac:dyDescent="0.2">
      <c r="Q234" s="5"/>
      <c r="R234" s="5"/>
      <c r="S234" s="5"/>
      <c r="T234" s="5"/>
      <c r="U234" s="5"/>
      <c r="V234" s="5"/>
      <c r="W234" s="5"/>
      <c r="X234" s="9"/>
      <c r="Y234" s="9"/>
      <c r="Z234" s="9"/>
      <c r="AA234" s="9"/>
      <c r="AB234" s="9"/>
      <c r="AC234" s="9"/>
    </row>
    <row r="235" spans="17:29" x14ac:dyDescent="0.2">
      <c r="Q235" s="5"/>
      <c r="R235" s="5"/>
      <c r="S235" s="5"/>
      <c r="T235" s="5"/>
      <c r="U235" s="5"/>
      <c r="V235" s="5"/>
      <c r="W235" s="5"/>
      <c r="X235" s="9"/>
      <c r="Y235" s="9"/>
      <c r="Z235" s="9"/>
      <c r="AA235" s="9"/>
      <c r="AB235" s="9"/>
      <c r="AC235" s="9"/>
    </row>
    <row r="236" spans="17:29" x14ac:dyDescent="0.2">
      <c r="Q236" s="5"/>
      <c r="R236" s="5"/>
      <c r="S236" s="5"/>
      <c r="T236" s="5"/>
      <c r="U236" s="5"/>
      <c r="V236" s="5"/>
      <c r="W236" s="5"/>
      <c r="X236" s="9"/>
      <c r="Y236" s="9"/>
      <c r="Z236" s="9"/>
      <c r="AA236" s="9"/>
      <c r="AB236" s="9"/>
      <c r="AC236" s="9"/>
    </row>
    <row r="237" spans="17:29" x14ac:dyDescent="0.2">
      <c r="Q237" s="5"/>
      <c r="R237" s="5"/>
      <c r="S237" s="5"/>
      <c r="T237" s="5"/>
      <c r="U237" s="5"/>
      <c r="V237" s="5"/>
      <c r="W237" s="5"/>
      <c r="X237" s="9"/>
      <c r="Y237" s="9"/>
      <c r="Z237" s="9"/>
      <c r="AA237" s="9"/>
      <c r="AB237" s="9"/>
      <c r="AC237" s="9"/>
    </row>
    <row r="238" spans="17:29" x14ac:dyDescent="0.2">
      <c r="Q238" s="5"/>
      <c r="R238" s="5"/>
      <c r="S238" s="5"/>
      <c r="T238" s="5"/>
      <c r="U238" s="5"/>
      <c r="V238" s="5"/>
      <c r="W238" s="5"/>
      <c r="X238" s="9"/>
      <c r="Y238" s="9"/>
      <c r="Z238" s="9"/>
      <c r="AA238" s="9"/>
      <c r="AB238" s="9"/>
      <c r="AC238" s="9"/>
    </row>
    <row r="239" spans="17:29" x14ac:dyDescent="0.2">
      <c r="Q239" s="5"/>
      <c r="R239" s="5"/>
      <c r="S239" s="5"/>
      <c r="T239" s="5"/>
      <c r="U239" s="5"/>
      <c r="V239" s="5"/>
      <c r="W239" s="5"/>
      <c r="X239" s="9"/>
      <c r="Y239" s="9"/>
      <c r="Z239" s="9"/>
      <c r="AA239" s="9"/>
      <c r="AB239" s="9"/>
      <c r="AC239" s="9"/>
    </row>
    <row r="240" spans="17:29" x14ac:dyDescent="0.2">
      <c r="Q240" s="5"/>
      <c r="R240" s="5"/>
      <c r="S240" s="5"/>
      <c r="T240" s="5"/>
      <c r="U240" s="5"/>
      <c r="V240" s="5"/>
      <c r="W240" s="5"/>
      <c r="X240" s="9"/>
      <c r="Y240" s="9"/>
      <c r="Z240" s="9"/>
      <c r="AA240" s="9"/>
      <c r="AB240" s="9"/>
      <c r="AC240" s="9"/>
    </row>
    <row r="241" spans="17:29" x14ac:dyDescent="0.2">
      <c r="Q241" s="5"/>
      <c r="R241" s="5"/>
      <c r="S241" s="5"/>
      <c r="T241" s="5"/>
      <c r="U241" s="5"/>
      <c r="V241" s="5"/>
      <c r="W241" s="5"/>
      <c r="X241" s="9"/>
      <c r="Y241" s="9"/>
      <c r="Z241" s="9"/>
      <c r="AA241" s="9"/>
      <c r="AB241" s="9"/>
      <c r="AC241" s="9"/>
    </row>
    <row r="242" spans="17:29" x14ac:dyDescent="0.2">
      <c r="Q242" s="5"/>
      <c r="R242" s="5"/>
      <c r="S242" s="5"/>
      <c r="T242" s="5"/>
      <c r="U242" s="5"/>
      <c r="V242" s="5"/>
      <c r="W242" s="5"/>
      <c r="X242" s="9"/>
      <c r="Y242" s="9"/>
      <c r="Z242" s="9"/>
      <c r="AA242" s="9"/>
      <c r="AB242" s="9"/>
      <c r="AC242" s="9"/>
    </row>
    <row r="243" spans="17:29" x14ac:dyDescent="0.2">
      <c r="Q243" s="5"/>
      <c r="R243" s="5"/>
      <c r="S243" s="5"/>
      <c r="T243" s="5"/>
      <c r="U243" s="5"/>
      <c r="V243" s="5"/>
      <c r="W243" s="5"/>
      <c r="X243" s="9"/>
      <c r="Y243" s="9"/>
      <c r="Z243" s="9"/>
      <c r="AA243" s="9"/>
      <c r="AB243" s="9"/>
      <c r="AC243" s="9"/>
    </row>
    <row r="244" spans="17:29" x14ac:dyDescent="0.2">
      <c r="Q244" s="5"/>
      <c r="R244" s="5"/>
      <c r="S244" s="5"/>
      <c r="T244" s="5"/>
      <c r="U244" s="5"/>
      <c r="V244" s="5"/>
      <c r="W244" s="5"/>
      <c r="X244" s="9"/>
      <c r="Y244" s="9"/>
      <c r="Z244" s="9"/>
      <c r="AA244" s="9"/>
      <c r="AB244" s="9"/>
      <c r="AC244" s="9"/>
    </row>
    <row r="245" spans="17:29" x14ac:dyDescent="0.2">
      <c r="Q245" s="5"/>
      <c r="R245" s="5"/>
      <c r="S245" s="5"/>
      <c r="T245" s="5"/>
      <c r="U245" s="5"/>
      <c r="V245" s="5"/>
      <c r="W245" s="5"/>
      <c r="X245" s="9"/>
      <c r="Y245" s="9"/>
      <c r="Z245" s="9"/>
      <c r="AA245" s="9"/>
      <c r="AB245" s="9"/>
      <c r="AC245" s="9"/>
    </row>
    <row r="246" spans="17:29" x14ac:dyDescent="0.2">
      <c r="Q246" s="5"/>
      <c r="R246" s="5"/>
      <c r="S246" s="5"/>
      <c r="T246" s="5"/>
      <c r="U246" s="5"/>
      <c r="V246" s="5"/>
      <c r="W246" s="5"/>
      <c r="X246" s="9"/>
      <c r="Y246" s="9"/>
      <c r="Z246" s="9"/>
      <c r="AA246" s="9"/>
      <c r="AB246" s="9"/>
      <c r="AC246" s="9"/>
    </row>
    <row r="247" spans="17:29" x14ac:dyDescent="0.2">
      <c r="Q247" s="5"/>
      <c r="R247" s="5"/>
      <c r="S247" s="5"/>
      <c r="T247" s="5"/>
      <c r="U247" s="5"/>
      <c r="V247" s="5"/>
      <c r="W247" s="5"/>
      <c r="X247" s="9"/>
      <c r="Y247" s="9"/>
      <c r="Z247" s="9"/>
      <c r="AA247" s="9"/>
      <c r="AB247" s="9"/>
      <c r="AC247" s="9"/>
    </row>
    <row r="248" spans="17:29" x14ac:dyDescent="0.2">
      <c r="Q248" s="5"/>
      <c r="R248" s="5"/>
      <c r="S248" s="5"/>
      <c r="T248" s="5"/>
      <c r="U248" s="5"/>
      <c r="V248" s="5"/>
      <c r="W248" s="5"/>
      <c r="X248" s="9"/>
      <c r="Y248" s="9"/>
      <c r="Z248" s="9"/>
      <c r="AA248" s="9"/>
      <c r="AB248" s="9"/>
      <c r="AC248" s="9"/>
    </row>
    <row r="249" spans="17:29" x14ac:dyDescent="0.2">
      <c r="Q249" s="5"/>
      <c r="R249" s="5"/>
      <c r="S249" s="5"/>
      <c r="T249" s="5"/>
      <c r="U249" s="5"/>
      <c r="V249" s="5"/>
      <c r="W249" s="5"/>
      <c r="X249" s="9"/>
      <c r="Y249" s="9"/>
      <c r="Z249" s="9"/>
      <c r="AA249" s="9"/>
      <c r="AB249" s="9"/>
      <c r="AC249" s="9"/>
    </row>
    <row r="250" spans="17:29" x14ac:dyDescent="0.2">
      <c r="Q250" s="5"/>
      <c r="R250" s="5"/>
      <c r="S250" s="5"/>
      <c r="T250" s="5"/>
      <c r="U250" s="5"/>
      <c r="V250" s="5"/>
      <c r="W250" s="5"/>
      <c r="X250" s="9"/>
      <c r="Y250" s="9"/>
      <c r="Z250" s="9"/>
      <c r="AA250" s="9"/>
      <c r="AB250" s="9"/>
      <c r="AC250" s="9"/>
    </row>
    <row r="251" spans="17:29" x14ac:dyDescent="0.2">
      <c r="Q251" s="5"/>
      <c r="R251" s="5"/>
      <c r="S251" s="5"/>
      <c r="T251" s="5"/>
      <c r="U251" s="5"/>
      <c r="V251" s="5"/>
      <c r="W251" s="5"/>
      <c r="X251" s="9"/>
      <c r="Y251" s="9"/>
      <c r="Z251" s="9"/>
      <c r="AA251" s="9"/>
      <c r="AB251" s="9"/>
      <c r="AC251" s="9"/>
    </row>
    <row r="252" spans="17:29" x14ac:dyDescent="0.2">
      <c r="Q252" s="5"/>
      <c r="R252" s="5"/>
      <c r="S252" s="5"/>
      <c r="T252" s="5"/>
      <c r="U252" s="5"/>
      <c r="V252" s="5"/>
      <c r="W252" s="5"/>
      <c r="X252" s="9"/>
      <c r="Y252" s="9"/>
      <c r="Z252" s="9"/>
      <c r="AA252" s="9"/>
      <c r="AB252" s="9"/>
      <c r="AC252" s="9"/>
    </row>
    <row r="253" spans="17:29" x14ac:dyDescent="0.2">
      <c r="Q253" s="5"/>
      <c r="R253" s="5"/>
      <c r="S253" s="5"/>
      <c r="T253" s="5"/>
      <c r="U253" s="5"/>
      <c r="V253" s="5"/>
      <c r="W253" s="5"/>
      <c r="X253" s="9"/>
      <c r="Y253" s="9"/>
      <c r="Z253" s="9"/>
      <c r="AA253" s="9"/>
      <c r="AB253" s="9"/>
      <c r="AC253" s="9"/>
    </row>
    <row r="254" spans="17:29" x14ac:dyDescent="0.2">
      <c r="Q254" s="5"/>
      <c r="R254" s="5"/>
      <c r="S254" s="5"/>
      <c r="T254" s="5"/>
      <c r="U254" s="5"/>
      <c r="V254" s="5"/>
      <c r="W254" s="5"/>
      <c r="X254" s="9"/>
      <c r="Y254" s="9"/>
      <c r="Z254" s="9"/>
      <c r="AA254" s="9"/>
      <c r="AB254" s="9"/>
      <c r="AC254" s="9"/>
    </row>
    <row r="255" spans="17:29" x14ac:dyDescent="0.2">
      <c r="Q255" s="5"/>
      <c r="R255" s="5"/>
      <c r="S255" s="5"/>
      <c r="T255" s="5"/>
      <c r="U255" s="5"/>
      <c r="V255" s="5"/>
      <c r="W255" s="5"/>
      <c r="X255" s="9"/>
      <c r="Y255" s="9"/>
      <c r="Z255" s="9"/>
      <c r="AA255" s="9"/>
      <c r="AB255" s="9"/>
      <c r="AC255" s="9"/>
    </row>
    <row r="256" spans="17:29" x14ac:dyDescent="0.2">
      <c r="Q256" s="5"/>
      <c r="R256" s="5"/>
      <c r="S256" s="5"/>
      <c r="T256" s="5"/>
      <c r="U256" s="5"/>
      <c r="V256" s="5"/>
      <c r="W256" s="5"/>
      <c r="X256" s="9"/>
      <c r="Y256" s="9"/>
      <c r="Z256" s="9"/>
      <c r="AA256" s="9"/>
      <c r="AB256" s="9"/>
      <c r="AC256" s="9"/>
    </row>
    <row r="257" spans="17:29" x14ac:dyDescent="0.2">
      <c r="Q257" s="5"/>
      <c r="R257" s="5"/>
      <c r="S257" s="5"/>
      <c r="T257" s="5"/>
      <c r="U257" s="5"/>
      <c r="V257" s="5"/>
      <c r="W257" s="5"/>
      <c r="X257" s="9"/>
      <c r="Y257" s="9"/>
      <c r="Z257" s="9"/>
      <c r="AA257" s="9"/>
      <c r="AB257" s="9"/>
      <c r="AC257" s="9"/>
    </row>
    <row r="258" spans="17:29" x14ac:dyDescent="0.2">
      <c r="Q258" s="5"/>
      <c r="R258" s="5"/>
      <c r="S258" s="5"/>
      <c r="T258" s="5"/>
      <c r="U258" s="5"/>
      <c r="V258" s="5"/>
      <c r="W258" s="5"/>
      <c r="X258" s="9"/>
      <c r="Y258" s="9"/>
      <c r="Z258" s="9"/>
      <c r="AA258" s="9"/>
      <c r="AB258" s="9"/>
      <c r="AC258" s="9"/>
    </row>
    <row r="259" spans="17:29" x14ac:dyDescent="0.2">
      <c r="Q259" s="5"/>
      <c r="R259" s="5"/>
      <c r="S259" s="5"/>
      <c r="T259" s="5"/>
      <c r="U259" s="5"/>
      <c r="V259" s="5"/>
      <c r="W259" s="5"/>
      <c r="X259" s="9"/>
      <c r="Y259" s="9"/>
      <c r="Z259" s="9"/>
      <c r="AA259" s="9"/>
      <c r="AB259" s="9"/>
      <c r="AC259" s="9"/>
    </row>
    <row r="260" spans="17:29" x14ac:dyDescent="0.2">
      <c r="Q260" s="5"/>
      <c r="R260" s="5"/>
      <c r="S260" s="5"/>
      <c r="T260" s="5"/>
      <c r="U260" s="5"/>
      <c r="V260" s="5"/>
      <c r="W260" s="5"/>
      <c r="X260" s="9"/>
      <c r="Y260" s="9"/>
      <c r="Z260" s="9"/>
      <c r="AA260" s="9"/>
      <c r="AB260" s="9"/>
      <c r="AC260" s="9"/>
    </row>
    <row r="261" spans="17:29" x14ac:dyDescent="0.2">
      <c r="Q261" s="5"/>
      <c r="R261" s="5"/>
      <c r="S261" s="5"/>
      <c r="T261" s="5"/>
      <c r="U261" s="5"/>
      <c r="V261" s="5"/>
      <c r="W261" s="5"/>
      <c r="X261" s="9"/>
      <c r="Y261" s="9"/>
      <c r="Z261" s="9"/>
      <c r="AA261" s="9"/>
      <c r="AB261" s="9"/>
      <c r="AC261" s="9"/>
    </row>
    <row r="262" spans="17:29" x14ac:dyDescent="0.2">
      <c r="Q262" s="5"/>
      <c r="R262" s="5"/>
      <c r="S262" s="5"/>
      <c r="T262" s="5"/>
      <c r="U262" s="5"/>
      <c r="V262" s="5"/>
      <c r="W262" s="5"/>
      <c r="X262" s="9"/>
      <c r="Y262" s="9"/>
      <c r="Z262" s="9"/>
      <c r="AA262" s="9"/>
      <c r="AB262" s="9"/>
      <c r="AC262" s="9"/>
    </row>
    <row r="263" spans="17:29" x14ac:dyDescent="0.2">
      <c r="Q263" s="5"/>
      <c r="R263" s="5"/>
      <c r="S263" s="5"/>
      <c r="T263" s="5"/>
      <c r="U263" s="5"/>
      <c r="V263" s="5"/>
      <c r="W263" s="5"/>
      <c r="X263" s="9"/>
      <c r="Y263" s="9"/>
      <c r="Z263" s="9"/>
      <c r="AA263" s="9"/>
      <c r="AB263" s="9"/>
      <c r="AC263" s="9"/>
    </row>
    <row r="264" spans="17:29" x14ac:dyDescent="0.2">
      <c r="Q264" s="5"/>
      <c r="R264" s="5"/>
      <c r="S264" s="5"/>
      <c r="T264" s="5"/>
      <c r="U264" s="5"/>
      <c r="V264" s="5"/>
      <c r="W264" s="5"/>
      <c r="X264" s="9"/>
      <c r="Y264" s="9"/>
      <c r="Z264" s="9"/>
      <c r="AA264" s="9"/>
      <c r="AB264" s="9"/>
      <c r="AC264" s="9"/>
    </row>
    <row r="265" spans="17:29" x14ac:dyDescent="0.2">
      <c r="Q265" s="5"/>
      <c r="R265" s="5"/>
      <c r="S265" s="5"/>
      <c r="T265" s="5"/>
      <c r="U265" s="5"/>
      <c r="V265" s="5"/>
      <c r="W265" s="5"/>
      <c r="X265" s="9"/>
      <c r="Y265" s="9"/>
      <c r="Z265" s="9"/>
      <c r="AA265" s="9"/>
      <c r="AB265" s="9"/>
      <c r="AC265" s="9"/>
    </row>
    <row r="266" spans="17:29" x14ac:dyDescent="0.2">
      <c r="Q266" s="5"/>
      <c r="R266" s="5"/>
      <c r="S266" s="5"/>
      <c r="T266" s="5"/>
      <c r="U266" s="5"/>
      <c r="V266" s="5"/>
      <c r="W266" s="5"/>
      <c r="X266" s="9"/>
      <c r="Y266" s="9"/>
      <c r="Z266" s="9"/>
      <c r="AA266" s="9"/>
      <c r="AB266" s="9"/>
      <c r="AC266" s="9"/>
    </row>
    <row r="267" spans="17:29" x14ac:dyDescent="0.2">
      <c r="Q267" s="5"/>
      <c r="R267" s="5"/>
      <c r="S267" s="5"/>
      <c r="T267" s="5"/>
      <c r="U267" s="5"/>
      <c r="V267" s="5"/>
      <c r="W267" s="5"/>
      <c r="X267" s="9"/>
      <c r="Y267" s="9"/>
      <c r="Z267" s="9"/>
      <c r="AA267" s="9"/>
      <c r="AB267" s="9"/>
      <c r="AC267" s="9"/>
    </row>
    <row r="268" spans="17:29" x14ac:dyDescent="0.2">
      <c r="Q268" s="5"/>
      <c r="R268" s="5"/>
      <c r="S268" s="5"/>
      <c r="T268" s="5"/>
      <c r="U268" s="5"/>
      <c r="V268" s="5"/>
      <c r="W268" s="5"/>
      <c r="X268" s="9"/>
      <c r="Y268" s="9"/>
      <c r="Z268" s="9"/>
      <c r="AA268" s="9"/>
      <c r="AB268" s="9"/>
      <c r="AC268" s="9"/>
    </row>
    <row r="269" spans="17:29" x14ac:dyDescent="0.2">
      <c r="Q269" s="5"/>
      <c r="R269" s="5"/>
      <c r="S269" s="5"/>
      <c r="T269" s="5"/>
      <c r="U269" s="5"/>
      <c r="V269" s="5"/>
      <c r="W269" s="5"/>
      <c r="X269" s="9"/>
      <c r="Y269" s="9"/>
      <c r="Z269" s="9"/>
      <c r="AA269" s="9"/>
      <c r="AB269" s="9"/>
      <c r="AC269" s="9"/>
    </row>
    <row r="270" spans="17:29" x14ac:dyDescent="0.2">
      <c r="Q270" s="5"/>
      <c r="R270" s="5"/>
      <c r="S270" s="5"/>
      <c r="T270" s="5"/>
      <c r="U270" s="5"/>
      <c r="V270" s="5"/>
      <c r="W270" s="5"/>
      <c r="X270" s="9"/>
      <c r="Y270" s="9"/>
      <c r="Z270" s="9"/>
      <c r="AA270" s="9"/>
      <c r="AB270" s="9"/>
      <c r="AC270" s="9"/>
    </row>
    <row r="271" spans="17:29" x14ac:dyDescent="0.2">
      <c r="Q271" s="5"/>
      <c r="R271" s="5"/>
      <c r="S271" s="5"/>
      <c r="T271" s="5"/>
      <c r="U271" s="5"/>
      <c r="V271" s="5"/>
      <c r="W271" s="5"/>
      <c r="X271" s="9"/>
      <c r="Y271" s="9"/>
      <c r="Z271" s="9"/>
      <c r="AA271" s="9"/>
      <c r="AB271" s="9"/>
      <c r="AC271" s="9"/>
    </row>
    <row r="272" spans="17:29" x14ac:dyDescent="0.2">
      <c r="Q272" s="5"/>
      <c r="R272" s="5"/>
      <c r="S272" s="5"/>
      <c r="T272" s="5"/>
      <c r="U272" s="5"/>
      <c r="V272" s="5"/>
      <c r="W272" s="5"/>
      <c r="X272" s="9"/>
      <c r="Y272" s="9"/>
      <c r="Z272" s="9"/>
      <c r="AA272" s="9"/>
      <c r="AB272" s="9"/>
      <c r="AC272" s="9"/>
    </row>
    <row r="273" spans="17:29" x14ac:dyDescent="0.2">
      <c r="Q273" s="5"/>
      <c r="R273" s="5"/>
      <c r="S273" s="5"/>
      <c r="T273" s="5"/>
      <c r="U273" s="5"/>
      <c r="V273" s="5"/>
      <c r="W273" s="5"/>
      <c r="X273" s="9"/>
      <c r="Y273" s="9"/>
      <c r="Z273" s="9"/>
      <c r="AA273" s="9"/>
      <c r="AB273" s="9"/>
      <c r="AC273" s="9"/>
    </row>
    <row r="274" spans="17:29" x14ac:dyDescent="0.2">
      <c r="Q274" s="5"/>
      <c r="R274" s="5"/>
      <c r="S274" s="5"/>
      <c r="T274" s="5"/>
      <c r="U274" s="5"/>
      <c r="V274" s="5"/>
      <c r="W274" s="5"/>
      <c r="X274" s="9"/>
      <c r="Y274" s="9"/>
      <c r="Z274" s="9"/>
      <c r="AA274" s="9"/>
      <c r="AB274" s="9"/>
      <c r="AC274" s="9"/>
    </row>
    <row r="275" spans="17:29" x14ac:dyDescent="0.2">
      <c r="Q275" s="5"/>
      <c r="R275" s="5"/>
      <c r="S275" s="5"/>
      <c r="T275" s="5"/>
      <c r="U275" s="5"/>
      <c r="V275" s="5"/>
      <c r="W275" s="5"/>
      <c r="X275" s="9"/>
      <c r="Y275" s="9"/>
      <c r="Z275" s="9"/>
      <c r="AA275" s="9"/>
      <c r="AB275" s="9"/>
      <c r="AC275" s="9"/>
    </row>
    <row r="276" spans="17:29" x14ac:dyDescent="0.2">
      <c r="Q276" s="5"/>
      <c r="R276" s="5"/>
      <c r="S276" s="5"/>
      <c r="T276" s="5"/>
      <c r="U276" s="5"/>
      <c r="V276" s="5"/>
      <c r="W276" s="5"/>
      <c r="X276" s="9"/>
      <c r="Y276" s="9"/>
      <c r="Z276" s="9"/>
      <c r="AA276" s="9"/>
      <c r="AB276" s="9"/>
      <c r="AC276" s="9"/>
    </row>
    <row r="277" spans="17:29" x14ac:dyDescent="0.2">
      <c r="Q277" s="5"/>
      <c r="R277" s="5"/>
      <c r="S277" s="5"/>
      <c r="T277" s="5"/>
      <c r="U277" s="5"/>
      <c r="V277" s="5"/>
      <c r="W277" s="5"/>
      <c r="X277" s="9"/>
      <c r="Y277" s="9"/>
      <c r="Z277" s="9"/>
      <c r="AA277" s="9"/>
      <c r="AB277" s="9"/>
      <c r="AC277" s="9"/>
    </row>
    <row r="278" spans="17:29" x14ac:dyDescent="0.2">
      <c r="Q278" s="5"/>
      <c r="R278" s="5"/>
      <c r="S278" s="5"/>
      <c r="T278" s="5"/>
      <c r="U278" s="5"/>
      <c r="V278" s="5"/>
      <c r="W278" s="5"/>
      <c r="X278" s="9"/>
      <c r="Y278" s="9"/>
      <c r="Z278" s="9"/>
      <c r="AA278" s="9"/>
      <c r="AB278" s="9"/>
      <c r="AC278" s="9"/>
    </row>
    <row r="279" spans="17:29" x14ac:dyDescent="0.2">
      <c r="Q279" s="5"/>
      <c r="R279" s="5"/>
      <c r="S279" s="5"/>
      <c r="T279" s="5"/>
      <c r="U279" s="5"/>
      <c r="V279" s="5"/>
      <c r="W279" s="5"/>
      <c r="X279" s="9"/>
      <c r="Y279" s="9"/>
      <c r="Z279" s="9"/>
      <c r="AA279" s="9"/>
      <c r="AB279" s="9"/>
      <c r="AC279" s="9"/>
    </row>
    <row r="280" spans="17:29" x14ac:dyDescent="0.2">
      <c r="Q280" s="5"/>
      <c r="R280" s="5"/>
      <c r="S280" s="5"/>
      <c r="T280" s="5"/>
      <c r="U280" s="5"/>
      <c r="V280" s="5"/>
      <c r="W280" s="5"/>
      <c r="X280" s="9"/>
      <c r="Y280" s="9"/>
      <c r="Z280" s="9"/>
      <c r="AA280" s="9"/>
      <c r="AB280" s="9"/>
      <c r="AC280" s="9"/>
    </row>
    <row r="281" spans="17:29" x14ac:dyDescent="0.2">
      <c r="Q281" s="5"/>
      <c r="R281" s="5"/>
      <c r="S281" s="5"/>
      <c r="T281" s="5"/>
      <c r="U281" s="5"/>
      <c r="V281" s="5"/>
      <c r="W281" s="5"/>
      <c r="X281" s="9"/>
      <c r="Y281" s="9"/>
      <c r="Z281" s="9"/>
      <c r="AA281" s="9"/>
      <c r="AB281" s="9"/>
      <c r="AC281" s="9"/>
    </row>
    <row r="282" spans="17:29" x14ac:dyDescent="0.2">
      <c r="Q282" s="5"/>
      <c r="R282" s="5"/>
      <c r="S282" s="5"/>
      <c r="T282" s="5"/>
      <c r="U282" s="5"/>
      <c r="V282" s="5"/>
      <c r="W282" s="5"/>
      <c r="X282" s="9"/>
      <c r="Y282" s="9"/>
      <c r="Z282" s="9"/>
      <c r="AA282" s="9"/>
      <c r="AB282" s="9"/>
      <c r="AC282" s="9"/>
    </row>
    <row r="283" spans="17:29" x14ac:dyDescent="0.2">
      <c r="Q283" s="5"/>
      <c r="R283" s="5"/>
      <c r="S283" s="5"/>
      <c r="T283" s="5"/>
      <c r="U283" s="5"/>
      <c r="V283" s="5"/>
      <c r="W283" s="5"/>
      <c r="X283" s="9"/>
      <c r="Y283" s="9"/>
      <c r="Z283" s="9"/>
      <c r="AA283" s="9"/>
      <c r="AB283" s="9"/>
      <c r="AC283" s="9"/>
    </row>
    <row r="284" spans="17:29" x14ac:dyDescent="0.2">
      <c r="Q284" s="5"/>
      <c r="R284" s="5"/>
      <c r="S284" s="5"/>
      <c r="T284" s="5"/>
      <c r="U284" s="5"/>
      <c r="V284" s="5"/>
      <c r="W284" s="5"/>
      <c r="X284" s="9"/>
      <c r="Y284" s="9"/>
      <c r="Z284" s="9"/>
      <c r="AA284" s="9"/>
      <c r="AB284" s="9"/>
      <c r="AC284" s="9"/>
    </row>
    <row r="285" spans="17:29" x14ac:dyDescent="0.2">
      <c r="Q285" s="5"/>
      <c r="R285" s="5"/>
      <c r="S285" s="5"/>
      <c r="T285" s="5"/>
      <c r="U285" s="5"/>
      <c r="V285" s="5"/>
      <c r="W285" s="5"/>
      <c r="X285" s="9"/>
      <c r="Y285" s="9"/>
      <c r="Z285" s="9"/>
      <c r="AA285" s="9"/>
      <c r="AB285" s="9"/>
      <c r="AC285" s="9"/>
    </row>
    <row r="286" spans="17:29" x14ac:dyDescent="0.2">
      <c r="Q286" s="5"/>
      <c r="R286" s="5"/>
      <c r="S286" s="5"/>
      <c r="T286" s="5"/>
      <c r="U286" s="5"/>
      <c r="V286" s="5"/>
      <c r="W286" s="5"/>
      <c r="X286" s="9"/>
      <c r="Y286" s="9"/>
      <c r="Z286" s="9"/>
      <c r="AA286" s="9"/>
      <c r="AB286" s="9"/>
      <c r="AC286" s="9"/>
    </row>
    <row r="287" spans="17:29" x14ac:dyDescent="0.2">
      <c r="Q287" s="5"/>
      <c r="R287" s="5"/>
      <c r="S287" s="5"/>
      <c r="T287" s="5"/>
      <c r="U287" s="5"/>
      <c r="V287" s="5"/>
      <c r="W287" s="5"/>
      <c r="X287" s="9"/>
      <c r="Y287" s="9"/>
      <c r="Z287" s="9"/>
      <c r="AA287" s="9"/>
      <c r="AB287" s="9"/>
      <c r="AC287" s="9"/>
    </row>
    <row r="288" spans="17:29" x14ac:dyDescent="0.2">
      <c r="Q288" s="5"/>
      <c r="R288" s="5"/>
      <c r="S288" s="5"/>
      <c r="T288" s="5"/>
      <c r="U288" s="5"/>
      <c r="V288" s="5"/>
      <c r="W288" s="5"/>
      <c r="X288" s="9"/>
      <c r="Y288" s="9"/>
      <c r="Z288" s="9"/>
      <c r="AA288" s="9"/>
      <c r="AB288" s="9"/>
      <c r="AC288" s="9"/>
    </row>
    <row r="289" spans="17:29" x14ac:dyDescent="0.2">
      <c r="Q289" s="5"/>
      <c r="R289" s="5"/>
      <c r="S289" s="5"/>
      <c r="T289" s="5"/>
      <c r="U289" s="5"/>
      <c r="V289" s="5"/>
      <c r="W289" s="5"/>
      <c r="X289" s="9"/>
      <c r="Y289" s="9"/>
      <c r="Z289" s="9"/>
      <c r="AA289" s="9"/>
      <c r="AB289" s="9"/>
      <c r="AC289" s="9"/>
    </row>
    <row r="290" spans="17:29" x14ac:dyDescent="0.2">
      <c r="Q290" s="5"/>
      <c r="R290" s="5"/>
      <c r="S290" s="5"/>
      <c r="T290" s="5"/>
      <c r="U290" s="5"/>
      <c r="V290" s="5"/>
      <c r="W290" s="5"/>
      <c r="X290" s="9"/>
      <c r="Y290" s="9"/>
      <c r="Z290" s="9"/>
      <c r="AA290" s="9"/>
      <c r="AB290" s="9"/>
      <c r="AC290" s="9"/>
    </row>
    <row r="291" spans="17:29" x14ac:dyDescent="0.2">
      <c r="Q291" s="5"/>
      <c r="R291" s="5"/>
      <c r="S291" s="5"/>
      <c r="T291" s="5"/>
      <c r="U291" s="5"/>
      <c r="V291" s="5"/>
      <c r="W291" s="5"/>
      <c r="X291" s="9"/>
      <c r="Y291" s="9"/>
      <c r="Z291" s="9"/>
      <c r="AA291" s="9"/>
      <c r="AB291" s="9"/>
      <c r="AC291" s="9"/>
    </row>
    <row r="292" spans="17:29" x14ac:dyDescent="0.2">
      <c r="Q292" s="5"/>
      <c r="R292" s="5"/>
      <c r="S292" s="5"/>
      <c r="T292" s="5"/>
      <c r="U292" s="5"/>
      <c r="V292" s="5"/>
      <c r="W292" s="5"/>
      <c r="X292" s="9"/>
      <c r="Y292" s="9"/>
      <c r="Z292" s="9"/>
      <c r="AA292" s="9"/>
      <c r="AB292" s="9"/>
      <c r="AC292" s="9"/>
    </row>
    <row r="293" spans="17:29" x14ac:dyDescent="0.2">
      <c r="Q293" s="5"/>
      <c r="R293" s="5"/>
      <c r="S293" s="5"/>
      <c r="T293" s="5"/>
      <c r="U293" s="5"/>
      <c r="V293" s="5"/>
      <c r="W293" s="5"/>
      <c r="X293" s="9"/>
      <c r="Y293" s="9"/>
      <c r="Z293" s="9"/>
      <c r="AA293" s="9"/>
      <c r="AB293" s="9"/>
      <c r="AC293" s="9"/>
    </row>
    <row r="294" spans="17:29" x14ac:dyDescent="0.2">
      <c r="Q294" s="5"/>
      <c r="R294" s="5"/>
      <c r="S294" s="5"/>
      <c r="T294" s="5"/>
      <c r="U294" s="5"/>
      <c r="V294" s="5"/>
      <c r="W294" s="5"/>
      <c r="X294" s="9"/>
      <c r="Y294" s="9"/>
      <c r="Z294" s="9"/>
      <c r="AA294" s="9"/>
      <c r="AB294" s="9"/>
      <c r="AC294" s="9"/>
    </row>
    <row r="295" spans="17:29" x14ac:dyDescent="0.2">
      <c r="Q295" s="5"/>
      <c r="R295" s="5"/>
      <c r="S295" s="5"/>
      <c r="T295" s="5"/>
      <c r="U295" s="5"/>
      <c r="V295" s="5"/>
      <c r="W295" s="5"/>
      <c r="X295" s="9"/>
      <c r="Y295" s="9"/>
      <c r="Z295" s="9"/>
      <c r="AA295" s="9"/>
      <c r="AB295" s="9"/>
      <c r="AC295" s="9"/>
    </row>
    <row r="296" spans="17:29" x14ac:dyDescent="0.2">
      <c r="Q296" s="5"/>
      <c r="R296" s="5"/>
      <c r="S296" s="5"/>
      <c r="T296" s="5"/>
      <c r="U296" s="5"/>
      <c r="V296" s="5"/>
      <c r="W296" s="5"/>
      <c r="X296" s="9"/>
      <c r="Y296" s="9"/>
      <c r="Z296" s="9"/>
      <c r="AA296" s="9"/>
      <c r="AB296" s="9"/>
      <c r="AC296" s="9"/>
    </row>
    <row r="297" spans="17:29" x14ac:dyDescent="0.2">
      <c r="Q297" s="5"/>
      <c r="R297" s="5"/>
      <c r="S297" s="5"/>
      <c r="T297" s="5"/>
      <c r="U297" s="5"/>
      <c r="V297" s="5"/>
      <c r="W297" s="5"/>
      <c r="X297" s="9"/>
      <c r="Y297" s="9"/>
      <c r="Z297" s="9"/>
      <c r="AA297" s="9"/>
      <c r="AB297" s="9"/>
      <c r="AC297" s="9"/>
    </row>
    <row r="298" spans="17:29" x14ac:dyDescent="0.2">
      <c r="Q298" s="5"/>
      <c r="R298" s="5"/>
      <c r="S298" s="5"/>
      <c r="T298" s="5"/>
      <c r="U298" s="5"/>
      <c r="V298" s="5"/>
      <c r="W298" s="5"/>
      <c r="X298" s="9"/>
      <c r="Y298" s="9"/>
      <c r="Z298" s="9"/>
      <c r="AA298" s="9"/>
      <c r="AB298" s="9"/>
      <c r="AC298" s="9"/>
    </row>
    <row r="299" spans="17:29" x14ac:dyDescent="0.2">
      <c r="Q299" s="5"/>
      <c r="R299" s="5"/>
      <c r="S299" s="5"/>
      <c r="T299" s="5"/>
      <c r="U299" s="5"/>
      <c r="V299" s="5"/>
      <c r="W299" s="5"/>
      <c r="X299" s="9"/>
      <c r="Y299" s="9"/>
      <c r="Z299" s="9"/>
      <c r="AA299" s="9"/>
      <c r="AB299" s="9"/>
      <c r="AC299" s="9"/>
    </row>
    <row r="300" spans="17:29" x14ac:dyDescent="0.2">
      <c r="Q300" s="5"/>
      <c r="R300" s="5"/>
      <c r="S300" s="5"/>
      <c r="T300" s="5"/>
      <c r="U300" s="5"/>
      <c r="V300" s="5"/>
      <c r="W300" s="5"/>
      <c r="X300" s="9"/>
      <c r="Y300" s="9"/>
      <c r="Z300" s="9"/>
      <c r="AA300" s="9"/>
      <c r="AB300" s="9"/>
      <c r="AC300" s="9"/>
    </row>
    <row r="301" spans="17:29" x14ac:dyDescent="0.2">
      <c r="Q301" s="5"/>
      <c r="R301" s="5"/>
      <c r="S301" s="5"/>
      <c r="T301" s="5"/>
      <c r="U301" s="5"/>
      <c r="V301" s="5"/>
      <c r="W301" s="5"/>
      <c r="X301" s="9"/>
      <c r="Y301" s="9"/>
      <c r="Z301" s="9"/>
      <c r="AA301" s="9"/>
      <c r="AB301" s="9"/>
      <c r="AC301" s="9"/>
    </row>
    <row r="302" spans="17:29" x14ac:dyDescent="0.2">
      <c r="Q302" s="5"/>
      <c r="R302" s="5"/>
      <c r="S302" s="5"/>
      <c r="T302" s="5"/>
      <c r="U302" s="5"/>
      <c r="V302" s="5"/>
      <c r="W302" s="5"/>
      <c r="X302" s="9"/>
      <c r="Y302" s="9"/>
      <c r="Z302" s="9"/>
      <c r="AA302" s="9"/>
      <c r="AB302" s="9"/>
      <c r="AC302" s="9"/>
    </row>
    <row r="303" spans="17:29" x14ac:dyDescent="0.2">
      <c r="Q303" s="5"/>
      <c r="R303" s="5"/>
      <c r="S303" s="5"/>
      <c r="T303" s="5"/>
      <c r="U303" s="5"/>
      <c r="V303" s="5"/>
      <c r="W303" s="5"/>
      <c r="X303" s="9"/>
      <c r="Y303" s="9"/>
      <c r="Z303" s="9"/>
      <c r="AA303" s="9"/>
      <c r="AB303" s="9"/>
      <c r="AC303" s="9"/>
    </row>
    <row r="304" spans="17:29" x14ac:dyDescent="0.2">
      <c r="Q304" s="5"/>
      <c r="R304" s="5"/>
      <c r="S304" s="5"/>
      <c r="T304" s="5"/>
      <c r="U304" s="5"/>
      <c r="V304" s="5"/>
      <c r="W304" s="5"/>
      <c r="X304" s="9"/>
      <c r="Y304" s="9"/>
      <c r="Z304" s="9"/>
      <c r="AA304" s="9"/>
      <c r="AB304" s="9"/>
      <c r="AC304" s="9"/>
    </row>
    <row r="305" spans="17:29" x14ac:dyDescent="0.2">
      <c r="Q305" s="5"/>
      <c r="R305" s="5"/>
      <c r="S305" s="5"/>
      <c r="T305" s="5"/>
      <c r="U305" s="5"/>
      <c r="V305" s="5"/>
      <c r="W305" s="5"/>
      <c r="X305" s="9"/>
      <c r="Y305" s="9"/>
      <c r="Z305" s="9"/>
      <c r="AA305" s="9"/>
      <c r="AB305" s="9"/>
      <c r="AC305" s="9"/>
    </row>
    <row r="306" spans="17:29" x14ac:dyDescent="0.2">
      <c r="Q306" s="5"/>
      <c r="R306" s="5"/>
      <c r="S306" s="5"/>
      <c r="T306" s="5"/>
      <c r="U306" s="5"/>
      <c r="V306" s="5"/>
      <c r="W306" s="5"/>
      <c r="X306" s="9"/>
      <c r="Y306" s="9"/>
      <c r="Z306" s="9"/>
      <c r="AA306" s="9"/>
      <c r="AB306" s="9"/>
      <c r="AC306" s="9"/>
    </row>
    <row r="307" spans="17:29" x14ac:dyDescent="0.2">
      <c r="Q307" s="5"/>
      <c r="R307" s="5"/>
      <c r="S307" s="5"/>
      <c r="T307" s="5"/>
      <c r="U307" s="5"/>
      <c r="V307" s="5"/>
      <c r="W307" s="5"/>
      <c r="X307" s="9"/>
      <c r="Y307" s="9"/>
      <c r="Z307" s="9"/>
      <c r="AA307" s="9"/>
      <c r="AB307" s="9"/>
      <c r="AC307" s="9"/>
    </row>
    <row r="308" spans="17:29" x14ac:dyDescent="0.2">
      <c r="Q308" s="5"/>
      <c r="R308" s="5"/>
      <c r="S308" s="5"/>
      <c r="T308" s="5"/>
      <c r="U308" s="5"/>
      <c r="V308" s="5"/>
      <c r="W308" s="5"/>
      <c r="X308" s="9"/>
      <c r="Y308" s="9"/>
      <c r="Z308" s="9"/>
      <c r="AA308" s="9"/>
      <c r="AB308" s="9"/>
      <c r="AC308" s="9"/>
    </row>
    <row r="309" spans="17:29" x14ac:dyDescent="0.2">
      <c r="Q309" s="5"/>
      <c r="R309" s="5"/>
      <c r="S309" s="5"/>
      <c r="T309" s="5"/>
      <c r="U309" s="5"/>
      <c r="V309" s="5"/>
      <c r="W309" s="5"/>
      <c r="X309" s="9"/>
      <c r="Y309" s="9"/>
      <c r="Z309" s="9"/>
      <c r="AA309" s="9"/>
      <c r="AB309" s="9"/>
      <c r="AC309" s="9"/>
    </row>
    <row r="310" spans="17:29" x14ac:dyDescent="0.2">
      <c r="Q310" s="5"/>
      <c r="R310" s="5"/>
      <c r="S310" s="5"/>
      <c r="T310" s="5"/>
      <c r="U310" s="5"/>
      <c r="V310" s="5"/>
      <c r="W310" s="5"/>
      <c r="X310" s="9"/>
      <c r="Y310" s="9"/>
      <c r="Z310" s="9"/>
      <c r="AA310" s="9"/>
      <c r="AB310" s="9"/>
      <c r="AC310" s="9"/>
    </row>
    <row r="311" spans="17:29" x14ac:dyDescent="0.2">
      <c r="Q311" s="5"/>
      <c r="R311" s="5"/>
      <c r="S311" s="5"/>
      <c r="T311" s="5"/>
      <c r="U311" s="5"/>
      <c r="V311" s="5"/>
      <c r="W311" s="5"/>
      <c r="X311" s="9"/>
      <c r="Y311" s="9"/>
      <c r="Z311" s="9"/>
      <c r="AA311" s="9"/>
      <c r="AB311" s="9"/>
      <c r="AC311" s="9"/>
    </row>
    <row r="312" spans="17:29" x14ac:dyDescent="0.2">
      <c r="Q312" s="5"/>
      <c r="R312" s="5"/>
      <c r="S312" s="5"/>
      <c r="T312" s="5"/>
      <c r="U312" s="5"/>
      <c r="V312" s="5"/>
      <c r="W312" s="5"/>
      <c r="X312" s="9"/>
      <c r="Y312" s="9"/>
      <c r="Z312" s="9"/>
      <c r="AA312" s="9"/>
      <c r="AB312" s="9"/>
      <c r="AC312" s="9"/>
    </row>
    <row r="313" spans="17:29" x14ac:dyDescent="0.2">
      <c r="Q313" s="5"/>
      <c r="R313" s="5"/>
      <c r="S313" s="5"/>
      <c r="T313" s="5"/>
      <c r="U313" s="5"/>
      <c r="V313" s="5"/>
      <c r="W313" s="5"/>
      <c r="X313" s="9"/>
      <c r="Y313" s="9"/>
      <c r="Z313" s="9"/>
      <c r="AA313" s="9"/>
      <c r="AB313" s="9"/>
      <c r="AC313" s="9"/>
    </row>
    <row r="314" spans="17:29" x14ac:dyDescent="0.2">
      <c r="Q314" s="5"/>
      <c r="R314" s="5"/>
      <c r="S314" s="5"/>
      <c r="T314" s="5"/>
      <c r="U314" s="5"/>
      <c r="V314" s="5"/>
      <c r="W314" s="5"/>
      <c r="X314" s="9"/>
      <c r="Y314" s="9"/>
      <c r="Z314" s="9"/>
      <c r="AA314" s="9"/>
      <c r="AB314" s="9"/>
      <c r="AC314" s="9"/>
    </row>
    <row r="315" spans="17:29" x14ac:dyDescent="0.2">
      <c r="Q315" s="5"/>
      <c r="R315" s="5"/>
      <c r="S315" s="5"/>
      <c r="T315" s="5"/>
      <c r="U315" s="5"/>
      <c r="V315" s="5"/>
      <c r="W315" s="5"/>
      <c r="X315" s="9"/>
      <c r="Y315" s="9"/>
      <c r="Z315" s="9"/>
      <c r="AA315" s="9"/>
      <c r="AB315" s="9"/>
      <c r="AC315" s="9"/>
    </row>
    <row r="316" spans="17:29" x14ac:dyDescent="0.2">
      <c r="Q316" s="5"/>
      <c r="R316" s="5"/>
      <c r="S316" s="5"/>
      <c r="T316" s="5"/>
      <c r="U316" s="5"/>
      <c r="V316" s="5"/>
      <c r="W316" s="5"/>
      <c r="X316" s="9"/>
      <c r="Y316" s="9"/>
      <c r="Z316" s="9"/>
      <c r="AA316" s="9"/>
      <c r="AB316" s="9"/>
      <c r="AC316" s="9"/>
    </row>
    <row r="317" spans="17:29" x14ac:dyDescent="0.2">
      <c r="Q317" s="5"/>
      <c r="R317" s="5"/>
      <c r="S317" s="5"/>
      <c r="T317" s="5"/>
      <c r="U317" s="5"/>
      <c r="V317" s="5"/>
      <c r="W317" s="5"/>
      <c r="X317" s="9"/>
      <c r="Y317" s="9"/>
      <c r="Z317" s="9"/>
      <c r="AA317" s="9"/>
      <c r="AB317" s="9"/>
      <c r="AC317" s="9"/>
    </row>
    <row r="318" spans="17:29" x14ac:dyDescent="0.2">
      <c r="Q318" s="5"/>
      <c r="R318" s="5"/>
      <c r="S318" s="5"/>
      <c r="T318" s="5"/>
      <c r="U318" s="5"/>
      <c r="V318" s="5"/>
      <c r="W318" s="5"/>
      <c r="X318" s="9"/>
      <c r="Y318" s="9"/>
      <c r="Z318" s="9"/>
      <c r="AA318" s="9"/>
      <c r="AB318" s="9"/>
      <c r="AC318" s="9"/>
    </row>
    <row r="319" spans="17:29" x14ac:dyDescent="0.2">
      <c r="Q319" s="5"/>
      <c r="R319" s="5"/>
      <c r="S319" s="5"/>
      <c r="T319" s="5"/>
      <c r="U319" s="5"/>
      <c r="V319" s="5"/>
      <c r="W319" s="5"/>
      <c r="X319" s="9"/>
      <c r="Y319" s="9"/>
      <c r="Z319" s="9"/>
      <c r="AA319" s="9"/>
      <c r="AB319" s="9"/>
      <c r="AC319" s="9"/>
    </row>
    <row r="320" spans="17:29" x14ac:dyDescent="0.2">
      <c r="Q320" s="5"/>
      <c r="R320" s="5"/>
      <c r="S320" s="5"/>
      <c r="T320" s="5"/>
      <c r="U320" s="5"/>
      <c r="V320" s="5"/>
      <c r="W320" s="5"/>
      <c r="X320" s="9"/>
      <c r="Y320" s="9"/>
      <c r="Z320" s="9"/>
      <c r="AA320" s="9"/>
      <c r="AB320" s="9"/>
      <c r="AC320" s="9"/>
    </row>
    <row r="321" spans="17:29" x14ac:dyDescent="0.2">
      <c r="Q321" s="5"/>
      <c r="R321" s="5"/>
      <c r="S321" s="5"/>
      <c r="T321" s="5"/>
      <c r="U321" s="5"/>
      <c r="V321" s="5"/>
      <c r="W321" s="5"/>
      <c r="X321" s="9"/>
      <c r="Y321" s="9"/>
      <c r="Z321" s="9"/>
      <c r="AA321" s="9"/>
      <c r="AB321" s="9"/>
      <c r="AC321" s="9"/>
    </row>
    <row r="322" spans="17:29" x14ac:dyDescent="0.2">
      <c r="Q322" s="5"/>
      <c r="R322" s="5"/>
      <c r="S322" s="5"/>
      <c r="T322" s="5"/>
      <c r="U322" s="5"/>
      <c r="V322" s="5"/>
      <c r="W322" s="5"/>
      <c r="X322" s="9"/>
      <c r="Y322" s="9"/>
      <c r="Z322" s="9"/>
      <c r="AA322" s="9"/>
      <c r="AB322" s="9"/>
      <c r="AC322" s="9"/>
    </row>
    <row r="323" spans="17:29" x14ac:dyDescent="0.2">
      <c r="Q323" s="5"/>
      <c r="R323" s="5"/>
      <c r="S323" s="5"/>
      <c r="T323" s="5"/>
      <c r="U323" s="5"/>
      <c r="V323" s="5"/>
      <c r="W323" s="5"/>
      <c r="X323" s="9"/>
      <c r="Y323" s="9"/>
      <c r="Z323" s="9"/>
      <c r="AA323" s="9"/>
      <c r="AB323" s="9"/>
      <c r="AC323" s="9"/>
    </row>
    <row r="324" spans="17:29" x14ac:dyDescent="0.2">
      <c r="Q324" s="5"/>
      <c r="R324" s="5"/>
      <c r="S324" s="5"/>
      <c r="T324" s="5"/>
      <c r="U324" s="5"/>
      <c r="V324" s="5"/>
      <c r="W324" s="5"/>
      <c r="X324" s="9"/>
      <c r="Y324" s="9"/>
      <c r="Z324" s="9"/>
      <c r="AA324" s="9"/>
      <c r="AB324" s="9"/>
      <c r="AC324" s="9"/>
    </row>
    <row r="325" spans="17:29" x14ac:dyDescent="0.2">
      <c r="Q325" s="5"/>
      <c r="R325" s="5"/>
      <c r="S325" s="5"/>
      <c r="T325" s="5"/>
      <c r="U325" s="5"/>
      <c r="V325" s="5"/>
      <c r="W325" s="5"/>
      <c r="X325" s="9"/>
      <c r="Y325" s="9"/>
      <c r="Z325" s="9"/>
      <c r="AA325" s="9"/>
      <c r="AB325" s="9"/>
      <c r="AC325" s="9"/>
    </row>
    <row r="326" spans="17:29" x14ac:dyDescent="0.2">
      <c r="Q326" s="5"/>
      <c r="R326" s="5"/>
      <c r="S326" s="5"/>
      <c r="T326" s="5"/>
      <c r="U326" s="5"/>
      <c r="V326" s="5"/>
      <c r="W326" s="5"/>
      <c r="X326" s="9"/>
      <c r="Y326" s="9"/>
      <c r="Z326" s="9"/>
      <c r="AA326" s="9"/>
      <c r="AB326" s="9"/>
      <c r="AC326" s="9"/>
    </row>
    <row r="327" spans="17:29" x14ac:dyDescent="0.2">
      <c r="Q327" s="5"/>
      <c r="R327" s="5"/>
      <c r="S327" s="5"/>
      <c r="T327" s="5"/>
      <c r="U327" s="5"/>
      <c r="V327" s="5"/>
      <c r="W327" s="5"/>
      <c r="X327" s="9"/>
      <c r="Y327" s="9"/>
      <c r="Z327" s="9"/>
      <c r="AA327" s="9"/>
      <c r="AB327" s="9"/>
      <c r="AC327" s="9"/>
    </row>
    <row r="328" spans="17:29" x14ac:dyDescent="0.2">
      <c r="Q328" s="5"/>
      <c r="R328" s="5"/>
      <c r="S328" s="5"/>
      <c r="T328" s="5"/>
      <c r="U328" s="5"/>
      <c r="V328" s="5"/>
      <c r="W328" s="5"/>
      <c r="X328" s="9"/>
      <c r="Y328" s="9"/>
      <c r="Z328" s="9"/>
      <c r="AA328" s="9"/>
      <c r="AB328" s="9"/>
      <c r="AC328" s="9"/>
    </row>
    <row r="329" spans="17:29" x14ac:dyDescent="0.2">
      <c r="Q329" s="5"/>
      <c r="R329" s="5"/>
      <c r="S329" s="5"/>
      <c r="T329" s="5"/>
      <c r="U329" s="5"/>
      <c r="V329" s="5"/>
      <c r="W329" s="5"/>
      <c r="X329" s="9"/>
      <c r="Y329" s="9"/>
      <c r="Z329" s="9"/>
      <c r="AA329" s="9"/>
      <c r="AB329" s="9"/>
      <c r="AC329" s="9"/>
    </row>
    <row r="330" spans="17:29" x14ac:dyDescent="0.2">
      <c r="Q330" s="5"/>
      <c r="R330" s="5"/>
      <c r="S330" s="5"/>
      <c r="T330" s="5"/>
      <c r="U330" s="5"/>
      <c r="V330" s="5"/>
      <c r="W330" s="5"/>
      <c r="X330" s="9"/>
      <c r="Y330" s="9"/>
      <c r="Z330" s="9"/>
      <c r="AA330" s="9"/>
      <c r="AB330" s="9"/>
      <c r="AC330" s="9"/>
    </row>
    <row r="331" spans="17:29" x14ac:dyDescent="0.2">
      <c r="Q331" s="5"/>
      <c r="R331" s="5"/>
      <c r="S331" s="5"/>
      <c r="T331" s="5"/>
      <c r="U331" s="5"/>
      <c r="V331" s="5"/>
      <c r="W331" s="5"/>
      <c r="X331" s="9"/>
      <c r="Y331" s="9"/>
      <c r="Z331" s="9"/>
      <c r="AA331" s="9"/>
      <c r="AB331" s="9"/>
      <c r="AC331" s="9"/>
    </row>
    <row r="332" spans="17:29" x14ac:dyDescent="0.2">
      <c r="Q332" s="5"/>
      <c r="R332" s="5"/>
      <c r="S332" s="5"/>
      <c r="T332" s="5"/>
      <c r="U332" s="5"/>
      <c r="V332" s="5"/>
      <c r="W332" s="5"/>
      <c r="X332" s="9"/>
      <c r="Y332" s="9"/>
      <c r="Z332" s="9"/>
      <c r="AA332" s="9"/>
      <c r="AB332" s="9"/>
      <c r="AC332" s="9"/>
    </row>
    <row r="333" spans="17:29" x14ac:dyDescent="0.2">
      <c r="Q333" s="5"/>
      <c r="R333" s="5"/>
      <c r="S333" s="5"/>
      <c r="T333" s="5"/>
      <c r="U333" s="5"/>
      <c r="V333" s="5"/>
      <c r="W333" s="5"/>
      <c r="X333" s="9"/>
      <c r="Y333" s="9"/>
      <c r="Z333" s="9"/>
      <c r="AA333" s="9"/>
      <c r="AB333" s="9"/>
      <c r="AC333" s="9"/>
    </row>
    <row r="334" spans="17:29" x14ac:dyDescent="0.2">
      <c r="Q334" s="5"/>
      <c r="R334" s="5"/>
      <c r="S334" s="5"/>
      <c r="T334" s="5"/>
      <c r="U334" s="5"/>
      <c r="V334" s="5"/>
      <c r="W334" s="5"/>
      <c r="X334" s="9"/>
      <c r="Y334" s="9"/>
      <c r="Z334" s="9"/>
      <c r="AA334" s="9"/>
      <c r="AB334" s="9"/>
      <c r="AC334" s="9"/>
    </row>
    <row r="335" spans="17:29" x14ac:dyDescent="0.2">
      <c r="Q335" s="5"/>
      <c r="R335" s="5"/>
      <c r="S335" s="5"/>
      <c r="T335" s="5"/>
      <c r="U335" s="5"/>
      <c r="V335" s="5"/>
      <c r="W335" s="5"/>
      <c r="X335" s="9"/>
      <c r="Y335" s="9"/>
      <c r="Z335" s="9"/>
      <c r="AA335" s="9"/>
      <c r="AB335" s="9"/>
      <c r="AC335" s="9"/>
    </row>
    <row r="336" spans="17:29" x14ac:dyDescent="0.2">
      <c r="Q336" s="5"/>
      <c r="R336" s="5"/>
      <c r="S336" s="5"/>
      <c r="T336" s="5"/>
      <c r="U336" s="5"/>
      <c r="V336" s="5"/>
      <c r="W336" s="5"/>
      <c r="X336" s="9"/>
      <c r="Y336" s="9"/>
      <c r="Z336" s="9"/>
      <c r="AA336" s="9"/>
      <c r="AB336" s="9"/>
      <c r="AC336" s="9"/>
    </row>
    <row r="337" spans="17:29" x14ac:dyDescent="0.2">
      <c r="Q337" s="5"/>
      <c r="R337" s="5"/>
      <c r="S337" s="5"/>
      <c r="T337" s="5"/>
      <c r="U337" s="5"/>
      <c r="V337" s="5"/>
      <c r="W337" s="5"/>
      <c r="X337" s="9"/>
      <c r="Y337" s="9"/>
      <c r="Z337" s="9"/>
      <c r="AA337" s="9"/>
      <c r="AB337" s="9"/>
      <c r="AC337" s="9"/>
    </row>
    <row r="338" spans="17:29" x14ac:dyDescent="0.2">
      <c r="Q338" s="5"/>
      <c r="R338" s="5"/>
      <c r="S338" s="5"/>
      <c r="T338" s="5"/>
      <c r="U338" s="5"/>
      <c r="V338" s="5"/>
      <c r="W338" s="5"/>
      <c r="X338" s="9"/>
      <c r="Y338" s="9"/>
      <c r="Z338" s="9"/>
      <c r="AA338" s="9"/>
      <c r="AB338" s="9"/>
      <c r="AC338" s="9"/>
    </row>
    <row r="339" spans="17:29" x14ac:dyDescent="0.2">
      <c r="Q339" s="5"/>
      <c r="R339" s="5"/>
      <c r="S339" s="5"/>
      <c r="T339" s="5"/>
      <c r="U339" s="5"/>
      <c r="V339" s="5"/>
      <c r="W339" s="5"/>
      <c r="X339" s="9"/>
      <c r="Y339" s="9"/>
      <c r="Z339" s="9"/>
      <c r="AA339" s="9"/>
      <c r="AB339" s="9"/>
      <c r="AC339" s="9"/>
    </row>
    <row r="340" spans="17:29" x14ac:dyDescent="0.2">
      <c r="Q340" s="5"/>
      <c r="R340" s="5"/>
      <c r="S340" s="5"/>
      <c r="T340" s="5"/>
      <c r="U340" s="5"/>
      <c r="V340" s="5"/>
      <c r="W340" s="5"/>
      <c r="X340" s="9"/>
      <c r="Y340" s="9"/>
      <c r="Z340" s="9"/>
      <c r="AA340" s="9"/>
      <c r="AB340" s="9"/>
      <c r="AC340" s="9"/>
    </row>
    <row r="341" spans="17:29" x14ac:dyDescent="0.2">
      <c r="Q341" s="5"/>
      <c r="R341" s="5"/>
      <c r="S341" s="5"/>
      <c r="T341" s="5"/>
      <c r="U341" s="5"/>
      <c r="V341" s="5"/>
      <c r="W341" s="5"/>
      <c r="X341" s="9"/>
      <c r="Y341" s="9"/>
      <c r="Z341" s="9"/>
      <c r="AA341" s="9"/>
      <c r="AB341" s="9"/>
      <c r="AC341" s="9"/>
    </row>
    <row r="342" spans="17:29" x14ac:dyDescent="0.2">
      <c r="Q342" s="5"/>
      <c r="R342" s="5"/>
      <c r="S342" s="5"/>
      <c r="T342" s="5"/>
      <c r="U342" s="5"/>
      <c r="V342" s="5"/>
      <c r="W342" s="5"/>
      <c r="X342" s="9"/>
      <c r="Y342" s="9"/>
      <c r="Z342" s="9"/>
      <c r="AA342" s="9"/>
      <c r="AB342" s="9"/>
      <c r="AC342" s="9"/>
    </row>
    <row r="343" spans="17:29" x14ac:dyDescent="0.2">
      <c r="Q343" s="5"/>
      <c r="R343" s="5"/>
      <c r="S343" s="5"/>
      <c r="T343" s="5"/>
      <c r="U343" s="5"/>
      <c r="V343" s="5"/>
      <c r="W343" s="5"/>
      <c r="X343" s="9"/>
      <c r="Y343" s="9"/>
      <c r="Z343" s="9"/>
      <c r="AA343" s="9"/>
      <c r="AB343" s="9"/>
      <c r="AC343" s="9"/>
    </row>
    <row r="344" spans="17:29" x14ac:dyDescent="0.2">
      <c r="Q344" s="5"/>
      <c r="R344" s="5"/>
      <c r="S344" s="5"/>
      <c r="T344" s="5"/>
      <c r="U344" s="5"/>
      <c r="V344" s="5"/>
      <c r="W344" s="5"/>
      <c r="X344" s="9"/>
      <c r="Y344" s="9"/>
      <c r="Z344" s="9"/>
      <c r="AA344" s="9"/>
      <c r="AB344" s="9"/>
      <c r="AC344" s="9"/>
    </row>
    <row r="345" spans="17:29" x14ac:dyDescent="0.2">
      <c r="Q345" s="5"/>
      <c r="R345" s="5"/>
      <c r="S345" s="5"/>
      <c r="T345" s="5"/>
      <c r="U345" s="5"/>
      <c r="V345" s="5"/>
      <c r="W345" s="5"/>
      <c r="X345" s="9"/>
      <c r="Y345" s="9"/>
      <c r="Z345" s="9"/>
      <c r="AA345" s="9"/>
      <c r="AB345" s="9"/>
      <c r="AC345" s="9"/>
    </row>
    <row r="346" spans="17:29" x14ac:dyDescent="0.2">
      <c r="Q346" s="5"/>
      <c r="R346" s="5"/>
      <c r="S346" s="5"/>
      <c r="T346" s="5"/>
      <c r="U346" s="5"/>
      <c r="V346" s="5"/>
      <c r="W346" s="5"/>
      <c r="X346" s="9"/>
      <c r="Y346" s="9"/>
      <c r="Z346" s="9"/>
      <c r="AA346" s="9"/>
      <c r="AB346" s="9"/>
      <c r="AC346" s="9"/>
    </row>
    <row r="347" spans="17:29" x14ac:dyDescent="0.2">
      <c r="Q347" s="5"/>
      <c r="R347" s="5"/>
      <c r="S347" s="5"/>
      <c r="T347" s="5"/>
      <c r="U347" s="5"/>
      <c r="V347" s="5"/>
      <c r="W347" s="5"/>
      <c r="X347" s="9"/>
      <c r="Y347" s="9"/>
      <c r="Z347" s="9"/>
      <c r="AA347" s="9"/>
      <c r="AB347" s="9"/>
      <c r="AC347" s="9"/>
    </row>
    <row r="348" spans="17:29" x14ac:dyDescent="0.2">
      <c r="Q348" s="5"/>
      <c r="R348" s="5"/>
      <c r="S348" s="5"/>
      <c r="T348" s="5"/>
      <c r="U348" s="5"/>
      <c r="V348" s="5"/>
      <c r="W348" s="5"/>
      <c r="X348" s="9"/>
      <c r="Y348" s="9"/>
      <c r="Z348" s="9"/>
      <c r="AA348" s="9"/>
      <c r="AB348" s="9"/>
      <c r="AC348" s="9"/>
    </row>
    <row r="349" spans="17:29" x14ac:dyDescent="0.2">
      <c r="Q349" s="5"/>
      <c r="R349" s="5"/>
      <c r="S349" s="5"/>
      <c r="T349" s="5"/>
      <c r="U349" s="5"/>
      <c r="V349" s="5"/>
      <c r="W349" s="5"/>
      <c r="X349" s="9"/>
      <c r="Y349" s="9"/>
      <c r="Z349" s="9"/>
      <c r="AA349" s="9"/>
      <c r="AB349" s="9"/>
      <c r="AC349" s="9"/>
    </row>
    <row r="350" spans="17:29" x14ac:dyDescent="0.2">
      <c r="Q350" s="5"/>
      <c r="R350" s="5"/>
      <c r="S350" s="5"/>
      <c r="T350" s="5"/>
      <c r="U350" s="5"/>
      <c r="V350" s="5"/>
      <c r="W350" s="5"/>
      <c r="X350" s="9"/>
      <c r="Y350" s="9"/>
      <c r="Z350" s="9"/>
      <c r="AA350" s="9"/>
      <c r="AB350" s="9"/>
      <c r="AC350" s="9"/>
    </row>
    <row r="351" spans="17:29" x14ac:dyDescent="0.2">
      <c r="Q351" s="5"/>
      <c r="R351" s="5"/>
      <c r="S351" s="5"/>
      <c r="T351" s="5"/>
      <c r="U351" s="5"/>
      <c r="V351" s="5"/>
      <c r="W351" s="5"/>
      <c r="X351" s="9"/>
      <c r="Y351" s="9"/>
      <c r="Z351" s="9"/>
      <c r="AA351" s="9"/>
      <c r="AB351" s="9"/>
      <c r="AC351" s="9"/>
    </row>
    <row r="352" spans="17:29" x14ac:dyDescent="0.2">
      <c r="Q352" s="5"/>
      <c r="R352" s="5"/>
      <c r="S352" s="5"/>
      <c r="T352" s="5"/>
      <c r="U352" s="5"/>
      <c r="V352" s="5"/>
      <c r="W352" s="5"/>
      <c r="X352" s="9"/>
      <c r="Y352" s="9"/>
      <c r="Z352" s="9"/>
      <c r="AA352" s="9"/>
      <c r="AB352" s="9"/>
      <c r="AC352" s="9"/>
    </row>
    <row r="353" spans="17:29" x14ac:dyDescent="0.2">
      <c r="Q353" s="5"/>
      <c r="R353" s="5"/>
      <c r="S353" s="5"/>
      <c r="T353" s="5"/>
      <c r="U353" s="5"/>
      <c r="V353" s="5"/>
      <c r="W353" s="5"/>
      <c r="X353" s="9"/>
      <c r="Y353" s="9"/>
      <c r="Z353" s="9"/>
      <c r="AA353" s="9"/>
      <c r="AB353" s="9"/>
      <c r="AC353" s="9"/>
    </row>
    <row r="354" spans="17:29" x14ac:dyDescent="0.2">
      <c r="Q354" s="5"/>
      <c r="R354" s="5"/>
      <c r="S354" s="5"/>
      <c r="T354" s="5"/>
      <c r="U354" s="5"/>
      <c r="V354" s="5"/>
      <c r="W354" s="5"/>
      <c r="X354" s="9"/>
      <c r="Y354" s="9"/>
      <c r="Z354" s="9"/>
      <c r="AA354" s="9"/>
      <c r="AB354" s="9"/>
      <c r="AC354" s="9"/>
    </row>
    <row r="355" spans="17:29" x14ac:dyDescent="0.2">
      <c r="Q355" s="5"/>
      <c r="R355" s="5"/>
      <c r="S355" s="5"/>
      <c r="T355" s="5"/>
      <c r="U355" s="5"/>
      <c r="V355" s="5"/>
      <c r="W355" s="5"/>
      <c r="X355" s="9"/>
      <c r="Y355" s="9"/>
      <c r="Z355" s="9"/>
      <c r="AA355" s="9"/>
      <c r="AB355" s="9"/>
      <c r="AC355" s="9"/>
    </row>
    <row r="356" spans="17:29" x14ac:dyDescent="0.2">
      <c r="Q356" s="5"/>
      <c r="R356" s="5"/>
      <c r="S356" s="5"/>
      <c r="T356" s="5"/>
      <c r="U356" s="5"/>
      <c r="V356" s="5"/>
      <c r="W356" s="5"/>
      <c r="X356" s="9"/>
      <c r="Y356" s="9"/>
      <c r="Z356" s="9"/>
      <c r="AA356" s="9"/>
      <c r="AB356" s="9"/>
      <c r="AC356" s="9"/>
    </row>
    <row r="357" spans="17:29" x14ac:dyDescent="0.2">
      <c r="Q357" s="5"/>
      <c r="R357" s="5"/>
      <c r="S357" s="5"/>
      <c r="T357" s="5"/>
      <c r="U357" s="5"/>
      <c r="V357" s="5"/>
      <c r="W357" s="5"/>
      <c r="X357" s="9"/>
      <c r="Y357" s="9"/>
      <c r="Z357" s="9"/>
      <c r="AA357" s="9"/>
      <c r="AB357" s="9"/>
      <c r="AC357" s="9"/>
    </row>
    <row r="358" spans="17:29" x14ac:dyDescent="0.2">
      <c r="Q358" s="5"/>
      <c r="R358" s="5"/>
      <c r="S358" s="5"/>
      <c r="T358" s="5"/>
      <c r="U358" s="5"/>
      <c r="V358" s="5"/>
      <c r="W358" s="5"/>
      <c r="X358" s="9"/>
      <c r="Y358" s="9"/>
      <c r="Z358" s="9"/>
      <c r="AA358" s="9"/>
      <c r="AB358" s="9"/>
      <c r="AC358" s="9"/>
    </row>
    <row r="359" spans="17:29" x14ac:dyDescent="0.2">
      <c r="Q359" s="5"/>
      <c r="R359" s="5"/>
      <c r="S359" s="5"/>
      <c r="T359" s="5"/>
      <c r="U359" s="5"/>
      <c r="V359" s="5"/>
      <c r="W359" s="5"/>
      <c r="X359" s="9"/>
      <c r="Y359" s="9"/>
      <c r="Z359" s="9"/>
      <c r="AA359" s="9"/>
      <c r="AB359" s="9"/>
      <c r="AC359" s="9"/>
    </row>
    <row r="360" spans="17:29" x14ac:dyDescent="0.2">
      <c r="Q360" s="5"/>
      <c r="R360" s="5"/>
      <c r="S360" s="5"/>
      <c r="T360" s="5"/>
      <c r="U360" s="5"/>
      <c r="V360" s="5"/>
      <c r="W360" s="5"/>
      <c r="X360" s="9"/>
      <c r="Y360" s="9"/>
      <c r="Z360" s="9"/>
      <c r="AA360" s="9"/>
      <c r="AB360" s="9"/>
      <c r="AC360" s="9"/>
    </row>
    <row r="361" spans="17:29" x14ac:dyDescent="0.2">
      <c r="Q361" s="5"/>
      <c r="R361" s="5"/>
      <c r="S361" s="5"/>
      <c r="T361" s="5"/>
      <c r="U361" s="5"/>
      <c r="V361" s="5"/>
      <c r="W361" s="5"/>
      <c r="X361" s="9"/>
      <c r="Y361" s="9"/>
      <c r="Z361" s="9"/>
      <c r="AA361" s="9"/>
      <c r="AB361" s="9"/>
      <c r="AC361" s="9"/>
    </row>
    <row r="362" spans="17:29" x14ac:dyDescent="0.2">
      <c r="Q362" s="5"/>
      <c r="R362" s="5"/>
      <c r="S362" s="5"/>
      <c r="T362" s="5"/>
      <c r="U362" s="5"/>
      <c r="V362" s="5"/>
      <c r="W362" s="5"/>
      <c r="X362" s="9"/>
      <c r="Y362" s="9"/>
      <c r="Z362" s="9"/>
      <c r="AA362" s="9"/>
      <c r="AB362" s="9"/>
      <c r="AC362" s="9"/>
    </row>
    <row r="363" spans="17:29" x14ac:dyDescent="0.2">
      <c r="Q363" s="5"/>
      <c r="R363" s="5"/>
      <c r="S363" s="5"/>
      <c r="T363" s="5"/>
      <c r="U363" s="5"/>
      <c r="V363" s="5"/>
      <c r="W363" s="5"/>
      <c r="X363" s="9"/>
      <c r="Y363" s="9"/>
      <c r="Z363" s="9"/>
      <c r="AA363" s="9"/>
      <c r="AB363" s="9"/>
      <c r="AC363" s="9"/>
    </row>
    <row r="364" spans="17:29" x14ac:dyDescent="0.2">
      <c r="Q364" s="5"/>
      <c r="R364" s="5"/>
      <c r="S364" s="5"/>
      <c r="T364" s="5"/>
      <c r="U364" s="5"/>
      <c r="V364" s="5"/>
      <c r="W364" s="5"/>
      <c r="X364" s="9"/>
      <c r="Y364" s="9"/>
      <c r="Z364" s="9"/>
      <c r="AA364" s="9"/>
      <c r="AB364" s="9"/>
      <c r="AC364" s="9"/>
    </row>
    <row r="365" spans="17:29" x14ac:dyDescent="0.2">
      <c r="Q365" s="5"/>
      <c r="R365" s="5"/>
      <c r="S365" s="5"/>
      <c r="T365" s="5"/>
      <c r="U365" s="5"/>
      <c r="V365" s="5"/>
      <c r="W365" s="5"/>
      <c r="X365" s="9"/>
      <c r="Y365" s="9"/>
      <c r="Z365" s="9"/>
      <c r="AA365" s="9"/>
      <c r="AB365" s="9"/>
      <c r="AC365" s="9"/>
    </row>
    <row r="366" spans="17:29" x14ac:dyDescent="0.2">
      <c r="Q366" s="5"/>
      <c r="R366" s="5"/>
      <c r="S366" s="5"/>
      <c r="T366" s="5"/>
      <c r="U366" s="5"/>
      <c r="V366" s="5"/>
      <c r="W366" s="5"/>
      <c r="X366" s="9"/>
      <c r="Y366" s="9"/>
      <c r="Z366" s="9"/>
      <c r="AA366" s="9"/>
      <c r="AB366" s="9"/>
      <c r="AC366" s="9"/>
    </row>
    <row r="367" spans="17:29" x14ac:dyDescent="0.2">
      <c r="Q367" s="5"/>
      <c r="R367" s="5"/>
      <c r="S367" s="5"/>
      <c r="T367" s="5"/>
      <c r="U367" s="5"/>
      <c r="V367" s="5"/>
      <c r="W367" s="5"/>
      <c r="X367" s="9"/>
      <c r="Y367" s="9"/>
      <c r="Z367" s="9"/>
      <c r="AA367" s="9"/>
      <c r="AB367" s="9"/>
      <c r="AC367" s="9"/>
    </row>
    <row r="368" spans="17:29" x14ac:dyDescent="0.2">
      <c r="Q368" s="5"/>
      <c r="R368" s="5"/>
      <c r="S368" s="5"/>
      <c r="T368" s="5"/>
      <c r="U368" s="5"/>
      <c r="V368" s="5"/>
      <c r="W368" s="5"/>
      <c r="X368" s="9"/>
      <c r="Y368" s="9"/>
      <c r="Z368" s="9"/>
      <c r="AA368" s="9"/>
      <c r="AB368" s="9"/>
      <c r="AC368" s="9"/>
    </row>
    <row r="369" spans="17:29" x14ac:dyDescent="0.2">
      <c r="Q369" s="5"/>
      <c r="R369" s="5"/>
      <c r="S369" s="5"/>
      <c r="T369" s="5"/>
      <c r="U369" s="5"/>
      <c r="V369" s="5"/>
      <c r="W369" s="5"/>
      <c r="X369" s="9"/>
      <c r="Y369" s="9"/>
      <c r="Z369" s="9"/>
      <c r="AA369" s="9"/>
      <c r="AB369" s="9"/>
      <c r="AC369" s="9"/>
    </row>
    <row r="370" spans="17:29" x14ac:dyDescent="0.2">
      <c r="Q370" s="5"/>
      <c r="R370" s="5"/>
      <c r="S370" s="5"/>
      <c r="T370" s="5"/>
      <c r="U370" s="5"/>
      <c r="V370" s="5"/>
      <c r="W370" s="5"/>
      <c r="X370" s="9"/>
      <c r="Y370" s="9"/>
      <c r="Z370" s="9"/>
      <c r="AA370" s="9"/>
      <c r="AB370" s="9"/>
      <c r="AC370" s="9"/>
    </row>
    <row r="371" spans="17:29" x14ac:dyDescent="0.2">
      <c r="Q371" s="5"/>
      <c r="R371" s="5"/>
      <c r="S371" s="5"/>
      <c r="T371" s="5"/>
      <c r="U371" s="5"/>
      <c r="V371" s="5"/>
      <c r="W371" s="5"/>
      <c r="X371" s="9"/>
      <c r="Y371" s="9"/>
      <c r="Z371" s="9"/>
      <c r="AA371" s="9"/>
      <c r="AB371" s="9"/>
      <c r="AC371" s="9"/>
    </row>
    <row r="372" spans="17:29" x14ac:dyDescent="0.2">
      <c r="Q372" s="5"/>
      <c r="R372" s="5"/>
      <c r="S372" s="5"/>
      <c r="T372" s="5"/>
      <c r="U372" s="5"/>
      <c r="V372" s="5"/>
      <c r="W372" s="5"/>
      <c r="X372" s="9"/>
      <c r="Y372" s="9"/>
      <c r="Z372" s="9"/>
      <c r="AA372" s="9"/>
      <c r="AB372" s="9"/>
      <c r="AC372" s="9"/>
    </row>
    <row r="373" spans="17:29" x14ac:dyDescent="0.2">
      <c r="Q373" s="5"/>
      <c r="R373" s="5"/>
      <c r="S373" s="5"/>
      <c r="T373" s="5"/>
      <c r="U373" s="5"/>
      <c r="V373" s="5"/>
      <c r="W373" s="5"/>
      <c r="X373" s="9"/>
      <c r="Y373" s="9"/>
      <c r="Z373" s="9"/>
      <c r="AA373" s="9"/>
      <c r="AB373" s="9"/>
      <c r="AC373" s="9"/>
    </row>
    <row r="374" spans="17:29" x14ac:dyDescent="0.2">
      <c r="Q374" s="5"/>
      <c r="R374" s="5"/>
      <c r="S374" s="5"/>
      <c r="T374" s="5"/>
      <c r="U374" s="5"/>
      <c r="V374" s="5"/>
      <c r="W374" s="5"/>
      <c r="X374" s="9"/>
      <c r="Y374" s="9"/>
      <c r="Z374" s="9"/>
      <c r="AA374" s="9"/>
      <c r="AB374" s="9"/>
      <c r="AC374" s="9"/>
    </row>
    <row r="375" spans="17:29" x14ac:dyDescent="0.2">
      <c r="Q375" s="5"/>
      <c r="R375" s="5"/>
      <c r="S375" s="5"/>
      <c r="T375" s="5"/>
      <c r="U375" s="5"/>
      <c r="V375" s="5"/>
      <c r="W375" s="5"/>
      <c r="X375" s="9"/>
      <c r="Y375" s="9"/>
      <c r="Z375" s="9"/>
      <c r="AA375" s="9"/>
      <c r="AB375" s="9"/>
      <c r="AC375" s="9"/>
    </row>
    <row r="376" spans="17:29" x14ac:dyDescent="0.2">
      <c r="Q376" s="5"/>
      <c r="R376" s="5"/>
      <c r="S376" s="5"/>
      <c r="T376" s="5"/>
      <c r="U376" s="5"/>
      <c r="V376" s="5"/>
      <c r="W376" s="5"/>
      <c r="X376" s="9"/>
      <c r="Y376" s="9"/>
      <c r="Z376" s="9"/>
      <c r="AA376" s="9"/>
      <c r="AB376" s="9"/>
      <c r="AC376" s="9"/>
    </row>
    <row r="377" spans="17:29" x14ac:dyDescent="0.2">
      <c r="Q377" s="5"/>
      <c r="R377" s="5"/>
      <c r="S377" s="5"/>
      <c r="T377" s="5"/>
      <c r="U377" s="5"/>
      <c r="V377" s="5"/>
      <c r="W377" s="5"/>
      <c r="X377" s="9"/>
      <c r="Y377" s="9"/>
      <c r="Z377" s="9"/>
      <c r="AA377" s="9"/>
      <c r="AB377" s="9"/>
      <c r="AC377" s="9"/>
    </row>
    <row r="378" spans="17:29" x14ac:dyDescent="0.2">
      <c r="Q378" s="5"/>
      <c r="R378" s="5"/>
      <c r="S378" s="5"/>
      <c r="T378" s="5"/>
      <c r="U378" s="5"/>
      <c r="V378" s="5"/>
      <c r="W378" s="5"/>
      <c r="X378" s="9"/>
      <c r="Y378" s="9"/>
      <c r="Z378" s="9"/>
      <c r="AA378" s="9"/>
      <c r="AB378" s="9"/>
      <c r="AC378" s="9"/>
    </row>
    <row r="379" spans="17:29" x14ac:dyDescent="0.2">
      <c r="Q379" s="5"/>
      <c r="R379" s="5"/>
      <c r="S379" s="5"/>
      <c r="T379" s="5"/>
      <c r="U379" s="5"/>
      <c r="V379" s="5"/>
      <c r="W379" s="5"/>
      <c r="X379" s="9"/>
      <c r="Y379" s="9"/>
      <c r="Z379" s="9"/>
      <c r="AA379" s="9"/>
      <c r="AB379" s="9"/>
      <c r="AC379" s="9"/>
    </row>
    <row r="380" spans="17:29" x14ac:dyDescent="0.2">
      <c r="Q380" s="5"/>
      <c r="R380" s="5"/>
      <c r="S380" s="5"/>
      <c r="T380" s="5"/>
      <c r="U380" s="5"/>
      <c r="V380" s="5"/>
      <c r="W380" s="5"/>
      <c r="X380" s="9"/>
      <c r="Y380" s="9"/>
      <c r="Z380" s="9"/>
      <c r="AA380" s="9"/>
      <c r="AB380" s="9"/>
      <c r="AC380" s="9"/>
    </row>
    <row r="381" spans="17:29" x14ac:dyDescent="0.2">
      <c r="Q381" s="5"/>
      <c r="R381" s="5"/>
      <c r="S381" s="5"/>
      <c r="T381" s="5"/>
      <c r="U381" s="5"/>
      <c r="V381" s="5"/>
      <c r="W381" s="5"/>
      <c r="X381" s="9"/>
      <c r="Y381" s="9"/>
      <c r="Z381" s="9"/>
      <c r="AA381" s="9"/>
      <c r="AB381" s="9"/>
      <c r="AC381" s="9"/>
    </row>
    <row r="382" spans="17:29" x14ac:dyDescent="0.2">
      <c r="Q382" s="5"/>
      <c r="R382" s="5"/>
      <c r="S382" s="5"/>
      <c r="T382" s="5"/>
      <c r="U382" s="5"/>
      <c r="V382" s="5"/>
      <c r="W382" s="5"/>
      <c r="X382" s="9"/>
      <c r="Y382" s="9"/>
      <c r="Z382" s="9"/>
      <c r="AA382" s="9"/>
      <c r="AB382" s="9"/>
      <c r="AC382" s="9"/>
    </row>
    <row r="383" spans="17:29" x14ac:dyDescent="0.2">
      <c r="Q383" s="5"/>
      <c r="R383" s="5"/>
      <c r="S383" s="5"/>
      <c r="T383" s="5"/>
      <c r="U383" s="5"/>
      <c r="V383" s="5"/>
      <c r="W383" s="5"/>
      <c r="X383" s="9"/>
      <c r="Y383" s="9"/>
      <c r="Z383" s="9"/>
      <c r="AA383" s="9"/>
      <c r="AB383" s="9"/>
      <c r="AC383" s="9"/>
    </row>
    <row r="384" spans="17:29" x14ac:dyDescent="0.2">
      <c r="Q384" s="5"/>
      <c r="R384" s="5"/>
      <c r="S384" s="5"/>
      <c r="T384" s="5"/>
      <c r="U384" s="5"/>
      <c r="V384" s="5"/>
      <c r="W384" s="5"/>
      <c r="X384" s="9"/>
      <c r="Y384" s="9"/>
      <c r="Z384" s="9"/>
      <c r="AA384" s="9"/>
      <c r="AB384" s="9"/>
      <c r="AC384" s="9"/>
    </row>
    <row r="385" spans="17:29" x14ac:dyDescent="0.2">
      <c r="Q385" s="5"/>
      <c r="R385" s="5"/>
      <c r="S385" s="5"/>
      <c r="T385" s="5"/>
      <c r="U385" s="5"/>
      <c r="V385" s="5"/>
      <c r="W385" s="5"/>
      <c r="X385" s="9"/>
      <c r="Y385" s="9"/>
      <c r="Z385" s="9"/>
      <c r="AA385" s="9"/>
      <c r="AB385" s="9"/>
      <c r="AC385" s="9"/>
    </row>
    <row r="386" spans="17:29" x14ac:dyDescent="0.2">
      <c r="Q386" s="5"/>
      <c r="R386" s="5"/>
      <c r="S386" s="5"/>
      <c r="T386" s="5"/>
      <c r="U386" s="5"/>
      <c r="V386" s="5"/>
      <c r="W386" s="5"/>
      <c r="X386" s="9"/>
      <c r="Y386" s="9"/>
      <c r="Z386" s="9"/>
      <c r="AA386" s="9"/>
      <c r="AB386" s="9"/>
      <c r="AC386" s="9"/>
    </row>
    <row r="387" spans="17:29" x14ac:dyDescent="0.2">
      <c r="Q387" s="5"/>
      <c r="R387" s="5"/>
      <c r="S387" s="5"/>
      <c r="T387" s="5"/>
      <c r="U387" s="5"/>
      <c r="V387" s="5"/>
      <c r="W387" s="5"/>
      <c r="X387" s="9"/>
      <c r="Y387" s="9"/>
      <c r="Z387" s="9"/>
      <c r="AA387" s="9"/>
      <c r="AB387" s="9"/>
      <c r="AC387" s="9"/>
    </row>
    <row r="388" spans="17:29" x14ac:dyDescent="0.2">
      <c r="Q388" s="5"/>
      <c r="R388" s="5"/>
      <c r="S388" s="5"/>
      <c r="T388" s="5"/>
      <c r="U388" s="5"/>
      <c r="V388" s="5"/>
      <c r="W388" s="5"/>
      <c r="X388" s="9"/>
      <c r="Y388" s="9"/>
      <c r="Z388" s="9"/>
      <c r="AA388" s="9"/>
      <c r="AB388" s="9"/>
      <c r="AC388" s="9"/>
    </row>
    <row r="389" spans="17:29" x14ac:dyDescent="0.2">
      <c r="Q389" s="5"/>
      <c r="R389" s="5"/>
      <c r="S389" s="5"/>
      <c r="T389" s="5"/>
      <c r="U389" s="5"/>
      <c r="V389" s="5"/>
      <c r="W389" s="5"/>
      <c r="X389" s="9"/>
      <c r="Y389" s="9"/>
      <c r="Z389" s="9"/>
      <c r="AA389" s="9"/>
      <c r="AB389" s="9"/>
      <c r="AC389" s="9"/>
    </row>
    <row r="390" spans="17:29" x14ac:dyDescent="0.2">
      <c r="Q390" s="5"/>
      <c r="R390" s="5"/>
      <c r="S390" s="5"/>
      <c r="T390" s="5"/>
      <c r="U390" s="5"/>
      <c r="V390" s="5"/>
      <c r="W390" s="5"/>
      <c r="X390" s="9"/>
      <c r="Y390" s="9"/>
      <c r="Z390" s="9"/>
      <c r="AA390" s="9"/>
      <c r="AB390" s="9"/>
      <c r="AC390" s="9"/>
    </row>
    <row r="391" spans="17:29" x14ac:dyDescent="0.2">
      <c r="Q391" s="5"/>
      <c r="R391" s="5"/>
      <c r="S391" s="5"/>
      <c r="T391" s="5"/>
      <c r="U391" s="5"/>
      <c r="V391" s="5"/>
      <c r="W391" s="5"/>
      <c r="X391" s="9"/>
      <c r="Y391" s="9"/>
      <c r="Z391" s="9"/>
      <c r="AA391" s="9"/>
      <c r="AB391" s="9"/>
      <c r="AC391" s="9"/>
    </row>
    <row r="392" spans="17:29" x14ac:dyDescent="0.2">
      <c r="Q392" s="5"/>
      <c r="R392" s="5"/>
      <c r="S392" s="5"/>
      <c r="T392" s="5"/>
      <c r="U392" s="5"/>
      <c r="V392" s="5"/>
      <c r="W392" s="5"/>
      <c r="X392" s="9"/>
      <c r="Y392" s="9"/>
      <c r="Z392" s="9"/>
      <c r="AA392" s="9"/>
      <c r="AB392" s="9"/>
      <c r="AC392" s="9"/>
    </row>
    <row r="393" spans="17:29" x14ac:dyDescent="0.2">
      <c r="Q393" s="5"/>
      <c r="R393" s="5"/>
      <c r="S393" s="5"/>
      <c r="T393" s="5"/>
      <c r="U393" s="5"/>
      <c r="V393" s="5"/>
      <c r="W393" s="5"/>
      <c r="X393" s="9"/>
      <c r="Y393" s="9"/>
      <c r="Z393" s="9"/>
      <c r="AA393" s="9"/>
      <c r="AB393" s="9"/>
      <c r="AC393" s="9"/>
    </row>
    <row r="394" spans="17:29" x14ac:dyDescent="0.2">
      <c r="Q394" s="5"/>
      <c r="R394" s="5"/>
      <c r="S394" s="5"/>
      <c r="T394" s="5"/>
      <c r="U394" s="5"/>
      <c r="V394" s="5"/>
      <c r="W394" s="5"/>
      <c r="X394" s="9"/>
      <c r="Y394" s="9"/>
      <c r="Z394" s="9"/>
      <c r="AA394" s="9"/>
      <c r="AB394" s="9"/>
      <c r="AC394" s="9"/>
    </row>
    <row r="395" spans="17:29" x14ac:dyDescent="0.2">
      <c r="Q395" s="5"/>
      <c r="R395" s="5"/>
      <c r="S395" s="5"/>
      <c r="T395" s="5"/>
      <c r="U395" s="5"/>
      <c r="V395" s="5"/>
      <c r="W395" s="5"/>
      <c r="X395" s="9"/>
      <c r="Y395" s="9"/>
      <c r="Z395" s="9"/>
      <c r="AA395" s="9"/>
      <c r="AB395" s="9"/>
      <c r="AC395" s="9"/>
    </row>
    <row r="396" spans="17:29" x14ac:dyDescent="0.2">
      <c r="Q396" s="5"/>
      <c r="R396" s="5"/>
      <c r="S396" s="5"/>
      <c r="T396" s="5"/>
      <c r="U396" s="5"/>
      <c r="V396" s="5"/>
      <c r="W396" s="5"/>
      <c r="X396" s="9"/>
      <c r="Y396" s="9"/>
      <c r="Z396" s="9"/>
      <c r="AA396" s="9"/>
      <c r="AB396" s="9"/>
      <c r="AC396" s="9"/>
    </row>
    <row r="397" spans="17:29" x14ac:dyDescent="0.2">
      <c r="Q397" s="5"/>
      <c r="R397" s="5"/>
      <c r="S397" s="5"/>
      <c r="T397" s="5"/>
      <c r="U397" s="5"/>
      <c r="V397" s="5"/>
      <c r="W397" s="5"/>
      <c r="X397" s="9"/>
      <c r="Y397" s="9"/>
      <c r="Z397" s="9"/>
      <c r="AA397" s="9"/>
      <c r="AB397" s="9"/>
      <c r="AC397" s="9"/>
    </row>
    <row r="398" spans="17:29" x14ac:dyDescent="0.2">
      <c r="Q398" s="5"/>
      <c r="R398" s="5"/>
      <c r="S398" s="5"/>
      <c r="T398" s="5"/>
      <c r="U398" s="5"/>
      <c r="V398" s="5"/>
      <c r="W398" s="5"/>
      <c r="X398" s="9"/>
      <c r="Y398" s="9"/>
      <c r="Z398" s="9"/>
      <c r="AA398" s="9"/>
      <c r="AB398" s="9"/>
      <c r="AC398" s="9"/>
    </row>
    <row r="399" spans="17:29" x14ac:dyDescent="0.2">
      <c r="Q399" s="5"/>
      <c r="R399" s="5"/>
      <c r="S399" s="5"/>
      <c r="T399" s="5"/>
      <c r="U399" s="5"/>
      <c r="V399" s="5"/>
      <c r="W399" s="5"/>
      <c r="X399" s="9"/>
      <c r="Y399" s="9"/>
      <c r="Z399" s="9"/>
      <c r="AA399" s="9"/>
      <c r="AB399" s="9"/>
      <c r="AC399" s="9"/>
    </row>
    <row r="400" spans="17:29" x14ac:dyDescent="0.2">
      <c r="Q400" s="5"/>
      <c r="R400" s="5"/>
      <c r="S400" s="5"/>
      <c r="T400" s="5"/>
      <c r="U400" s="5"/>
      <c r="V400" s="5"/>
      <c r="W400" s="5"/>
      <c r="X400" s="9"/>
      <c r="Y400" s="9"/>
      <c r="Z400" s="9"/>
      <c r="AA400" s="9"/>
      <c r="AB400" s="9"/>
      <c r="AC400" s="9"/>
    </row>
    <row r="401" spans="17:29" x14ac:dyDescent="0.2">
      <c r="Q401" s="5"/>
      <c r="R401" s="5"/>
      <c r="S401" s="5"/>
      <c r="T401" s="5"/>
      <c r="U401" s="5"/>
      <c r="V401" s="5"/>
      <c r="W401" s="5"/>
      <c r="X401" s="9"/>
      <c r="Y401" s="9"/>
      <c r="Z401" s="9"/>
      <c r="AA401" s="9"/>
      <c r="AB401" s="9"/>
      <c r="AC401" s="9"/>
    </row>
    <row r="402" spans="17:29" x14ac:dyDescent="0.2">
      <c r="Q402" s="5"/>
      <c r="R402" s="5"/>
      <c r="S402" s="5"/>
      <c r="T402" s="5"/>
      <c r="U402" s="5"/>
      <c r="V402" s="5"/>
      <c r="W402" s="5"/>
      <c r="X402" s="9"/>
      <c r="Y402" s="9"/>
      <c r="Z402" s="9"/>
      <c r="AA402" s="9"/>
      <c r="AB402" s="9"/>
      <c r="AC402" s="9"/>
    </row>
    <row r="403" spans="17:29" x14ac:dyDescent="0.2">
      <c r="Q403" s="5"/>
      <c r="R403" s="5"/>
      <c r="S403" s="5"/>
      <c r="T403" s="5"/>
      <c r="U403" s="5"/>
      <c r="V403" s="5"/>
      <c r="W403" s="5"/>
      <c r="X403" s="9"/>
      <c r="Y403" s="9"/>
      <c r="Z403" s="9"/>
      <c r="AA403" s="9"/>
      <c r="AB403" s="9"/>
      <c r="AC403" s="9"/>
    </row>
    <row r="404" spans="17:29" x14ac:dyDescent="0.2">
      <c r="Q404" s="5"/>
      <c r="R404" s="5"/>
      <c r="S404" s="5"/>
      <c r="T404" s="5"/>
      <c r="U404" s="5"/>
      <c r="V404" s="5"/>
      <c r="W404" s="5"/>
      <c r="X404" s="9"/>
      <c r="Y404" s="9"/>
      <c r="Z404" s="9"/>
      <c r="AA404" s="9"/>
      <c r="AB404" s="9"/>
      <c r="AC404" s="9"/>
    </row>
    <row r="405" spans="17:29" x14ac:dyDescent="0.2">
      <c r="Q405" s="5"/>
      <c r="R405" s="5"/>
      <c r="S405" s="5"/>
      <c r="T405" s="5"/>
      <c r="U405" s="5"/>
      <c r="V405" s="5"/>
      <c r="W405" s="5"/>
      <c r="X405" s="9"/>
      <c r="Y405" s="9"/>
      <c r="Z405" s="9"/>
      <c r="AA405" s="9"/>
      <c r="AB405" s="9"/>
      <c r="AC405" s="9"/>
    </row>
    <row r="406" spans="17:29" x14ac:dyDescent="0.2">
      <c r="Q406" s="5"/>
      <c r="R406" s="5"/>
      <c r="S406" s="5"/>
      <c r="T406" s="5"/>
      <c r="U406" s="5"/>
      <c r="V406" s="5"/>
      <c r="W406" s="5"/>
      <c r="X406" s="9"/>
      <c r="Y406" s="9"/>
      <c r="Z406" s="9"/>
      <c r="AA406" s="9"/>
      <c r="AB406" s="9"/>
      <c r="AC406" s="9"/>
    </row>
    <row r="407" spans="17:29" x14ac:dyDescent="0.2">
      <c r="Q407" s="5"/>
      <c r="R407" s="5"/>
      <c r="S407" s="5"/>
      <c r="T407" s="5"/>
      <c r="U407" s="5"/>
      <c r="V407" s="5"/>
      <c r="W407" s="5"/>
      <c r="X407" s="9"/>
      <c r="Y407" s="9"/>
      <c r="Z407" s="9"/>
      <c r="AA407" s="9"/>
      <c r="AB407" s="9"/>
      <c r="AC407" s="9"/>
    </row>
    <row r="408" spans="17:29" x14ac:dyDescent="0.2">
      <c r="Q408" s="5"/>
      <c r="R408" s="5"/>
      <c r="S408" s="5"/>
      <c r="T408" s="5"/>
      <c r="U408" s="5"/>
      <c r="V408" s="5"/>
      <c r="W408" s="5"/>
      <c r="X408" s="9"/>
      <c r="Y408" s="9"/>
      <c r="Z408" s="9"/>
      <c r="AA408" s="9"/>
      <c r="AB408" s="9"/>
      <c r="AC408" s="9"/>
    </row>
    <row r="409" spans="17:29" x14ac:dyDescent="0.2">
      <c r="Q409" s="5"/>
      <c r="R409" s="5"/>
      <c r="S409" s="5"/>
      <c r="T409" s="5"/>
      <c r="U409" s="5"/>
      <c r="V409" s="5"/>
      <c r="W409" s="5"/>
      <c r="X409" s="9"/>
      <c r="Y409" s="9"/>
      <c r="Z409" s="9"/>
      <c r="AA409" s="9"/>
      <c r="AB409" s="9"/>
      <c r="AC409" s="9"/>
    </row>
    <row r="410" spans="17:29" x14ac:dyDescent="0.2">
      <c r="Q410" s="5"/>
      <c r="R410" s="5"/>
      <c r="S410" s="5"/>
      <c r="T410" s="5"/>
      <c r="U410" s="5"/>
      <c r="V410" s="5"/>
      <c r="W410" s="5"/>
      <c r="X410" s="9"/>
      <c r="Y410" s="9"/>
      <c r="Z410" s="9"/>
      <c r="AA410" s="9"/>
      <c r="AB410" s="9"/>
      <c r="AC410" s="9"/>
    </row>
    <row r="411" spans="17:29" x14ac:dyDescent="0.2">
      <c r="Q411" s="5"/>
      <c r="R411" s="5"/>
      <c r="S411" s="5"/>
      <c r="T411" s="5"/>
      <c r="U411" s="5"/>
      <c r="V411" s="5"/>
      <c r="W411" s="5"/>
      <c r="X411" s="9"/>
      <c r="Y411" s="9"/>
      <c r="Z411" s="9"/>
      <c r="AA411" s="9"/>
      <c r="AB411" s="9"/>
      <c r="AC411" s="9"/>
    </row>
    <row r="412" spans="17:29" x14ac:dyDescent="0.2">
      <c r="Q412" s="5"/>
      <c r="R412" s="5"/>
      <c r="S412" s="5"/>
      <c r="T412" s="5"/>
      <c r="U412" s="5"/>
      <c r="V412" s="5"/>
      <c r="W412" s="5"/>
      <c r="X412" s="9"/>
      <c r="Y412" s="9"/>
      <c r="Z412" s="9"/>
      <c r="AA412" s="9"/>
      <c r="AB412" s="9"/>
      <c r="AC412" s="9"/>
    </row>
    <row r="413" spans="17:29" x14ac:dyDescent="0.2">
      <c r="Q413" s="5"/>
      <c r="R413" s="5"/>
      <c r="S413" s="5"/>
      <c r="T413" s="5"/>
      <c r="U413" s="5"/>
      <c r="V413" s="5"/>
      <c r="W413" s="5"/>
      <c r="X413" s="9"/>
      <c r="Y413" s="9"/>
      <c r="Z413" s="9"/>
      <c r="AA413" s="9"/>
      <c r="AB413" s="9"/>
      <c r="AC413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number</vt:lpstr>
      <vt:lpstr>overlap</vt:lpstr>
      <vt:lpstr>p = 2, h = 0.3</vt:lpstr>
      <vt:lpstr>p = 2</vt:lpstr>
      <vt:lpstr>reduced analysis</vt:lpstr>
      <vt:lpstr>p = 3, N = 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2021-12-28T02:40:56Z</dcterms:modified>
</cp:coreProperties>
</file>