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nalysis" sheetId="2" r:id="rId5"/>
    <sheet state="visible" name="Charts &amp; Visuals" sheetId="3" r:id="rId6"/>
  </sheets>
  <definedNames/>
  <calcPr/>
</workbook>
</file>

<file path=xl/sharedStrings.xml><?xml version="1.0" encoding="utf-8"?>
<sst xmlns="http://schemas.openxmlformats.org/spreadsheetml/2006/main" count="37" uniqueCount="35">
  <si>
    <t>Ticker</t>
  </si>
  <si>
    <t>Currency</t>
  </si>
  <si>
    <t>Start Date</t>
  </si>
  <si>
    <t>End Date</t>
  </si>
  <si>
    <t>Date</t>
  </si>
  <si>
    <t>Close Price</t>
  </si>
  <si>
    <t>BTC-USD</t>
  </si>
  <si>
    <t>USD</t>
  </si>
  <si>
    <t>ETH-USD</t>
  </si>
  <si>
    <t>SOL-USD</t>
  </si>
  <si>
    <t>Metric</t>
  </si>
  <si>
    <t>BTC</t>
  </si>
  <si>
    <t>ETH</t>
  </si>
  <si>
    <t>SOL</t>
  </si>
  <si>
    <t>Current Price</t>
  </si>
  <si>
    <t>Price 1Y Ago</t>
  </si>
  <si>
    <t>Total Return</t>
  </si>
  <si>
    <t>Annual Volatility</t>
  </si>
  <si>
    <t>Max Drawdown</t>
  </si>
  <si>
    <t>&lt;pre&gt;={MIN(ARRAYFORMULA((Data!G2:G - QUERY(ARRAYFORMULA(MAX(Data!G$2:G2 ROW(Data!G$2:G2)&lt;=ROW(Data!G2:G))), "select Col1")) / QUERY(ARRAYFORMULA(MAX(Data!G$2:G2 ROW(Data!G$2:G2)&lt;=ROW(Data!G2:G))), "select Col1")))}&lt;/pre&gt;</t>
  </si>
  <si>
    <t>(Apply same logic as BTC, adjusting range to Data!G7:G371)</t>
  </si>
  <si>
    <t>(Apply same logic as BTC, adjusting range to Data!G12:G376)</t>
  </si>
  <si>
    <t>Sharpe Ratio</t>
  </si>
  <si>
    <t>Correlation (vs BTC)</t>
  </si>
  <si>
    <t>Portfolio Allocation</t>
  </si>
  <si>
    <t>Portfolio Return</t>
  </si>
  <si>
    <t>Portfolio Volatility</t>
  </si>
  <si>
    <t>Portfolio Sharpe</t>
  </si>
  <si>
    <t>Covariance Matrix</t>
  </si>
  <si>
    <t>Price Trend Chart:</t>
  </si>
  <si>
    <t>Performance Comparison Chart:</t>
  </si>
  <si>
    <t>Risk-Return Scatter Plot</t>
  </si>
  <si>
    <t>Series 1</t>
  </si>
  <si>
    <t>Series 2</t>
  </si>
  <si>
    <t>Series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</si>
</sst>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F1115"/>
      <name val="Arial"/>
    </font>
    <font>
      <sz val="12.0"/>
      <color rgb="FF0F1115"/>
      <name val="Quote-cjk-patch"/>
    </font>
    <font>
      <sz val="11.0"/>
      <color rgb="FF0F1115"/>
      <name val="Menlo"/>
    </font>
    <font>
      <sz val="12.0"/>
      <color rgb="FF0F1115"/>
      <name val="Arial"/>
    </font>
    <font>
      <sz val="11.0"/>
      <color rgb="FF0F1115"/>
      <name val="Quote-cjk-patch"/>
    </font>
    <font>
      <color rgb="FF0F1115"/>
      <name val="Menlo"/>
    </font>
    <font>
      <b/>
      <sz val="15.0"/>
      <color theme="1"/>
      <name val="Arial"/>
      <scheme val="minor"/>
    </font>
    <font>
      <b/>
      <sz val="16.0"/>
      <color rgb="FF0F1115"/>
      <name val="Arial"/>
    </font>
    <font>
      <b/>
      <sz val="20.0"/>
      <color theme="1"/>
      <name val="Arial"/>
      <scheme val="minor"/>
    </font>
    <font>
      <b/>
      <sz val="16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BEEF2"/>
        <bgColor rgb="FFEBEEF2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3" numFmtId="14" xfId="0" applyBorder="1" applyFont="1" applyNumberFormat="1"/>
    <xf borderId="0" fillId="2" fontId="4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shrinkToFit="0" wrapText="1"/>
    </xf>
    <xf borderId="1" fillId="3" fontId="5" numFmtId="0" xfId="0" applyAlignment="1" applyBorder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3" numFmtId="9" xfId="0" applyAlignment="1" applyFont="1" applyNumberFormat="1">
      <alignment readingOrder="0"/>
    </xf>
    <xf borderId="0" fillId="3" fontId="5" numFmtId="9" xfId="0" applyAlignment="1" applyFont="1" applyNumberFormat="1">
      <alignment readingOrder="0"/>
    </xf>
    <xf borderId="0" fillId="3" fontId="6" numFmtId="0" xfId="0" applyAlignment="1" applyFont="1">
      <alignment readingOrder="0"/>
    </xf>
    <xf borderId="0" fillId="2" fontId="7" numFmtId="0" xfId="0" applyFont="1"/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838200</xdr:colOff>
      <xdr:row>1</xdr:row>
      <xdr:rowOff>180975</xdr:rowOff>
    </xdr:from>
    <xdr:ext cx="5715000" cy="3533775"/>
    <xdr:pic>
      <xdr:nvPicPr>
        <xdr:cNvPr id="54828225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22</xdr:row>
      <xdr:rowOff>190500</xdr:rowOff>
    </xdr:from>
    <xdr:ext cx="5715000" cy="3533775"/>
    <xdr:pic>
      <xdr:nvPicPr>
        <xdr:cNvPr id="22517027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44</xdr:row>
      <xdr:rowOff>95250</xdr:rowOff>
    </xdr:from>
    <xdr:ext cx="5715000" cy="3533775"/>
    <xdr:pic>
      <xdr:nvPicPr>
        <xdr:cNvPr id="1682341083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</xdr:row>
      <xdr:rowOff>28575</xdr:rowOff>
    </xdr:from>
    <xdr:ext cx="5715000" cy="3533775"/>
    <xdr:pic>
      <xdr:nvPicPr>
        <xdr:cNvPr id="950631855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152400</xdr:rowOff>
    </xdr:from>
    <xdr:ext cx="5715000" cy="3533775"/>
    <xdr:pic>
      <xdr:nvPicPr>
        <xdr:cNvPr id="1423379532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1" t="s">
        <v>5</v>
      </c>
    </row>
    <row r="2">
      <c r="A2" s="3" t="s">
        <v>6</v>
      </c>
      <c r="B2" s="3" t="s">
        <v>7</v>
      </c>
      <c r="C2" s="4">
        <f t="shared" ref="C2:C4" si="1">DATE(YEAR(TODAY())-1, MONTH(TODAY()), DAY(TODAY()))</f>
        <v>45585</v>
      </c>
      <c r="D2" s="4">
        <f t="shared" ref="D2:D4" si="2">TODAY()</f>
        <v>45950</v>
      </c>
    </row>
    <row r="3">
      <c r="A3" s="3" t="s">
        <v>8</v>
      </c>
      <c r="B3" s="3" t="s">
        <v>7</v>
      </c>
      <c r="C3" s="4">
        <f t="shared" si="1"/>
        <v>45585</v>
      </c>
      <c r="D3" s="4">
        <f t="shared" si="2"/>
        <v>45950</v>
      </c>
    </row>
    <row r="4">
      <c r="A4" s="3" t="s">
        <v>9</v>
      </c>
      <c r="B4" s="3" t="s">
        <v>7</v>
      </c>
      <c r="C4" s="4">
        <f t="shared" si="1"/>
        <v>45585</v>
      </c>
      <c r="D4" s="4">
        <f t="shared" si="2"/>
        <v>45950</v>
      </c>
    </row>
    <row r="6">
      <c r="F6" s="5" t="str">
        <f>IFERROR(__xludf.DUMMYFUNCTION("GOOGLEFINANCE(A2, ""price"", C2, D2, ""DAILY"")"),"#N/A")</f>
        <v>#N/A</v>
      </c>
    </row>
    <row r="11">
      <c r="F11" s="6" t="str">
        <f>IFERROR(__xludf.DUMMYFUNCTION("GOOGLEFINANCE(A2, ""price"", C2, D2, ""DAILY"")"),"#N/A")</f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9.0"/>
    <col customWidth="1" min="3" max="3" width="19.25"/>
    <col customWidth="1" min="4" max="4" width="24.63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10" t="str">
        <f t="array" ref="B2:B3">INDEX(Data!G2:G1000, COUNTA(Data!G2:G1000))</f>
        <v>#REF!</v>
      </c>
      <c r="C2" s="10" t="str">
        <f t="array" ref="C2:C3">INDEX(Data!G7:G1000, COUNTA(Data!G7:G1000))</f>
        <v>#REF!</v>
      </c>
      <c r="D2" s="10" t="str">
        <f t="array" ref="D2:D3">INDEX(Data!G12:G1000, COUNTA(Data!G12:G1000))</f>
        <v>#REF!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15</v>
      </c>
      <c r="B3" s="10" t="str">
        <f>Data!G2</f>
        <v/>
      </c>
      <c r="C3" s="10" t="str">
        <f>Data!G7</f>
        <v/>
      </c>
      <c r="D3" s="10" t="str">
        <f>Data!G12</f>
        <v/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16</v>
      </c>
      <c r="B4" s="10" t="str">
        <f t="shared" ref="B4:D4" si="1">(B3-B4)/B4</f>
        <v>#REF!</v>
      </c>
      <c r="C4" s="10" t="str">
        <f t="shared" si="1"/>
        <v>#REF!</v>
      </c>
      <c r="D4" s="10" t="str">
        <f t="shared" si="1"/>
        <v>#REF!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17</v>
      </c>
      <c r="B5" s="10" t="str">
        <f>_xlfn.STDEV.P(Data!G2:G366)/AVERAGE(Data!G2:G366)</f>
        <v>#DIV/0!</v>
      </c>
      <c r="C5" s="10" t="str">
        <f>_xlfn.STDEV.P(Data!G7:G371)/AVERAGE(Data!G7:G371)</f>
        <v>#DIV/0!</v>
      </c>
      <c r="D5" s="10" t="str">
        <f>_xlfn.STDEV.P(Data!G12:G376)/AVERAGE(Data!G12:G376)</f>
        <v>#DIV/0!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18</v>
      </c>
      <c r="B6" s="11" t="s">
        <v>19</v>
      </c>
      <c r="C6" s="9" t="s">
        <v>20</v>
      </c>
      <c r="D6" s="9" t="s">
        <v>21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22</v>
      </c>
      <c r="B7" s="10" t="str">
        <f t="shared" ref="B7:D7" si="2">(B5-0.05)/B6</f>
        <v>#DIV/0!</v>
      </c>
      <c r="C7" s="10" t="str">
        <f t="shared" si="2"/>
        <v>#DIV/0!</v>
      </c>
      <c r="D7" s="10" t="str">
        <f t="shared" si="2"/>
        <v>#DIV/0!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23</v>
      </c>
      <c r="B8" s="10" t="str">
        <f>CORREL(Data!G2:G366, Data!G2:G366)</f>
        <v>#DIV/0!</v>
      </c>
      <c r="C8" s="10" t="str">
        <f>CORREL(Data!G7:G371, Data!G2:G366)</f>
        <v>#DIV/0!</v>
      </c>
      <c r="D8" s="10" t="str">
        <f>CORREL(Data!G12:G376, Data!G2:G366)</f>
        <v>#DIV/0!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24</v>
      </c>
      <c r="B10" s="13">
        <v>0.5</v>
      </c>
      <c r="C10" s="13">
        <v>0.3</v>
      </c>
      <c r="D10" s="14">
        <v>0.2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 t="s">
        <v>25</v>
      </c>
      <c r="B11" s="16" t="str">
        <f t="shared" ref="B11:D11" si="3">SUMPRODUCT(B5:D5, B10:D10)</f>
        <v>#DIV/0!</v>
      </c>
      <c r="C11" s="16" t="str">
        <f t="shared" si="3"/>
        <v>#DIV/0!</v>
      </c>
      <c r="D11" s="16" t="str">
        <f t="shared" si="3"/>
        <v>#DIV/0!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26</v>
      </c>
      <c r="B12" s="16" t="str">
        <f t="array" ref="B12">SQRT(MMULT(MMULT(TRANSPOSE(B10:D10), B12:D14), B10:D10))</f>
        <v>#REF!</v>
      </c>
      <c r="C12" s="16" t="str">
        <f t="array" ref="C12">SQRT(MMULT(MMULT(TRANSPOSE(B10:D10), B12:D14), B10:D10))</f>
        <v>#REF!</v>
      </c>
      <c r="D12" s="16" t="str">
        <f t="array" ref="D12">SQRT(MMULT(MMULT(TRANSPOSE(B10:D10), B12:D14), B10:D10))</f>
        <v>#REF!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5" t="s">
        <v>27</v>
      </c>
      <c r="B13" s="8" t="str">
        <f>(B16-0.05)/B17</f>
        <v>#REF!</v>
      </c>
      <c r="C13" s="8" t="str">
        <f>(B16-0.05)/B17</f>
        <v>#REF!</v>
      </c>
      <c r="D13" s="8" t="str">
        <f>(B16-0.05)/B17</f>
        <v>#REF!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 t="s">
        <v>28</v>
      </c>
      <c r="B15" s="8" t="str">
        <f>COVAR(Data!G2:G366, Data!G2:G366)</f>
        <v>#DIV/0!</v>
      </c>
      <c r="C15" s="8" t="str">
        <f>COVAR(Data!G2:G366, Data!G7:G371)</f>
        <v>#DIV/0!</v>
      </c>
      <c r="D15" s="8" t="str">
        <f>COVAR(Data!G2:G366, Data!G12:G376)</f>
        <v>#DIV/0!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 t="str">
        <f>C12</f>
        <v>#REF!</v>
      </c>
      <c r="C16" s="8" t="str">
        <f>COVAR(Data!G7:G371, Data!G7:G371)</f>
        <v>#DIV/0!</v>
      </c>
      <c r="D16" s="8" t="str">
        <f>COVAR(Data!G7:G371, Data!G12:G376)</f>
        <v>#DIV/0!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 t="str">
        <f>D12</f>
        <v>#REF!</v>
      </c>
      <c r="C17" s="8" t="str">
        <f>D13</f>
        <v>#REF!</v>
      </c>
      <c r="D17" s="8" t="str">
        <f>COVAR(Data!G12:G376, Data!G12:G376)</f>
        <v>#DIV/0!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7" t="s">
        <v>29</v>
      </c>
    </row>
    <row r="22">
      <c r="A22" s="18" t="s">
        <v>30</v>
      </c>
    </row>
    <row r="43">
      <c r="A43" s="19" t="s">
        <v>31</v>
      </c>
    </row>
    <row r="44">
      <c r="A44" s="20" t="s">
        <v>32</v>
      </c>
    </row>
    <row r="66">
      <c r="A66" s="20" t="s">
        <v>33</v>
      </c>
    </row>
    <row r="84">
      <c r="A84" s="17"/>
    </row>
    <row r="89">
      <c r="A89" s="17" t="s">
        <v>34</v>
      </c>
    </row>
  </sheetData>
  <drawing r:id="rId1"/>
</worksheet>
</file>