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ustc-fpe\sustc-fpe\08_干涉法测微小量\"/>
    </mc:Choice>
  </mc:AlternateContent>
  <xr:revisionPtr revIDLastSave="0" documentId="10_ncr:8100000_{89F45816-6E39-4F70-83E9-F4F2E92A9CFF}" xr6:coauthVersionLast="33" xr6:coauthVersionMax="33" xr10:uidLastSave="{00000000-0000-0000-0000-000000000000}"/>
  <bookViews>
    <workbookView xWindow="0" yWindow="0" windowWidth="17256" windowHeight="5604" xr2:uid="{9FC5210A-A7DE-4FAB-9AF1-A4184154D4D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45" i="1"/>
  <c r="B22" i="1"/>
  <c r="E43" i="1"/>
  <c r="E42" i="1"/>
  <c r="J28" i="1"/>
  <c r="B20" i="1" l="1"/>
  <c r="C19" i="1"/>
  <c r="D19" i="1"/>
  <c r="E19" i="1"/>
  <c r="F19" i="1"/>
  <c r="G19" i="1"/>
  <c r="B19" i="1"/>
  <c r="C13" i="1"/>
  <c r="D13" i="1"/>
  <c r="E13" i="1"/>
  <c r="F13" i="1"/>
  <c r="G13" i="1"/>
  <c r="D14" i="1"/>
  <c r="E14" i="1"/>
  <c r="F14" i="1"/>
  <c r="B15" i="1"/>
  <c r="B13" i="1"/>
  <c r="B9" i="1"/>
  <c r="C9" i="1"/>
  <c r="D9" i="1"/>
  <c r="E9" i="1"/>
  <c r="F9" i="1"/>
  <c r="G9" i="1"/>
  <c r="B10" i="1"/>
  <c r="C10" i="1"/>
  <c r="D10" i="1"/>
  <c r="E10" i="1"/>
  <c r="F10" i="1"/>
  <c r="G10" i="1"/>
  <c r="C8" i="1"/>
  <c r="D8" i="1"/>
  <c r="E8" i="1"/>
  <c r="F8" i="1"/>
  <c r="G8" i="1"/>
  <c r="B8" i="1"/>
  <c r="H9" i="1"/>
  <c r="B14" i="1" s="1"/>
  <c r="I9" i="1"/>
  <c r="C14" i="1" s="1"/>
  <c r="J9" i="1"/>
  <c r="K9" i="1"/>
  <c r="L9" i="1"/>
  <c r="M9" i="1"/>
  <c r="G14" i="1" s="1"/>
  <c r="H10" i="1"/>
  <c r="I10" i="1"/>
  <c r="C15" i="1" s="1"/>
  <c r="J10" i="1"/>
  <c r="D15" i="1" s="1"/>
  <c r="K10" i="1"/>
  <c r="E15" i="1" s="1"/>
  <c r="L10" i="1"/>
  <c r="F15" i="1" s="1"/>
  <c r="M10" i="1"/>
  <c r="G15" i="1" s="1"/>
  <c r="M8" i="1"/>
  <c r="L8" i="1"/>
  <c r="K8" i="1"/>
  <c r="J8" i="1"/>
  <c r="I8" i="1"/>
  <c r="H8" i="1"/>
  <c r="B16" i="1" l="1"/>
  <c r="B26" i="1" s="1"/>
  <c r="G16" i="1"/>
  <c r="G26" i="1" s="1"/>
  <c r="C16" i="1"/>
  <c r="C28" i="1" s="1"/>
  <c r="C26" i="1"/>
  <c r="F16" i="1"/>
  <c r="F28" i="1" s="1"/>
  <c r="E16" i="1"/>
  <c r="E27" i="1" s="1"/>
  <c r="D27" i="1"/>
  <c r="D16" i="1"/>
  <c r="D28" i="1" s="1"/>
  <c r="D26" i="1"/>
  <c r="G27" i="1" l="1"/>
  <c r="G28" i="1"/>
  <c r="D29" i="1"/>
  <c r="D30" i="1" s="1"/>
  <c r="D31" i="1" s="1"/>
  <c r="F27" i="1"/>
  <c r="E28" i="1"/>
  <c r="B29" i="1"/>
  <c r="B30" i="1" s="1"/>
  <c r="B31" i="1" s="1"/>
  <c r="F26" i="1"/>
  <c r="F29" i="1" s="1"/>
  <c r="F30" i="1" s="1"/>
  <c r="F31" i="1" s="1"/>
  <c r="B28" i="1"/>
  <c r="B27" i="1"/>
  <c r="E26" i="1"/>
  <c r="E29" i="1" s="1"/>
  <c r="E30" i="1" s="1"/>
  <c r="E31" i="1" s="1"/>
  <c r="C27" i="1"/>
  <c r="C29" i="1" s="1"/>
  <c r="C30" i="1" s="1"/>
  <c r="C31" i="1" s="1"/>
  <c r="C34" i="1" s="1"/>
  <c r="C35" i="1" s="1"/>
  <c r="B34" i="1" l="1"/>
  <c r="B35" i="1" s="1"/>
  <c r="G29" i="1"/>
  <c r="G30" i="1" s="1"/>
  <c r="G31" i="1" s="1"/>
  <c r="D34" i="1" s="1"/>
  <c r="D35" i="1" s="1"/>
  <c r="B37" i="1" s="1"/>
</calcChain>
</file>

<file path=xl/sharedStrings.xml><?xml version="1.0" encoding="utf-8"?>
<sst xmlns="http://schemas.openxmlformats.org/spreadsheetml/2006/main" count="89" uniqueCount="62">
  <si>
    <t>d30</t>
  </si>
  <si>
    <t>d30</t>
    <phoneticPr fontId="1" type="noConversion"/>
  </si>
  <si>
    <t>d25</t>
  </si>
  <si>
    <t>d25</t>
    <phoneticPr fontId="1" type="noConversion"/>
  </si>
  <si>
    <t>d20</t>
  </si>
  <si>
    <t>d20</t>
    <phoneticPr fontId="1" type="noConversion"/>
  </si>
  <si>
    <t>d15</t>
  </si>
  <si>
    <t>d10</t>
  </si>
  <si>
    <t>d5</t>
  </si>
  <si>
    <t>d5</t>
    <phoneticPr fontId="1" type="noConversion"/>
  </si>
  <si>
    <t>d10</t>
    <phoneticPr fontId="1" type="noConversion"/>
  </si>
  <si>
    <t>d15</t>
    <phoneticPr fontId="1" type="noConversion"/>
  </si>
  <si>
    <t>D30</t>
    <phoneticPr fontId="1" type="noConversion"/>
  </si>
  <si>
    <t>D25</t>
    <phoneticPr fontId="1" type="noConversion"/>
  </si>
  <si>
    <t>D20</t>
    <phoneticPr fontId="1" type="noConversion"/>
  </si>
  <si>
    <t>D15</t>
  </si>
  <si>
    <t>D10</t>
  </si>
  <si>
    <t>D5</t>
  </si>
  <si>
    <t>average</t>
    <phoneticPr fontId="1" type="noConversion"/>
  </si>
  <si>
    <t>average2</t>
    <phoneticPr fontId="1" type="noConversion"/>
  </si>
  <si>
    <t>diff</t>
    <phoneticPr fontId="1" type="noConversion"/>
  </si>
  <si>
    <t>uncertainty calculation</t>
    <phoneticPr fontId="1" type="noConversion"/>
  </si>
  <si>
    <t>&lt;-</t>
    <phoneticPr fontId="1" type="noConversion"/>
  </si>
  <si>
    <t>original data</t>
    <phoneticPr fontId="1" type="noConversion"/>
  </si>
  <si>
    <t>diff1</t>
    <phoneticPr fontId="1" type="noConversion"/>
  </si>
  <si>
    <t>diff2</t>
    <phoneticPr fontId="1" type="noConversion"/>
  </si>
  <si>
    <t>diff3</t>
    <phoneticPr fontId="1" type="noConversion"/>
  </si>
  <si>
    <t>std</t>
    <phoneticPr fontId="1" type="noConversion"/>
  </si>
  <si>
    <t>ΔB</t>
    <phoneticPr fontId="1" type="noConversion"/>
  </si>
  <si>
    <t>Ua</t>
    <phoneticPr fontId="1" type="noConversion"/>
  </si>
  <si>
    <t>mm</t>
    <phoneticPr fontId="1" type="noConversion"/>
  </si>
  <si>
    <t>C</t>
    <phoneticPr fontId="1" type="noConversion"/>
  </si>
  <si>
    <t>Ub</t>
    <phoneticPr fontId="1" type="noConversion"/>
  </si>
  <si>
    <t>t0.95</t>
    <phoneticPr fontId="1" type="noConversion"/>
  </si>
  <si>
    <t>kp</t>
    <phoneticPr fontId="1" type="noConversion"/>
  </si>
  <si>
    <t>U</t>
    <phoneticPr fontId="1" type="noConversion"/>
  </si>
  <si>
    <t>λ</t>
    <phoneticPr fontId="1" type="noConversion"/>
  </si>
  <si>
    <t>nm</t>
    <phoneticPr fontId="1" type="noConversion"/>
  </si>
  <si>
    <t>n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</si>
  <si>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</si>
  <si>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</si>
  <si>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</si>
  <si>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</t>
    <phoneticPr fontId="1" type="noConversion"/>
  </si>
  <si>
    <t>U2</t>
    <phoneticPr fontId="1" type="noConversion"/>
  </si>
  <si>
    <t>L</t>
    <phoneticPr fontId="1" type="noConversion"/>
  </si>
  <si>
    <t>Δl</t>
    <phoneticPr fontId="1" type="noConversion"/>
  </si>
  <si>
    <t>reorganized</t>
    <phoneticPr fontId="1" type="noConversion"/>
  </si>
  <si>
    <t>calculating average D</t>
    <phoneticPr fontId="1" type="noConversion"/>
  </si>
  <si>
    <t>UR</t>
    <phoneticPr fontId="1" type="noConversion"/>
  </si>
  <si>
    <t>That's the result R</t>
    <phoneticPr fontId="1" type="noConversion"/>
  </si>
  <si>
    <t>That's the uncertainty of R</t>
    <phoneticPr fontId="1" type="noConversion"/>
  </si>
  <si>
    <t>d</t>
    <phoneticPr fontId="1" type="noConversion"/>
  </si>
  <si>
    <t>avg</t>
    <phoneticPr fontId="1" type="noConversion"/>
  </si>
  <si>
    <t>Final Result of R</t>
    <phoneticPr fontId="1" type="noConversion"/>
  </si>
  <si>
    <t>That's your final result of R</t>
    <phoneticPr fontId="1" type="noConversion"/>
  </si>
  <si>
    <t>Made By</t>
    <phoneticPr fontId="1" type="noConversion"/>
  </si>
  <si>
    <t>Jerry Lu</t>
    <phoneticPr fontId="1" type="noConversion"/>
  </si>
  <si>
    <t xml:space="preserve">Huge Thanks to </t>
    <phoneticPr fontId="1" type="noConversion"/>
  </si>
  <si>
    <t>1705 邵佩佩</t>
    <phoneticPr fontId="1" type="noConversion"/>
  </si>
  <si>
    <t>※ 此部分一般不需修改 为测量仪器的不确定性数据</t>
    <phoneticPr fontId="1" type="noConversion"/>
  </si>
  <si>
    <t>※ 仅需修改此部分 其后数据会自动更新</t>
    <phoneticPr fontId="1" type="noConversion"/>
  </si>
  <si>
    <t>※ 这是你最后写到报告上的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</si>
</sst>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6D63-575C-4A3D-8A87-A5904BC31625}">
  <dimension ref="A1:T45"/>
  <sheetViews>
    <sheetView tabSelected="1" topLeftCell="A20" workbookViewId="0">
      <selection activeCell="S37" sqref="S37"/>
    </sheetView>
  </sheetViews>
  <sheetFormatPr defaultRowHeight="13.8" x14ac:dyDescent="0.25"/>
  <cols>
    <col min="2" max="2" width="10" customWidth="1"/>
    <col min="3" max="3" width="9.109375" bestFit="1" customWidth="1"/>
    <col min="19" max="19" width="15.77734375" customWidth="1"/>
  </cols>
  <sheetData>
    <row r="1" spans="1:20" x14ac:dyDescent="0.25"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</v>
      </c>
      <c r="L1" t="s">
        <v>2</v>
      </c>
      <c r="M1" t="s">
        <v>0</v>
      </c>
      <c r="S1" t="s">
        <v>55</v>
      </c>
      <c r="T1" t="s">
        <v>56</v>
      </c>
    </row>
    <row r="2" spans="1:20" x14ac:dyDescent="0.25">
      <c r="A2">
        <v>1</v>
      </c>
      <c r="B2">
        <v>26.48</v>
      </c>
      <c r="C2">
        <v>26.8</v>
      </c>
      <c r="D2">
        <v>27.14</v>
      </c>
      <c r="E2">
        <v>27.538</v>
      </c>
      <c r="F2">
        <v>28.004999999999999</v>
      </c>
      <c r="G2">
        <v>29.585000000000001</v>
      </c>
      <c r="H2">
        <v>32.241999999999997</v>
      </c>
      <c r="I2">
        <v>32.835000000000001</v>
      </c>
      <c r="J2">
        <v>33.305</v>
      </c>
      <c r="K2">
        <v>33.722000000000001</v>
      </c>
      <c r="L2">
        <v>34.067999999999998</v>
      </c>
      <c r="M2">
        <v>34.398000000000003</v>
      </c>
      <c r="O2" t="s">
        <v>22</v>
      </c>
      <c r="P2" t="s">
        <v>23</v>
      </c>
      <c r="S2" t="s">
        <v>57</v>
      </c>
      <c r="T2" t="s">
        <v>58</v>
      </c>
    </row>
    <row r="3" spans="1:20" x14ac:dyDescent="0.25">
      <c r="A3">
        <v>2</v>
      </c>
      <c r="B3">
        <v>27.632000000000001</v>
      </c>
      <c r="C3">
        <v>27.945</v>
      </c>
      <c r="D3">
        <v>28.315000000000001</v>
      </c>
      <c r="E3">
        <v>28.718</v>
      </c>
      <c r="F3">
        <v>29.161999999999999</v>
      </c>
      <c r="G3">
        <v>29.745000000000001</v>
      </c>
      <c r="H3">
        <v>33.380000000000003</v>
      </c>
      <c r="I3">
        <v>33.975000000000001</v>
      </c>
      <c r="J3">
        <v>34.450000000000003</v>
      </c>
      <c r="K3">
        <v>34.854999999999997</v>
      </c>
      <c r="L3">
        <v>35.22</v>
      </c>
      <c r="M3">
        <v>35.56</v>
      </c>
      <c r="P3" t="s">
        <v>60</v>
      </c>
    </row>
    <row r="4" spans="1:20" x14ac:dyDescent="0.25">
      <c r="A4">
        <v>3</v>
      </c>
      <c r="B4">
        <v>27.681999999999999</v>
      </c>
      <c r="C4">
        <v>28.015000000000001</v>
      </c>
      <c r="D4">
        <v>28.378</v>
      </c>
      <c r="E4">
        <v>28.771999999999998</v>
      </c>
      <c r="F4">
        <v>29.26</v>
      </c>
      <c r="G4">
        <v>29.864999999999998</v>
      </c>
      <c r="H4">
        <v>33.405000000000001</v>
      </c>
      <c r="I4">
        <v>34.005000000000003</v>
      </c>
      <c r="J4">
        <v>34.465000000000003</v>
      </c>
      <c r="K4">
        <v>34.884999999999998</v>
      </c>
      <c r="L4">
        <v>35.231999999999999</v>
      </c>
      <c r="M4">
        <v>35.575000000000003</v>
      </c>
    </row>
    <row r="7" spans="1:20" x14ac:dyDescent="0.25">
      <c r="B7" t="s">
        <v>1</v>
      </c>
      <c r="C7" t="s">
        <v>3</v>
      </c>
      <c r="D7" t="s">
        <v>5</v>
      </c>
      <c r="E7" t="s">
        <v>6</v>
      </c>
      <c r="F7" t="s">
        <v>7</v>
      </c>
      <c r="G7" t="s">
        <v>8</v>
      </c>
      <c r="H7" t="s">
        <v>1</v>
      </c>
      <c r="I7" t="s">
        <v>3</v>
      </c>
      <c r="J7" t="s">
        <v>5</v>
      </c>
      <c r="K7" t="s">
        <v>6</v>
      </c>
      <c r="L7" t="s">
        <v>7</v>
      </c>
      <c r="M7" t="s">
        <v>8</v>
      </c>
    </row>
    <row r="8" spans="1:20" x14ac:dyDescent="0.25">
      <c r="A8">
        <v>1</v>
      </c>
      <c r="B8">
        <f>B2</f>
        <v>26.48</v>
      </c>
      <c r="C8">
        <f t="shared" ref="C8:G8" si="0">C2</f>
        <v>26.8</v>
      </c>
      <c r="D8">
        <f t="shared" si="0"/>
        <v>27.14</v>
      </c>
      <c r="E8">
        <f t="shared" si="0"/>
        <v>27.538</v>
      </c>
      <c r="F8">
        <f t="shared" si="0"/>
        <v>28.004999999999999</v>
      </c>
      <c r="G8">
        <f t="shared" si="0"/>
        <v>29.585000000000001</v>
      </c>
      <c r="H8">
        <f>M2</f>
        <v>34.398000000000003</v>
      </c>
      <c r="I8">
        <f>L2</f>
        <v>34.067999999999998</v>
      </c>
      <c r="J8">
        <f>K2</f>
        <v>33.722000000000001</v>
      </c>
      <c r="K8">
        <f>J2</f>
        <v>33.305</v>
      </c>
      <c r="L8">
        <f>I2</f>
        <v>32.835000000000001</v>
      </c>
      <c r="M8">
        <f>H2</f>
        <v>32.241999999999997</v>
      </c>
      <c r="O8" t="s">
        <v>22</v>
      </c>
      <c r="P8" t="s">
        <v>46</v>
      </c>
    </row>
    <row r="9" spans="1:20" x14ac:dyDescent="0.25">
      <c r="A9">
        <v>2</v>
      </c>
      <c r="B9">
        <f t="shared" ref="B9:G9" si="1">B3</f>
        <v>27.632000000000001</v>
      </c>
      <c r="C9">
        <f t="shared" si="1"/>
        <v>27.945</v>
      </c>
      <c r="D9">
        <f t="shared" si="1"/>
        <v>28.315000000000001</v>
      </c>
      <c r="E9">
        <f t="shared" si="1"/>
        <v>28.718</v>
      </c>
      <c r="F9">
        <f t="shared" si="1"/>
        <v>29.161999999999999</v>
      </c>
      <c r="G9">
        <f t="shared" si="1"/>
        <v>29.745000000000001</v>
      </c>
      <c r="H9">
        <f t="shared" ref="H9:H10" si="2">M3</f>
        <v>35.56</v>
      </c>
      <c r="I9">
        <f t="shared" ref="I9:I10" si="3">L3</f>
        <v>35.22</v>
      </c>
      <c r="J9">
        <f t="shared" ref="J9:J10" si="4">K3</f>
        <v>34.854999999999997</v>
      </c>
      <c r="K9">
        <f t="shared" ref="K9:K10" si="5">J3</f>
        <v>34.450000000000003</v>
      </c>
      <c r="L9">
        <f t="shared" ref="L9:L10" si="6">I3</f>
        <v>33.975000000000001</v>
      </c>
      <c r="M9">
        <f t="shared" ref="M9:M10" si="7">H3</f>
        <v>33.380000000000003</v>
      </c>
    </row>
    <row r="10" spans="1:20" x14ac:dyDescent="0.25">
      <c r="A10">
        <v>3</v>
      </c>
      <c r="B10">
        <f t="shared" ref="B10:G10" si="8">B4</f>
        <v>27.681999999999999</v>
      </c>
      <c r="C10">
        <f t="shared" si="8"/>
        <v>28.015000000000001</v>
      </c>
      <c r="D10">
        <f t="shared" si="8"/>
        <v>28.378</v>
      </c>
      <c r="E10">
        <f t="shared" si="8"/>
        <v>28.771999999999998</v>
      </c>
      <c r="F10">
        <f t="shared" si="8"/>
        <v>29.26</v>
      </c>
      <c r="G10">
        <f t="shared" si="8"/>
        <v>29.864999999999998</v>
      </c>
      <c r="H10">
        <f t="shared" si="2"/>
        <v>35.575000000000003</v>
      </c>
      <c r="I10">
        <f t="shared" si="3"/>
        <v>35.231999999999999</v>
      </c>
      <c r="J10">
        <f t="shared" si="4"/>
        <v>34.884999999999998</v>
      </c>
      <c r="K10">
        <f t="shared" si="5"/>
        <v>34.465000000000003</v>
      </c>
      <c r="L10">
        <f t="shared" si="6"/>
        <v>34.005000000000003</v>
      </c>
      <c r="M10">
        <f t="shared" si="7"/>
        <v>33.405000000000001</v>
      </c>
    </row>
    <row r="12" spans="1:20" x14ac:dyDescent="0.25"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</row>
    <row r="13" spans="1:20" x14ac:dyDescent="0.25">
      <c r="A13">
        <v>1</v>
      </c>
      <c r="B13">
        <f>(H8-B8)</f>
        <v>7.9180000000000028</v>
      </c>
      <c r="C13">
        <f t="shared" ref="C13:G15" si="9">(I8-C8)</f>
        <v>7.2679999999999971</v>
      </c>
      <c r="D13">
        <f t="shared" si="9"/>
        <v>6.5820000000000007</v>
      </c>
      <c r="E13">
        <f t="shared" si="9"/>
        <v>5.7669999999999995</v>
      </c>
      <c r="F13">
        <f t="shared" si="9"/>
        <v>4.8300000000000018</v>
      </c>
      <c r="G13">
        <f t="shared" si="9"/>
        <v>2.6569999999999965</v>
      </c>
    </row>
    <row r="14" spans="1:20" x14ac:dyDescent="0.25">
      <c r="A14">
        <v>2</v>
      </c>
      <c r="B14">
        <f t="shared" ref="B14:B15" si="10">(H9-B9)</f>
        <v>7.9280000000000008</v>
      </c>
      <c r="C14">
        <f t="shared" si="9"/>
        <v>7.2749999999999986</v>
      </c>
      <c r="D14">
        <f t="shared" si="9"/>
        <v>6.5399999999999956</v>
      </c>
      <c r="E14">
        <f t="shared" si="9"/>
        <v>5.7320000000000029</v>
      </c>
      <c r="F14">
        <f t="shared" si="9"/>
        <v>4.8130000000000024</v>
      </c>
      <c r="G14">
        <f t="shared" si="9"/>
        <v>3.6350000000000016</v>
      </c>
    </row>
    <row r="15" spans="1:20" x14ac:dyDescent="0.25">
      <c r="A15">
        <v>3</v>
      </c>
      <c r="B15">
        <f t="shared" si="10"/>
        <v>7.8930000000000042</v>
      </c>
      <c r="C15">
        <f t="shared" si="9"/>
        <v>7.2169999999999987</v>
      </c>
      <c r="D15">
        <f t="shared" si="9"/>
        <v>6.5069999999999979</v>
      </c>
      <c r="E15">
        <f t="shared" si="9"/>
        <v>5.6930000000000049</v>
      </c>
      <c r="F15">
        <f t="shared" si="9"/>
        <v>4.745000000000001</v>
      </c>
      <c r="G15">
        <f t="shared" si="9"/>
        <v>3.5400000000000027</v>
      </c>
    </row>
    <row r="16" spans="1:20" x14ac:dyDescent="0.25">
      <c r="A16" t="s">
        <v>18</v>
      </c>
      <c r="B16">
        <f>AVERAGE(B13:B15)</f>
        <v>7.9130000000000029</v>
      </c>
      <c r="C16">
        <f t="shared" ref="C16:G16" si="11">AVERAGE(C13:C15)</f>
        <v>7.2533333333333312</v>
      </c>
      <c r="D16">
        <f t="shared" si="11"/>
        <v>6.5429999999999984</v>
      </c>
      <c r="E16">
        <f t="shared" si="11"/>
        <v>5.7306666666666688</v>
      </c>
      <c r="F16">
        <f t="shared" si="11"/>
        <v>4.796000000000002</v>
      </c>
      <c r="G16">
        <f t="shared" si="11"/>
        <v>3.2773333333333334</v>
      </c>
      <c r="O16" t="s">
        <v>22</v>
      </c>
      <c r="P16" t="s">
        <v>47</v>
      </c>
    </row>
    <row r="18" spans="1:16" x14ac:dyDescent="0.25">
      <c r="A18" t="s">
        <v>18</v>
      </c>
      <c r="B18">
        <v>7.9130000000000029</v>
      </c>
      <c r="C18">
        <v>7.2533333333333312</v>
      </c>
      <c r="D18">
        <v>6.5429999999999984</v>
      </c>
      <c r="E18">
        <v>5.7306666666666688</v>
      </c>
      <c r="F18">
        <v>4.796000000000002</v>
      </c>
      <c r="G18">
        <v>3.5419999999999998</v>
      </c>
    </row>
    <row r="19" spans="1:16" x14ac:dyDescent="0.25">
      <c r="A19" t="s">
        <v>19</v>
      </c>
      <c r="B19">
        <f>B18*B18</f>
        <v>62.615569000000043</v>
      </c>
      <c r="C19">
        <f t="shared" ref="C19:G19" si="12">C18*C18</f>
        <v>52.61084444444441</v>
      </c>
      <c r="D19">
        <f t="shared" si="12"/>
        <v>42.810848999999976</v>
      </c>
      <c r="E19">
        <f t="shared" si="12"/>
        <v>32.840540444444471</v>
      </c>
      <c r="F19">
        <f t="shared" si="12"/>
        <v>23.00161600000002</v>
      </c>
      <c r="G19">
        <f t="shared" si="12"/>
        <v>12.545763999999998</v>
      </c>
    </row>
    <row r="20" spans="1:16" x14ac:dyDescent="0.25">
      <c r="A20" t="s">
        <v>20</v>
      </c>
      <c r="B20">
        <f>SUM(B19:D19)-SUM(E19:G19)</f>
        <v>89.649341999999933</v>
      </c>
    </row>
    <row r="21" spans="1:16" x14ac:dyDescent="0.25">
      <c r="B21">
        <v>3</v>
      </c>
      <c r="C21">
        <v>4</v>
      </c>
      <c r="D21">
        <v>15</v>
      </c>
      <c r="E21">
        <v>589.29999999999995</v>
      </c>
    </row>
    <row r="22" spans="1:16" x14ac:dyDescent="0.25">
      <c r="A22" t="s">
        <v>42</v>
      </c>
      <c r="B22">
        <f>(B20*1*10^-6)/(B21*C21*D21*E21*1*10^-9)</f>
        <v>0.84515849312743874</v>
      </c>
      <c r="O22" t="s">
        <v>22</v>
      </c>
      <c r="P22" t="s">
        <v>49</v>
      </c>
    </row>
    <row r="24" spans="1:16" x14ac:dyDescent="0.25">
      <c r="A24" t="s">
        <v>21</v>
      </c>
    </row>
    <row r="25" spans="1:16" x14ac:dyDescent="0.25"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I25" t="s">
        <v>59</v>
      </c>
    </row>
    <row r="26" spans="1:16" x14ac:dyDescent="0.25">
      <c r="A26" t="s">
        <v>24</v>
      </c>
      <c r="B26">
        <f>(B13-B$16)^2</f>
        <v>2.4999999999998934E-5</v>
      </c>
      <c r="C26">
        <f t="shared" ref="C26:G26" si="13">(C13-C$16)^2</f>
        <v>2.1511111111108979E-4</v>
      </c>
      <c r="D26">
        <f t="shared" si="13"/>
        <v>1.5210000000001845E-3</v>
      </c>
      <c r="E26">
        <f t="shared" si="13"/>
        <v>1.3201111111109172E-3</v>
      </c>
      <c r="F26">
        <f t="shared" si="13"/>
        <v>1.1559999999999869E-3</v>
      </c>
      <c r="G26">
        <f t="shared" si="13"/>
        <v>0.38481344444444893</v>
      </c>
      <c r="I26" t="s">
        <v>28</v>
      </c>
      <c r="J26">
        <v>4.0000000000000001E-3</v>
      </c>
      <c r="K26" t="s">
        <v>30</v>
      </c>
      <c r="M26" t="s">
        <v>36</v>
      </c>
      <c r="N26">
        <v>589.29999999999995</v>
      </c>
      <c r="O26" t="s">
        <v>37</v>
      </c>
    </row>
    <row r="27" spans="1:16" x14ac:dyDescent="0.25">
      <c r="A27" t="s">
        <v>25</v>
      </c>
      <c r="B27">
        <f>(B14-B$16)^2</f>
        <v>2.2499999999993711E-4</v>
      </c>
      <c r="C27">
        <f t="shared" ref="C27:G28" si="14">(C14-C$16)^2</f>
        <v>4.6944444444447576E-4</v>
      </c>
      <c r="D27">
        <f t="shared" si="14"/>
        <v>9.0000000000166698E-6</v>
      </c>
      <c r="E27">
        <f t="shared" si="14"/>
        <v>1.7777777777797547E-6</v>
      </c>
      <c r="F27">
        <f t="shared" si="14"/>
        <v>2.8900000000001185E-4</v>
      </c>
      <c r="G27">
        <f t="shared" si="14"/>
        <v>0.12792544444444548</v>
      </c>
      <c r="I27" t="s">
        <v>31</v>
      </c>
      <c r="J27">
        <v>3</v>
      </c>
      <c r="M27" t="s">
        <v>38</v>
      </c>
      <c r="N27">
        <v>3</v>
      </c>
    </row>
    <row r="28" spans="1:16" x14ac:dyDescent="0.25">
      <c r="A28" t="s">
        <v>26</v>
      </c>
      <c r="B28">
        <f>(B15-B$16)^2</f>
        <v>3.9999999999994744E-4</v>
      </c>
      <c r="C28">
        <f t="shared" si="14"/>
        <v>1.3201111111110463E-3</v>
      </c>
      <c r="D28">
        <f t="shared" si="14"/>
        <v>1.2960000000000343E-3</v>
      </c>
      <c r="E28">
        <f t="shared" si="14"/>
        <v>1.4187777777775656E-3</v>
      </c>
      <c r="F28">
        <f t="shared" si="14"/>
        <v>2.6010000000001067E-3</v>
      </c>
      <c r="G28">
        <f t="shared" si="14"/>
        <v>6.8993777777779139E-2</v>
      </c>
      <c r="I28" t="s">
        <v>32</v>
      </c>
      <c r="J28">
        <f>J26/J27</f>
        <v>1.3333333333333333E-3</v>
      </c>
    </row>
    <row r="29" spans="1:16" x14ac:dyDescent="0.25">
      <c r="A29" t="s">
        <v>27</v>
      </c>
      <c r="B29">
        <f>SQRT(SUM(B26:B28)/(3-1))</f>
        <v>1.8027756377318332E-2</v>
      </c>
      <c r="C29">
        <f t="shared" ref="C29:F29" si="15">SQRT(SUM(C26:C28)/(3-1))</f>
        <v>3.1659648345067036E-2</v>
      </c>
      <c r="D29">
        <f t="shared" si="15"/>
        <v>3.7589892258426572E-2</v>
      </c>
      <c r="E29">
        <f t="shared" si="15"/>
        <v>3.7018013633002125E-2</v>
      </c>
      <c r="F29">
        <f t="shared" si="15"/>
        <v>4.4977772288098627E-2</v>
      </c>
      <c r="G29">
        <f>SQRT(SUM(G26:G28)/(3-1))</f>
        <v>0.53932025118044358</v>
      </c>
      <c r="I29" t="s">
        <v>33</v>
      </c>
      <c r="J29">
        <v>4.3</v>
      </c>
    </row>
    <row r="30" spans="1:16" x14ac:dyDescent="0.25">
      <c r="A30" t="s">
        <v>29</v>
      </c>
      <c r="B30">
        <f>B29/SQRT(3)</f>
        <v>1.0408329997329732E-2</v>
      </c>
      <c r="C30">
        <f t="shared" ref="C30:G30" si="16">C29/SQRT(3)</f>
        <v>1.8278706494473343E-2</v>
      </c>
      <c r="D30">
        <f t="shared" si="16"/>
        <v>2.1702534414211612E-2</v>
      </c>
      <c r="E30">
        <f t="shared" si="16"/>
        <v>2.1372360135879016E-2</v>
      </c>
      <c r="F30">
        <f t="shared" si="16"/>
        <v>2.5967928938083435E-2</v>
      </c>
      <c r="G30">
        <f t="shared" si="16"/>
        <v>0.31137669219844571</v>
      </c>
      <c r="I30" t="s">
        <v>34</v>
      </c>
      <c r="J30">
        <v>1.96</v>
      </c>
    </row>
    <row r="31" spans="1:16" x14ac:dyDescent="0.25">
      <c r="A31" t="s">
        <v>35</v>
      </c>
      <c r="B31">
        <f>SQRT(($J$29*B30)^2+($J$30*$J$28)^2)</f>
        <v>4.4832051530619095E-2</v>
      </c>
      <c r="C31">
        <f t="shared" ref="C31:G31" si="17">SQRT(($J$29*C30)^2+($J$30*$J$28)^2)</f>
        <v>7.8641871516103842E-2</v>
      </c>
      <c r="D31">
        <f t="shared" si="17"/>
        <v>9.3357482352042026E-2</v>
      </c>
      <c r="E31">
        <f t="shared" si="17"/>
        <v>9.1938297908004465E-2</v>
      </c>
      <c r="F31">
        <f t="shared" si="17"/>
        <v>0.11169267139989432</v>
      </c>
      <c r="G31">
        <f t="shared" si="17"/>
        <v>1.3389223268318855</v>
      </c>
    </row>
    <row r="33" spans="1:19" x14ac:dyDescent="0.25">
      <c r="B33" t="s">
        <v>39</v>
      </c>
      <c r="C33" t="s">
        <v>40</v>
      </c>
      <c r="D33" t="s">
        <v>41</v>
      </c>
    </row>
    <row r="34" spans="1:19" x14ac:dyDescent="0.25">
      <c r="A34" t="s">
        <v>35</v>
      </c>
      <c r="B34">
        <f>(1/(2*$N$27*$N$26*1*10^-9))*SQRT((B18*B31)^2+(E18*E31)^2)*(1*10^-6)</f>
        <v>0.17963980174377692</v>
      </c>
      <c r="C34">
        <f t="shared" ref="C34:D34" si="18">(1/(2*$N$27*$N$26*1*10^-9))*SQRT((C18*C31)^2+(F18*F31)^2)*(1*10^-6)</f>
        <v>0.22131116470417364</v>
      </c>
      <c r="D34">
        <f t="shared" si="18"/>
        <v>1.3523501326381058</v>
      </c>
    </row>
    <row r="35" spans="1:19" x14ac:dyDescent="0.25">
      <c r="A35" t="s">
        <v>43</v>
      </c>
      <c r="B35">
        <f>B34^2</f>
        <v>3.2270458370543473E-2</v>
      </c>
      <c r="C35">
        <f t="shared" ref="C35:D35" si="19">C34^2</f>
        <v>4.8978631622717872E-2</v>
      </c>
      <c r="D35">
        <f t="shared" si="19"/>
        <v>1.8288508812463022</v>
      </c>
    </row>
    <row r="37" spans="1:19" x14ac:dyDescent="0.25">
      <c r="A37" t="s">
        <v>48</v>
      </c>
      <c r="B37">
        <f>(SQRT(SUM(B35:D35))/3)</f>
        <v>0.46068788798679017</v>
      </c>
      <c r="O37" t="s">
        <v>22</v>
      </c>
      <c r="P37" t="s">
        <v>50</v>
      </c>
    </row>
    <row r="39" spans="1:19" x14ac:dyDescent="0.25">
      <c r="A39" t="s">
        <v>53</v>
      </c>
      <c r="C39" t="str">
        <f>CONCATENATE("R= (",ROUND(B22,3),"±",ROUND(B37,3),") m")</f>
        <v>R= (0.845±0.461) m</v>
      </c>
      <c r="O39" t="s">
        <v>22</v>
      </c>
      <c r="P39" t="s">
        <v>54</v>
      </c>
      <c r="S39" t="s">
        <v>61</v>
      </c>
    </row>
    <row r="41" spans="1:19" x14ac:dyDescent="0.25">
      <c r="B41">
        <v>1</v>
      </c>
      <c r="C41">
        <v>2</v>
      </c>
      <c r="D41">
        <v>3</v>
      </c>
      <c r="E41" t="s">
        <v>52</v>
      </c>
    </row>
    <row r="42" spans="1:19" x14ac:dyDescent="0.25">
      <c r="A42" t="s">
        <v>44</v>
      </c>
      <c r="B42">
        <v>30.015999999999998</v>
      </c>
      <c r="C42">
        <v>31.234000000000002</v>
      </c>
      <c r="D42">
        <v>29.646000000000001</v>
      </c>
      <c r="E42">
        <f>AVERAGE(B42:D42)</f>
        <v>30.298666666666666</v>
      </c>
      <c r="I42" t="s">
        <v>36</v>
      </c>
      <c r="J42">
        <v>589.29999999999995</v>
      </c>
      <c r="K42" t="s">
        <v>37</v>
      </c>
    </row>
    <row r="43" spans="1:19" x14ac:dyDescent="0.25">
      <c r="A43" t="s">
        <v>45</v>
      </c>
      <c r="B43">
        <v>3.8319999999999999</v>
      </c>
      <c r="C43">
        <v>3.8330000000000002</v>
      </c>
      <c r="D43">
        <v>3.87</v>
      </c>
      <c r="E43">
        <f>AVERAGE(B43:D43)</f>
        <v>3.8450000000000002</v>
      </c>
    </row>
    <row r="45" spans="1:19" x14ac:dyDescent="0.25">
      <c r="A45" t="s">
        <v>51</v>
      </c>
      <c r="B45">
        <f>E42*(20/E43)*0.5*J42*1*10^-9</f>
        <v>4.6436942175986122E-5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Lu</dc:creator>
  <cp:lastModifiedBy>Jerry Lu</cp:lastModifiedBy>
  <dcterms:created xsi:type="dcterms:W3CDTF">2018-05-25T03:33:58Z</dcterms:created>
  <dcterms:modified xsi:type="dcterms:W3CDTF">2018-06-23T09:58:16Z</dcterms:modified>
</cp:coreProperties>
</file>