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bootcamp\Module 1\Crowdfunding Analysis\bbc-01-kickstarter-analysis\"/>
    </mc:Choice>
  </mc:AlternateContent>
  <xr:revisionPtr revIDLastSave="0" documentId="13_ncr:1_{3ECCCF7C-7CC8-4652-9D5E-4E34872001ED}" xr6:coauthVersionLast="47" xr6:coauthVersionMax="47" xr10:uidLastSave="{00000000-0000-0000-0000-000000000000}"/>
  <bookViews>
    <workbookView xWindow="-120" yWindow="-120" windowWidth="38640" windowHeight="21240" tabRatio="816" xr2:uid="{00000000-000D-0000-FFFF-FFFF00000000}"/>
  </bookViews>
  <sheets>
    <sheet name="Data" sheetId="1" r:id="rId1"/>
    <sheet name="Outcomes Based on Goal" sheetId="11" r:id="rId2"/>
    <sheet name="Outcomes by Month Launched" sheetId="4" r:id="rId3"/>
  </sheets>
  <definedNames>
    <definedName name="_xlnm._FilterDatabase" localSheetId="0" hidden="1">Data!$U$1:$U$4115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1" l="1"/>
  <c r="C2" i="11"/>
  <c r="B3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B5" i="11"/>
  <c r="D4" i="11"/>
  <c r="C4" i="11"/>
  <c r="B4" i="11"/>
  <c r="D3" i="11"/>
  <c r="C3" i="11"/>
  <c r="D2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1867" i="1"/>
  <c r="O1183" i="1"/>
  <c r="O638" i="1"/>
  <c r="O4074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427" i="1"/>
  <c r="O598" i="1"/>
  <c r="O1543" i="1"/>
  <c r="O1046" i="1"/>
  <c r="O1881" i="1"/>
  <c r="O1420" i="1"/>
  <c r="O2903" i="1"/>
  <c r="O546" i="1"/>
  <c r="O3959" i="1"/>
  <c r="O2877" i="1"/>
  <c r="O1413" i="1"/>
  <c r="O668" i="1"/>
  <c r="O2425" i="1"/>
  <c r="O159" i="1"/>
  <c r="O2386" i="1"/>
  <c r="O1917" i="1"/>
  <c r="O550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169" i="1"/>
  <c r="O983" i="1"/>
  <c r="O3972" i="1"/>
  <c r="O514" i="1"/>
  <c r="O1125" i="1"/>
  <c r="O1132" i="1"/>
  <c r="O1717" i="1"/>
  <c r="O3942" i="1"/>
  <c r="O3105" i="1"/>
  <c r="O3868" i="1"/>
  <c r="O562" i="1"/>
  <c r="O1083" i="1"/>
  <c r="O1904" i="1"/>
  <c r="O33" i="1"/>
  <c r="O3602" i="1"/>
  <c r="O580" i="1"/>
  <c r="O422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051" i="1"/>
  <c r="O2135" i="1"/>
  <c r="O194" i="1"/>
  <c r="O1171" i="1"/>
  <c r="O640" i="1"/>
  <c r="O1688" i="1"/>
  <c r="O2662" i="1"/>
  <c r="O4013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1131" i="1"/>
  <c r="O4044" i="1"/>
  <c r="O902" i="1"/>
  <c r="O3963" i="1"/>
  <c r="O4043" i="1"/>
  <c r="O779" i="1"/>
  <c r="O2432" i="1"/>
  <c r="O1094" i="1"/>
  <c r="O2892" i="1"/>
  <c r="O3076" i="1"/>
  <c r="O1738" i="1"/>
  <c r="O4004" i="1"/>
  <c r="O2897" i="1"/>
  <c r="O2950" i="1"/>
  <c r="O432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4067" i="1"/>
  <c r="O1314" i="1"/>
  <c r="O1581" i="1"/>
  <c r="O1123" i="1"/>
  <c r="O2881" i="1"/>
  <c r="O4021" i="1"/>
  <c r="O2538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601" i="1"/>
  <c r="O496" i="1"/>
  <c r="O775" i="1"/>
  <c r="O3990" i="1"/>
  <c r="O4092" i="1"/>
  <c r="O2155" i="1"/>
  <c r="O1712" i="1"/>
  <c r="O2769" i="1"/>
  <c r="O4070" i="1"/>
  <c r="O2693" i="1"/>
  <c r="O1164" i="1"/>
  <c r="O3794" i="1"/>
  <c r="O2743" i="1"/>
  <c r="O1160" i="1"/>
  <c r="O1726" i="1"/>
  <c r="O552" i="1"/>
  <c r="O1721" i="1"/>
  <c r="O2861" i="1"/>
  <c r="O3889" i="1"/>
  <c r="O1560" i="1"/>
  <c r="O2685" i="1"/>
  <c r="O1875" i="1"/>
  <c r="O2763" i="1"/>
  <c r="O2649" i="1"/>
  <c r="O4075" i="1"/>
  <c r="O3852" i="1"/>
  <c r="O2348" i="1"/>
  <c r="O2905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1103" i="1"/>
  <c r="O4109" i="1"/>
  <c r="O3108" i="1"/>
  <c r="O1907" i="1"/>
  <c r="O1184" i="1"/>
  <c r="O1095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9" i="1"/>
  <c r="O4088" i="1"/>
  <c r="O2138" i="1"/>
  <c r="O1488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2656" i="1"/>
  <c r="O1074" i="1"/>
  <c r="O1877" i="1"/>
  <c r="O2582" i="1"/>
  <c r="O472" i="1"/>
  <c r="O1705" i="1"/>
  <c r="O1987" i="1"/>
  <c r="O186" i="1"/>
  <c r="O2921" i="1"/>
  <c r="O548" i="1"/>
  <c r="O507" i="1"/>
  <c r="O2404" i="1"/>
  <c r="O684" i="1"/>
  <c r="O1117" i="1"/>
  <c r="O2750" i="1"/>
  <c r="O2781" i="1"/>
  <c r="O563" i="1"/>
  <c r="O2382" i="1"/>
  <c r="O2864" i="1"/>
  <c r="O1579" i="1"/>
  <c r="O2357" i="1"/>
  <c r="O2683" i="1"/>
  <c r="O1419" i="1"/>
  <c r="O3642" i="1"/>
  <c r="O3085" i="1"/>
  <c r="O588" i="1"/>
  <c r="O1084" i="1"/>
  <c r="O1500" i="1"/>
  <c r="O2572" i="1"/>
  <c r="O4110" i="1"/>
  <c r="O232" i="1"/>
  <c r="O3866" i="1"/>
  <c r="O4095" i="1"/>
  <c r="O619" i="1"/>
  <c r="O4010" i="1"/>
  <c r="O1550" i="1"/>
  <c r="O1916" i="1"/>
  <c r="O593" i="1"/>
  <c r="O711" i="1"/>
  <c r="O458" i="1"/>
  <c r="O3924" i="1"/>
  <c r="O872" i="1"/>
  <c r="O2880" i="1"/>
  <c r="O734" i="1"/>
  <c r="O2521" i="1"/>
  <c r="O874" i="1"/>
  <c r="O880" i="1"/>
  <c r="O999" i="1"/>
  <c r="O998" i="1"/>
  <c r="O3910" i="1"/>
  <c r="O3842" i="1"/>
  <c r="O1563" i="1"/>
  <c r="O565" i="1"/>
  <c r="O551" i="1"/>
  <c r="O3992" i="1"/>
  <c r="O1801" i="1"/>
  <c r="O2850" i="1"/>
  <c r="O545" i="1"/>
  <c r="O1072" i="1"/>
  <c r="O2702" i="1"/>
  <c r="O900" i="1"/>
  <c r="O127" i="1"/>
  <c r="O4018" i="1"/>
  <c r="O3997" i="1"/>
  <c r="O3677" i="1"/>
  <c r="O3080" i="1"/>
  <c r="O2697" i="1"/>
  <c r="O890" i="1"/>
  <c r="O1410" i="1"/>
  <c r="O1150" i="1"/>
  <c r="O26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468" i="1"/>
  <c r="O1790" i="1"/>
  <c r="O1438" i="1"/>
  <c r="O1997" i="1"/>
  <c r="O1573" i="1"/>
  <c r="O576" i="1"/>
  <c r="O2327" i="1"/>
  <c r="O4039" i="1"/>
  <c r="O2863" i="1"/>
  <c r="O157" i="1"/>
  <c r="O1067" i="1"/>
  <c r="O2372" i="1"/>
  <c r="O456" i="1"/>
  <c r="O450" i="1"/>
  <c r="O1119" i="1"/>
  <c r="O2132" i="1"/>
  <c r="O1909" i="1"/>
  <c r="O2162" i="1"/>
  <c r="O1565" i="1"/>
  <c r="O2324" i="1"/>
  <c r="O1711" i="1"/>
  <c r="O2599" i="1"/>
  <c r="O2504" i="1"/>
  <c r="O4112" i="1"/>
  <c r="O629" i="1"/>
  <c r="O2765" i="1"/>
  <c r="O904" i="1"/>
  <c r="O720" i="1"/>
  <c r="O2601" i="1"/>
  <c r="O3921" i="1"/>
  <c r="O865" i="1"/>
  <c r="O2660" i="1"/>
  <c r="O151" i="1"/>
  <c r="O1584" i="1"/>
  <c r="O4113" i="1"/>
  <c r="O1562" i="1"/>
  <c r="O663" i="1"/>
  <c r="O2854" i="1"/>
  <c r="O4060" i="1"/>
  <c r="O3986" i="1"/>
  <c r="O31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863" i="1"/>
  <c r="O3949" i="1"/>
  <c r="O1552" i="1"/>
  <c r="O642" i="1"/>
  <c r="O1918" i="1"/>
  <c r="O3194" i="1"/>
  <c r="O2136" i="1"/>
  <c r="O714" i="1"/>
  <c r="O1407" i="1"/>
  <c r="O3079" i="1"/>
  <c r="O4019" i="1"/>
  <c r="O1483" i="1"/>
  <c r="O2761" i="1"/>
  <c r="O1324" i="1"/>
  <c r="O573" i="1"/>
  <c r="O2650" i="1"/>
  <c r="O986" i="1"/>
  <c r="O970" i="1"/>
  <c r="O1382" i="1"/>
  <c r="O1793" i="1"/>
  <c r="O2353" i="1"/>
  <c r="O2328" i="1"/>
  <c r="O1120" i="1"/>
  <c r="O3200" i="1"/>
  <c r="O2751" i="1"/>
  <c r="O3981" i="1"/>
  <c r="O4049" i="1"/>
  <c r="O234" i="1"/>
  <c r="O1737" i="1"/>
  <c r="O4055" i="1"/>
  <c r="O882" i="1"/>
  <c r="O505" i="1"/>
  <c r="O148" i="1"/>
  <c r="O2157" i="1"/>
  <c r="O2126" i="1"/>
  <c r="O595" i="1"/>
  <c r="O3791" i="1"/>
  <c r="O1235" i="1"/>
  <c r="O3124" i="1"/>
  <c r="O2153" i="1"/>
  <c r="O3891" i="1"/>
  <c r="O3920" i="1"/>
  <c r="O2569" i="1"/>
  <c r="O935" i="1"/>
  <c r="O2364" i="1"/>
  <c r="O2325" i="1"/>
  <c r="O2978" i="1"/>
  <c r="O555" i="1"/>
  <c r="O912" i="1"/>
  <c r="O2651" i="1"/>
  <c r="O2825" i="1"/>
  <c r="O1140" i="1"/>
  <c r="O1868" i="1"/>
  <c r="O3089" i="1"/>
  <c r="O4023" i="1"/>
  <c r="O3901" i="1"/>
  <c r="O892" i="1"/>
  <c r="O436" i="1"/>
  <c r="O1574" i="1"/>
  <c r="O3090" i="1"/>
  <c r="O955" i="1"/>
  <c r="O3966" i="1"/>
  <c r="O3122" i="1"/>
  <c r="O2140" i="1"/>
  <c r="O2923" i="1"/>
  <c r="O4020" i="1"/>
  <c r="O224" i="1"/>
  <c r="O1069" i="1"/>
  <c r="O2887" i="1"/>
  <c r="O3190" i="1"/>
  <c r="O607" i="1"/>
  <c r="O933" i="1"/>
  <c r="O3734" i="1"/>
  <c r="O2681" i="1"/>
  <c r="O1227" i="1"/>
  <c r="O428" i="1"/>
  <c r="O3911" i="1"/>
  <c r="O4065" i="1"/>
  <c r="O3902" i="1"/>
  <c r="O3922" i="1"/>
  <c r="O3973" i="1"/>
  <c r="O4104" i="1"/>
  <c r="O467" i="1"/>
  <c r="O153" i="1"/>
  <c r="O603" i="1"/>
  <c r="O1993" i="1"/>
  <c r="O2749" i="1"/>
  <c r="O3071" i="1"/>
  <c r="O474" i="1"/>
  <c r="O572" i="1"/>
  <c r="O2571" i="1"/>
  <c r="O1458" i="1"/>
  <c r="O2918" i="1"/>
  <c r="O2858" i="1"/>
  <c r="O486" i="1"/>
  <c r="O1487" i="1"/>
  <c r="O513" i="1"/>
  <c r="O2777" i="1"/>
  <c r="O1718" i="1"/>
  <c r="O3739" i="1"/>
  <c r="O125" i="1"/>
  <c r="O906" i="1"/>
  <c r="O2413" i="1"/>
  <c r="O1159" i="1"/>
  <c r="O3193" i="1"/>
  <c r="O3989" i="1"/>
  <c r="O425" i="1"/>
  <c r="O3909" i="1"/>
  <c r="O2171" i="1"/>
  <c r="O1763" i="1"/>
  <c r="O664" i="1"/>
  <c r="O927" i="1"/>
  <c r="O905" i="1"/>
  <c r="O3137" i="1"/>
  <c r="O4072" i="1"/>
  <c r="O1108" i="1"/>
  <c r="O864" i="1"/>
  <c r="O777" i="1"/>
  <c r="O3898" i="1"/>
  <c r="O3984" i="1"/>
  <c r="O1551" i="1"/>
  <c r="O3907" i="1"/>
  <c r="O3070" i="1"/>
  <c r="O581" i="1"/>
  <c r="O2871" i="1"/>
  <c r="O769" i="1"/>
  <c r="O1240" i="1"/>
  <c r="O1118" i="1"/>
  <c r="O2374" i="1"/>
  <c r="O1441" i="1"/>
  <c r="O179" i="1"/>
  <c r="O2169" i="1"/>
  <c r="O3510" i="1"/>
  <c r="O2886" i="1"/>
  <c r="O3912" i="1"/>
  <c r="O1145" i="1"/>
  <c r="O1770" i="1"/>
  <c r="O1157" i="1"/>
  <c r="O3848" i="1"/>
  <c r="O129" i="1"/>
  <c r="O1064" i="1"/>
  <c r="O721" i="1"/>
  <c r="O897" i="1"/>
  <c r="O3948" i="1"/>
  <c r="O3431" i="1"/>
  <c r="O907" i="1"/>
  <c r="O920" i="1"/>
  <c r="O715" i="1"/>
  <c r="O1423" i="1"/>
  <c r="O4036" i="1"/>
  <c r="O558" i="1"/>
  <c r="O3069" i="1"/>
  <c r="O895" i="1"/>
  <c r="O181" i="1"/>
  <c r="O1365" i="1"/>
  <c r="O3417" i="1"/>
  <c r="O2403" i="1"/>
  <c r="O4005" i="1"/>
  <c r="O3590" i="1"/>
  <c r="O3748" i="1"/>
  <c r="O2405" i="1"/>
  <c r="O426" i="1"/>
  <c r="O4093" i="1"/>
  <c r="O675" i="1"/>
  <c r="O519" i="1"/>
  <c r="O1580" i="1"/>
  <c r="O1596" i="1"/>
  <c r="O888" i="1"/>
  <c r="O85" i="1"/>
  <c r="O2516" i="1"/>
  <c r="O1237" i="1"/>
  <c r="O3971" i="1"/>
  <c r="O3974" i="1"/>
  <c r="O1874" i="1"/>
  <c r="O1050" i="1"/>
  <c r="O993" i="1"/>
  <c r="O3980" i="1"/>
  <c r="O491" i="1"/>
  <c r="O502" i="1"/>
  <c r="O4029" i="1"/>
  <c r="O1701" i="1"/>
  <c r="O3640" i="1"/>
  <c r="O4090" i="1"/>
  <c r="O1012" i="1"/>
  <c r="O1575" i="1"/>
  <c r="O592" i="1"/>
  <c r="O1722" i="1"/>
  <c r="O2145" i="1"/>
  <c r="O3136" i="1"/>
  <c r="O4046" i="1"/>
  <c r="O3832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406" i="1"/>
  <c r="O1242" i="1"/>
  <c r="O3672" i="1"/>
  <c r="O1105" i="1"/>
  <c r="O570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3869" i="1"/>
  <c r="O3547" i="1"/>
  <c r="O1152" i="1"/>
  <c r="O2884" i="1"/>
  <c r="O1112" i="1"/>
  <c r="O3143" i="1"/>
  <c r="O577" i="1"/>
  <c r="O693" i="1"/>
  <c r="O1920" i="1"/>
  <c r="O893" i="1"/>
  <c r="O3859" i="1"/>
  <c r="O3893" i="1"/>
  <c r="O2757" i="1"/>
  <c r="O96" i="1"/>
  <c r="O623" i="1"/>
  <c r="O199" i="1"/>
  <c r="O2910" i="1"/>
  <c r="O1047" i="1"/>
  <c r="O2862" i="1"/>
  <c r="O2350" i="1"/>
  <c r="O1138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1597" i="1"/>
  <c r="O976" i="1"/>
  <c r="O2959" i="1"/>
  <c r="O1695" i="1"/>
  <c r="O901" i="1"/>
  <c r="O3399" i="1"/>
  <c r="O2503" i="1"/>
  <c r="O2123" i="1"/>
  <c r="O4062" i="1"/>
  <c r="O3967" i="1"/>
  <c r="O948" i="1"/>
  <c r="O945" i="1"/>
  <c r="O1548" i="1"/>
  <c r="O3294" i="1"/>
  <c r="O1194" i="1"/>
  <c r="O3961" i="1"/>
  <c r="O685" i="1"/>
  <c r="O967" i="1"/>
  <c r="O622" i="1"/>
  <c r="O2345" i="1"/>
  <c r="O3117" i="1"/>
  <c r="O3103" i="1"/>
  <c r="O2857" i="1"/>
  <c r="O4041" i="1"/>
  <c r="O850" i="1"/>
  <c r="O855" i="1"/>
  <c r="O1824" i="1"/>
  <c r="O2114" i="1"/>
  <c r="O2925" i="1"/>
  <c r="O423" i="1"/>
  <c r="O590" i="1"/>
  <c r="O4040" i="1"/>
  <c r="O1851" i="1"/>
  <c r="O1925" i="1"/>
  <c r="O884" i="1"/>
  <c r="O719" i="1"/>
  <c r="O2124" i="1"/>
  <c r="O2426" i="1"/>
  <c r="O829" i="1"/>
  <c r="O2742" i="1"/>
  <c r="O2852" i="1"/>
  <c r="O3478" i="1"/>
  <c r="O2900" i="1"/>
  <c r="O2218" i="1"/>
  <c r="O1414" i="1"/>
  <c r="O3976" i="1"/>
  <c r="O3837" i="1"/>
  <c r="O172" i="1"/>
  <c r="O170" i="1"/>
  <c r="O873" i="1"/>
  <c r="O1156" i="1"/>
  <c r="O2378" i="1"/>
  <c r="O926" i="1"/>
  <c r="O925" i="1"/>
  <c r="O3072" i="1"/>
  <c r="O3062" i="1"/>
  <c r="O2417" i="1"/>
  <c r="O506" i="1"/>
  <c r="O1778" i="1"/>
  <c r="O147" i="1"/>
  <c r="O3477" i="1"/>
  <c r="O624" i="1"/>
  <c r="O191" i="1"/>
  <c r="O932" i="1"/>
  <c r="O575" i="1"/>
  <c r="O631" i="1"/>
  <c r="O1569" i="1"/>
  <c r="O4083" i="1"/>
  <c r="O3425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3132" i="1"/>
  <c r="O917" i="1"/>
  <c r="O1347" i="1"/>
  <c r="O3472" i="1"/>
  <c r="O3082" i="1"/>
  <c r="O374" i="1"/>
  <c r="O965" i="1"/>
  <c r="O1811" i="1"/>
  <c r="O2755" i="1"/>
  <c r="O203" i="1"/>
  <c r="O1983" i="1"/>
  <c r="O3727" i="1"/>
  <c r="O4066" i="1"/>
  <c r="O3455" i="1"/>
  <c r="O2545" i="1"/>
  <c r="O452" i="1"/>
  <c r="O3940" i="1"/>
  <c r="O510" i="1"/>
  <c r="O781" i="1"/>
  <c r="O4098" i="1"/>
  <c r="O4032" i="1"/>
  <c r="O3496" i="1"/>
  <c r="O2481" i="1"/>
  <c r="O182" i="1"/>
  <c r="O236" i="1"/>
  <c r="O3801" i="1"/>
  <c r="O702" i="1"/>
  <c r="O1432" i="1"/>
  <c r="O137" i="1"/>
  <c r="O2152" i="1"/>
  <c r="O1331" i="1"/>
  <c r="O3706" i="1"/>
  <c r="O1085" i="1"/>
  <c r="O3969" i="1"/>
  <c r="O24" i="1"/>
  <c r="O975" i="1"/>
  <c r="O4034" i="1"/>
  <c r="O433" i="1"/>
  <c r="O2319" i="1"/>
  <c r="O2856" i="1"/>
  <c r="O1429" i="1"/>
  <c r="O3721" i="1"/>
  <c r="O2203" i="1"/>
  <c r="O1126" i="1"/>
  <c r="O1104" i="1"/>
  <c r="O3957" i="1"/>
  <c r="O2219" i="1"/>
  <c r="O99" i="1"/>
  <c r="O597" i="1"/>
  <c r="O3803" i="1"/>
  <c r="O3736" i="1"/>
  <c r="O424" i="1"/>
  <c r="O4071" i="1"/>
  <c r="O3118" i="1"/>
  <c r="O2450" i="1"/>
  <c r="O3695" i="1"/>
  <c r="O3822" i="1"/>
  <c r="O1910" i="1"/>
  <c r="O2385" i="1"/>
  <c r="O164" i="1"/>
  <c r="O821" i="1"/>
  <c r="O2919" i="1"/>
  <c r="O3899" i="1"/>
  <c r="O2807" i="1"/>
  <c r="O1421" i="1"/>
  <c r="O1496" i="1"/>
  <c r="O3982" i="1"/>
  <c r="O3327" i="1"/>
  <c r="O3061" i="1"/>
  <c r="O3871" i="1"/>
  <c r="O3931" i="1"/>
  <c r="O4003" i="1"/>
  <c r="O3809" i="1"/>
  <c r="O2411" i="1"/>
  <c r="O2416" i="1"/>
  <c r="O4048" i="1"/>
  <c r="O97" i="1"/>
  <c r="O78" i="1"/>
  <c r="O3607" i="1"/>
  <c r="O2390" i="1"/>
  <c r="O2163" i="1"/>
  <c r="O994" i="1"/>
  <c r="O2873" i="1"/>
  <c r="O3564" i="1"/>
  <c r="O3086" i="1"/>
  <c r="O2137" i="1"/>
  <c r="O950" i="1"/>
  <c r="O454" i="1"/>
  <c r="O706" i="1"/>
  <c r="O3648" i="1"/>
  <c r="O3407" i="1"/>
  <c r="O2838" i="1"/>
  <c r="O1327" i="1"/>
  <c r="O1709" i="1"/>
  <c r="O3988" i="1"/>
  <c r="O4064" i="1"/>
  <c r="O2641" i="1"/>
  <c r="O3998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911" i="1"/>
  <c r="O3896" i="1"/>
  <c r="O831" i="1"/>
  <c r="O1837" i="1"/>
  <c r="O3653" i="1"/>
  <c r="O3114" i="1"/>
  <c r="O4" i="1"/>
  <c r="O3751" i="1"/>
  <c r="O3257" i="1"/>
  <c r="O3970" i="1"/>
  <c r="O3565" i="1"/>
  <c r="O1148" i="1"/>
  <c r="O2583" i="1"/>
  <c r="O3527" i="1"/>
  <c r="O3833" i="1"/>
  <c r="O3323" i="1"/>
  <c r="O3135" i="1"/>
  <c r="O3321" i="1"/>
  <c r="O3994" i="1"/>
  <c r="O3890" i="1"/>
  <c r="O3183" i="1"/>
  <c r="O820" i="1"/>
  <c r="O858" i="1"/>
  <c r="O2457" i="1"/>
  <c r="O2899" i="1"/>
  <c r="O3936" i="1"/>
  <c r="O2754" i="1"/>
  <c r="O1614" i="1"/>
  <c r="O3516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195" i="1"/>
  <c r="O3065" i="1"/>
  <c r="O696" i="1"/>
  <c r="O605" i="1"/>
  <c r="O1808" i="1"/>
  <c r="O3380" i="1"/>
  <c r="O3523" i="1"/>
  <c r="O759" i="1"/>
  <c r="O2267" i="1"/>
  <c r="O1440" i="1"/>
  <c r="O52" i="1"/>
  <c r="O106" i="1"/>
  <c r="O377" i="1"/>
  <c r="O2144" i="1"/>
  <c r="O388" i="1"/>
  <c r="O2955" i="1"/>
  <c r="O1289" i="1"/>
  <c r="O2817" i="1"/>
  <c r="O3702" i="1"/>
  <c r="O2146" i="1"/>
  <c r="O2492" i="1"/>
  <c r="O3087" i="1"/>
  <c r="O2098" i="1"/>
  <c r="O1296" i="1"/>
  <c r="O3406" i="1"/>
  <c r="O2917" i="1"/>
  <c r="O2076" i="1"/>
  <c r="O3411" i="1"/>
  <c r="O3733" i="1"/>
  <c r="O3978" i="1"/>
  <c r="O1929" i="1"/>
  <c r="O1374" i="1"/>
  <c r="O1020" i="1"/>
  <c r="O2907" i="1"/>
  <c r="O2002" i="1"/>
  <c r="O2898" i="1"/>
  <c r="O2069" i="1"/>
  <c r="O11" i="1"/>
  <c r="O3461" i="1"/>
  <c r="O3535" i="1"/>
  <c r="O117" i="1"/>
  <c r="O3589" i="1"/>
  <c r="O2172" i="1"/>
  <c r="O1692" i="1"/>
  <c r="O697" i="1"/>
  <c r="O3052" i="1"/>
  <c r="O72" i="1"/>
  <c r="O1915" i="1"/>
  <c r="O3138" i="1"/>
  <c r="O166" i="1"/>
  <c r="O509" i="1"/>
  <c r="O868" i="1"/>
  <c r="O2473" i="1"/>
  <c r="O4106" i="1"/>
  <c r="O3960" i="1"/>
  <c r="O3987" i="1"/>
  <c r="O1041" i="1"/>
  <c r="O881" i="1"/>
  <c r="O3075" i="1"/>
  <c r="O3133" i="1"/>
  <c r="O1725" i="1"/>
  <c r="O2879" i="1"/>
  <c r="O1578" i="1"/>
  <c r="O3867" i="1"/>
  <c r="O3347" i="1"/>
  <c r="O3415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718" i="1"/>
  <c r="O4000" i="1"/>
  <c r="O2957" i="1"/>
  <c r="O3828" i="1"/>
  <c r="O3541" i="1"/>
  <c r="O3297" i="1"/>
  <c r="O3025" i="1"/>
  <c r="O183" i="1"/>
  <c r="O2544" i="1"/>
  <c r="O997" i="1"/>
  <c r="O1391" i="1"/>
  <c r="O876" i="1"/>
  <c r="O4096" i="1"/>
  <c r="O2797" i="1"/>
  <c r="O2744" i="1"/>
  <c r="O1110" i="1"/>
  <c r="O4076" i="1"/>
  <c r="O3049" i="1"/>
  <c r="O205" i="1"/>
  <c r="O2872" i="1"/>
  <c r="O887" i="1"/>
  <c r="O2494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3651" i="1"/>
  <c r="O2819" i="1"/>
  <c r="O3579" i="1"/>
  <c r="O3396" i="1"/>
  <c r="O2558" i="1"/>
  <c r="O2387" i="1"/>
  <c r="O3493" i="1"/>
  <c r="O3098" i="1"/>
  <c r="O4058" i="1"/>
  <c r="O2933" i="1"/>
  <c r="O3093" i="1"/>
  <c r="O2488" i="1"/>
  <c r="O2686" i="1"/>
  <c r="O4097" i="1"/>
  <c r="O189" i="1"/>
  <c r="O1417" i="1"/>
  <c r="O3610" i="1"/>
  <c r="O27" i="1"/>
  <c r="O2748" i="1"/>
  <c r="O2454" i="1"/>
  <c r="O1435" i="1"/>
  <c r="O3741" i="1"/>
  <c r="O1949" i="1"/>
  <c r="O1439" i="1"/>
  <c r="O2302" i="1"/>
  <c r="O3329" i="1"/>
  <c r="O1825" i="1"/>
  <c r="O2224" i="1"/>
  <c r="O3900" i="1"/>
  <c r="O745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1739" i="1"/>
  <c r="O600" i="1"/>
  <c r="O1071" i="1"/>
  <c r="O2839" i="1"/>
  <c r="O2085" i="1"/>
  <c r="O2127" i="1"/>
  <c r="O3853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3802" i="1"/>
  <c r="O960" i="1"/>
  <c r="O4057" i="1"/>
  <c r="O2654" i="1"/>
  <c r="O1764" i="1"/>
  <c r="O1176" i="1"/>
  <c r="O1465" i="1"/>
  <c r="O2561" i="1"/>
  <c r="O3369" i="1"/>
  <c r="O677" i="1"/>
  <c r="O1773" i="1"/>
  <c r="O1492" i="1"/>
  <c r="O2193" i="1"/>
  <c r="O75" i="1"/>
  <c r="O3838" i="1"/>
  <c r="O787" i="1"/>
  <c r="O666" i="1"/>
  <c r="O1788" i="1"/>
  <c r="O3512" i="1"/>
  <c r="O979" i="1"/>
  <c r="O3916" i="1"/>
  <c r="O3095" i="1"/>
  <c r="O1154" i="1"/>
  <c r="O814" i="1"/>
  <c r="O1396" i="1"/>
  <c r="O2295" i="1"/>
  <c r="O3397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613" i="1"/>
  <c r="O2671" i="1"/>
  <c r="O1862" i="1"/>
  <c r="O1840" i="1"/>
  <c r="O2770" i="1"/>
  <c r="O2995" i="1"/>
  <c r="O1662" i="1"/>
  <c r="O1882" i="1"/>
  <c r="O3040" i="1"/>
  <c r="O3566" i="1"/>
  <c r="O2299" i="1"/>
  <c r="O3908" i="1"/>
  <c r="O3601" i="1"/>
  <c r="O1213" i="1"/>
  <c r="O1615" i="1"/>
  <c r="O2221" i="1"/>
  <c r="O2210" i="1"/>
  <c r="O1592" i="1"/>
  <c r="O1170" i="1"/>
  <c r="O3551" i="1"/>
  <c r="O1039" i="1"/>
  <c r="O3800" i="1"/>
  <c r="O786" i="1"/>
  <c r="O3582" i="1"/>
  <c r="O2389" i="1"/>
  <c r="O1087" i="1"/>
  <c r="O1672" i="1"/>
  <c r="O1833" i="1"/>
  <c r="O3678" i="1"/>
  <c r="O2472" i="1"/>
  <c r="O3374" i="1"/>
  <c r="O3561" i="1"/>
  <c r="O3670" i="1"/>
  <c r="O1208" i="1"/>
  <c r="O2106" i="1"/>
  <c r="O3128" i="1"/>
  <c r="O871" i="1"/>
  <c r="O782" i="1"/>
  <c r="O813" i="1"/>
  <c r="O312" i="1"/>
  <c r="O3686" i="1"/>
  <c r="O3370" i="1"/>
  <c r="O1885" i="1"/>
  <c r="O2758" i="1"/>
  <c r="O1713" i="1"/>
  <c r="O1640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3448" i="1"/>
  <c r="O1266" i="1"/>
  <c r="O3711" i="1"/>
  <c r="O3569" i="1"/>
  <c r="O3364" i="1"/>
  <c r="O1364" i="1"/>
  <c r="O2953" i="1"/>
  <c r="O3844" i="1"/>
  <c r="O2680" i="1"/>
  <c r="O3771" i="1"/>
  <c r="O2539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2208" i="1"/>
  <c r="O1622" i="1"/>
  <c r="O3621" i="1"/>
  <c r="O1310" i="1"/>
  <c r="O2207" i="1"/>
  <c r="O2891" i="1"/>
  <c r="O3534" i="1"/>
  <c r="O2706" i="1"/>
  <c r="O3199" i="1"/>
  <c r="O1896" i="1"/>
  <c r="O2785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3106" i="1"/>
  <c r="O3598" i="1"/>
  <c r="O2469" i="1"/>
  <c r="O2789" i="1"/>
  <c r="O3720" i="1"/>
  <c r="O859" i="1"/>
  <c r="O1644" i="1"/>
  <c r="O3668" i="1"/>
  <c r="O2784" i="1"/>
  <c r="O1901" i="1"/>
  <c r="O1298" i="1"/>
  <c r="O3345" i="1"/>
  <c r="O869" i="1"/>
  <c r="O418" i="1"/>
  <c r="O1610" i="1"/>
  <c r="O3460" i="1"/>
  <c r="O2589" i="1"/>
  <c r="O1870" i="1"/>
  <c r="O2964" i="1"/>
  <c r="O3539" i="1"/>
  <c r="O3167" i="1"/>
  <c r="O2437" i="1"/>
  <c r="O3983" i="1"/>
  <c r="O1888" i="1"/>
  <c r="O3593" i="1"/>
  <c r="O21" i="1"/>
  <c r="O3879" i="1"/>
  <c r="O635" i="1"/>
  <c r="O3401" i="1"/>
  <c r="O3718" i="1"/>
  <c r="O465" i="1"/>
  <c r="O3615" i="1"/>
  <c r="O3228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1743" i="1"/>
  <c r="O530" i="1"/>
  <c r="O2802" i="1"/>
  <c r="O1325" i="1"/>
  <c r="O2661" i="1"/>
  <c r="O4079" i="1"/>
  <c r="O1355" i="1"/>
  <c r="O848" i="1"/>
  <c r="O2408" i="1"/>
  <c r="O2120" i="1"/>
  <c r="O879" i="1"/>
  <c r="O1886" i="1"/>
  <c r="O80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198" i="1"/>
  <c r="O3904" i="1"/>
  <c r="O2634" i="1"/>
  <c r="O678" i="1"/>
  <c r="O83" i="1"/>
  <c r="O982" i="1"/>
  <c r="O2158" i="1"/>
  <c r="O3872" i="1"/>
  <c r="O3033" i="1"/>
  <c r="O3429" i="1"/>
  <c r="O3495" i="1"/>
  <c r="O3583" i="1"/>
  <c r="O3766" i="1"/>
  <c r="O857" i="1"/>
  <c r="O3229" i="1"/>
  <c r="O3580" i="1"/>
  <c r="O2489" i="1"/>
  <c r="O2288" i="1"/>
  <c r="O1604" i="1"/>
  <c r="O2297" i="1"/>
  <c r="O3703" i="1"/>
  <c r="O3078" i="1"/>
  <c r="O87" i="1"/>
  <c r="O19" i="1"/>
  <c r="O3503" i="1"/>
  <c r="O3660" i="1"/>
  <c r="O1379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2703" i="1"/>
  <c r="O3545" i="1"/>
  <c r="O79" i="1"/>
  <c r="O2383" i="1"/>
  <c r="O202" i="1"/>
  <c r="O1457" i="1"/>
  <c r="O930" i="1"/>
  <c r="O812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551" i="1"/>
  <c r="O218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2084" i="1"/>
  <c r="O3253" i="1"/>
  <c r="O37" i="1"/>
  <c r="O3724" i="1"/>
  <c r="O3530" i="1"/>
  <c r="O1508" i="1"/>
  <c r="O991" i="1"/>
  <c r="O3499" i="1"/>
  <c r="O652" i="1"/>
  <c r="O3316" i="1"/>
  <c r="O3500" i="1"/>
  <c r="O1245" i="1"/>
  <c r="O3849" i="1"/>
  <c r="O1804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2605" i="1"/>
  <c r="O1680" i="1"/>
  <c r="O3945" i="1"/>
  <c r="O158" i="1"/>
  <c r="O1265" i="1"/>
  <c r="O3856" i="1"/>
  <c r="O3818" i="1"/>
  <c r="O3198" i="1"/>
  <c r="O1641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1605" i="1"/>
  <c r="O885" i="1"/>
  <c r="O3218" i="1"/>
  <c r="O3161" i="1"/>
  <c r="O22" i="1"/>
  <c r="O535" i="1"/>
  <c r="O2431" i="1"/>
  <c r="O750" i="1"/>
  <c r="O3375" i="1"/>
  <c r="O3777" i="1"/>
  <c r="O2112" i="1"/>
  <c r="O1636" i="1"/>
  <c r="O3655" i="1"/>
  <c r="O1673" i="1"/>
  <c r="O1653" i="1"/>
  <c r="O2121" i="1"/>
  <c r="O3522" i="1"/>
  <c r="O3729" i="1"/>
  <c r="O3596" i="1"/>
  <c r="O1443" i="1"/>
  <c r="O1286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2646" i="1"/>
  <c r="O1841" i="1"/>
  <c r="O1303" i="1"/>
  <c r="O3430" i="1"/>
  <c r="O819" i="1"/>
  <c r="O3878" i="1"/>
  <c r="O3282" i="1"/>
  <c r="O3467" i="1"/>
  <c r="O3537" i="1"/>
  <c r="O2487" i="1"/>
  <c r="O385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647" i="1"/>
  <c r="O2536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550" i="1"/>
  <c r="O3482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4042" i="1"/>
  <c r="O1304" i="1"/>
  <c r="O2097" i="1"/>
  <c r="O2468" i="1"/>
  <c r="O3289" i="1"/>
  <c r="O3518" i="1"/>
  <c r="O3546" i="1"/>
  <c r="O3776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988" i="1"/>
  <c r="O3209" i="1"/>
  <c r="O760" i="1"/>
  <c r="O1349" i="1"/>
  <c r="O3489" i="1"/>
  <c r="O2811" i="1"/>
  <c r="O3563" i="1"/>
  <c r="O3270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3201" i="1"/>
  <c r="O844" i="1"/>
  <c r="O853" i="1"/>
  <c r="O89" i="1"/>
  <c r="O3656" i="1"/>
  <c r="O2477" i="1"/>
  <c r="O3552" i="1"/>
  <c r="O2368" i="1"/>
  <c r="O1930" i="1"/>
  <c r="O3308" i="1"/>
  <c r="O3330" i="1"/>
  <c r="O1216" i="1"/>
  <c r="O3249" i="1"/>
  <c r="O3825" i="1"/>
  <c r="O2277" i="1"/>
  <c r="O2831" i="1"/>
  <c r="O3166" i="1"/>
  <c r="O1903" i="1"/>
  <c r="O3617" i="1"/>
  <c r="O2942" i="1"/>
  <c r="O822" i="1"/>
  <c r="O3505" i="1"/>
  <c r="O1675" i="1"/>
  <c r="O1201" i="1"/>
  <c r="O3141" i="1"/>
  <c r="O866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517" i="1"/>
  <c r="O3627" i="1"/>
  <c r="O3597" i="1"/>
  <c r="O3575" i="1"/>
  <c r="O3669" i="1"/>
  <c r="O1312" i="1"/>
  <c r="O116" i="1"/>
  <c r="O2827" i="1"/>
  <c r="O3698" i="1"/>
  <c r="O3416" i="1"/>
  <c r="O3170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934" i="1"/>
  <c r="O2446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03" i="1"/>
  <c r="O1681" i="1"/>
  <c r="O83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519" i="1"/>
  <c r="O3051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498" i="1"/>
  <c r="O2824" i="1"/>
  <c r="O3334" i="1"/>
  <c r="O47" i="1"/>
  <c r="O264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527" i="1"/>
  <c r="O364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  <c r="E11" i="11" l="1"/>
  <c r="G11" i="11" s="1"/>
  <c r="E10" i="11"/>
  <c r="F10" i="11" s="1"/>
  <c r="E9" i="11"/>
  <c r="H9" i="11" s="1"/>
  <c r="E12" i="11"/>
  <c r="H12" i="11" s="1"/>
  <c r="E7" i="11"/>
  <c r="H7" i="11" s="1"/>
  <c r="E8" i="11"/>
  <c r="G8" i="11" s="1"/>
  <c r="E2" i="11"/>
  <c r="G2" i="11" s="1"/>
  <c r="E3" i="11"/>
  <c r="F3" i="11" s="1"/>
  <c r="E4" i="11"/>
  <c r="G4" i="11" s="1"/>
  <c r="E5" i="11"/>
  <c r="G5" i="11" s="1"/>
  <c r="E6" i="11"/>
  <c r="H6" i="11" s="1"/>
  <c r="E13" i="11"/>
  <c r="H11" i="11" l="1"/>
  <c r="H5" i="11"/>
  <c r="F11" i="11"/>
  <c r="H4" i="11"/>
  <c r="F4" i="11"/>
  <c r="F9" i="11"/>
  <c r="H10" i="11"/>
  <c r="G10" i="11"/>
  <c r="G9" i="11"/>
  <c r="G7" i="11"/>
  <c r="F12" i="11"/>
  <c r="G12" i="11"/>
  <c r="F8" i="11"/>
  <c r="F7" i="11"/>
  <c r="H8" i="11"/>
  <c r="F2" i="11"/>
  <c r="H2" i="11"/>
  <c r="H3" i="11"/>
  <c r="G3" i="11"/>
  <c r="F6" i="11"/>
  <c r="F5" i="11"/>
  <c r="G6" i="11"/>
  <c r="H13" i="11"/>
  <c r="G13" i="11"/>
  <c r="F13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<sst xmlns="http://schemas.openxmlformats.org/spreadsheetml/2006/main" count="32975" uniqueCount="8400">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</sst>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 (Plays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4-41E4-A917-FB71EC5EAEF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4-41E4-A917-FB71EC5EAEF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64-41E4-A917-FB71EC5EA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838431"/>
        <c:axId val="582838015"/>
      </c:lineChart>
      <c:catAx>
        <c:axId val="58283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38015"/>
        <c:crosses val="autoZero"/>
        <c:auto val="1"/>
        <c:lblAlgn val="ctr"/>
        <c:lblOffset val="100"/>
        <c:noMultiLvlLbl val="0"/>
      </c:catAx>
      <c:valAx>
        <c:axId val="5828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3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Month Launched!PivotTable3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 (All Theater)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 Launched'!$B$4:$B$5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E-44E2-9970-15BEACBB0968}"/>
            </c:ext>
          </c:extLst>
        </c:ser>
        <c:ser>
          <c:idx val="1"/>
          <c:order val="1"/>
          <c:tx>
            <c:strRef>
              <c:f>'Outcomes by Month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E-44E2-9970-15BEACBB0968}"/>
            </c:ext>
          </c:extLst>
        </c:ser>
        <c:ser>
          <c:idx val="2"/>
          <c:order val="2"/>
          <c:tx>
            <c:strRef>
              <c:f>'Outcomes by Month Launched'!$D$4:$D$5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E-44E2-9970-15BEACBB0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191183"/>
        <c:axId val="482189519"/>
      </c:lineChart>
      <c:catAx>
        <c:axId val="48219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89519"/>
        <c:crosses val="autoZero"/>
        <c:auto val="1"/>
        <c:lblAlgn val="ctr"/>
        <c:lblOffset val="100"/>
        <c:noMultiLvlLbl val="0"/>
      </c:catAx>
      <c:valAx>
        <c:axId val="48218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9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519112</xdr:colOff>
      <xdr:row>20</xdr:row>
      <xdr:rowOff>166687</xdr:rowOff>
    </xdr:from>
    <xdr:to>
      <xdr:col>17</xdr:col>
      <xdr:colOff>85725</xdr:colOff>
      <xdr:row>42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A9A87C-1A1E-4FD4-A778-6FA580110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6</xdr:row>
      <xdr:rowOff>138112</xdr:rowOff>
    </xdr:from>
    <xdr:to>
      <xdr:col>16</xdr:col>
      <xdr:colOff>371475</xdr:colOff>
      <xdr:row>21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E0417-EB18-475E-AC42-C4F3E65A4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Buccola" refreshedDate="44357.908232060188" createdVersion="7" refreshedVersion="7" minRefreshableVersion="3" recordCount="4114" xr:uid="{6BA93B96-5E99-4CD5-88A4-686FC6D0892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9614C-BEC2-45D3-B2F5-6E85DF8FC0F6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" zoomScale="85" zoomScaleNormal="85" workbookViewId="0">
      <pane ySplit="1" topLeftCell="A2" activePane="bottomLeft" state="frozen"/>
      <selection pane="bottomLeft" activeCell="U1" sqref="U1:U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U1:U4115" xr:uid="{00000000-0001-0000-0000-000000000000}"/>
  <conditionalFormatting sqref="O1:O1048576 P1">
    <cfRule type="colorScale" priority="1">
      <colorScale>
        <cfvo type="percent" val="0"/>
        <cfvo type="percent" val="10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4C89-C1D5-4986-A705-D92F0E556595}">
  <dimension ref="A1:H13"/>
  <sheetViews>
    <sheetView workbookViewId="0">
      <selection activeCell="C6" sqref="C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 s="10">
        <f>COUNTIFS(Data!$D:$D,"&lt;1000",Data!$F:$F, "succ*",Data!$R:$R,"plays")</f>
        <v>141</v>
      </c>
      <c r="C2" s="10">
        <f>COUNTIFS(Data!D:D,"&lt;1000",Data!F:F, "fail*",Data!$R:$R,"plays")</f>
        <v>45</v>
      </c>
      <c r="D2" s="10">
        <f>COUNTIFS(Data!$D:$D,"&lt;1000",Data!$F:$F, "canc*",Data!$R:$R,"plays")</f>
        <v>0</v>
      </c>
      <c r="E2">
        <f>SUM(B2:D2)</f>
        <v>186</v>
      </c>
      <c r="F2">
        <f>IFERROR(ROUND(B2/$E2*100,0),0)</f>
        <v>76</v>
      </c>
      <c r="G2">
        <f t="shared" ref="G2:H13" si="0">IFERROR(ROUND(C2/$E2*100,0),0)</f>
        <v>24</v>
      </c>
      <c r="H2">
        <f t="shared" si="0"/>
        <v>0</v>
      </c>
    </row>
    <row r="3" spans="1:8" x14ac:dyDescent="0.25">
      <c r="A3" t="s">
        <v>8389</v>
      </c>
      <c r="B3" s="10">
        <f>COUNTIFS(Data!$D:$D,"&gt;=1000",Data!$D:$D,"&lt;5000",Data!$F:$F, "succ*",Data!$R:$R,"plays")</f>
        <v>388</v>
      </c>
      <c r="C3" s="10">
        <f>COUNTIFS(Data!$D:$D,"&gt;=1000",Data!$D:$D,"&lt;5000",Data!$F:$F, "fail*",Data!$R:$R,"plays")</f>
        <v>146</v>
      </c>
      <c r="D3" s="10">
        <f>COUNTIFS(Data!$D:$D,"&gt;=1000",Data!$D:$D,"&lt;5000",Data!$F:$F, "canc*",Data!$R:$R,"plays")</f>
        <v>0</v>
      </c>
      <c r="E3">
        <f t="shared" ref="E3:E13" si="1">SUM(B3:D3)</f>
        <v>534</v>
      </c>
      <c r="F3">
        <f t="shared" ref="F3:F13" si="2">IFERROR(ROUND(B3/$E3*100,0),0)</f>
        <v>73</v>
      </c>
      <c r="G3">
        <f t="shared" si="0"/>
        <v>27</v>
      </c>
      <c r="H3">
        <f t="shared" si="0"/>
        <v>0</v>
      </c>
    </row>
    <row r="4" spans="1:8" x14ac:dyDescent="0.25">
      <c r="A4" t="s">
        <v>8390</v>
      </c>
      <c r="B4" s="10">
        <f>COUNTIFS(Data!$D:$D,"&gt;=5000",Data!$D:$D,"&lt;10000",Data!$F:$F, "succ*",Data!$R:$R,"plays")</f>
        <v>93</v>
      </c>
      <c r="C4" s="10">
        <f>COUNTIFS(Data!$D:$D,"&gt;=5000",Data!$D:$D,"&lt;10000",Data!$F:$F, "fail*",Data!$R:$R,"plays")</f>
        <v>76</v>
      </c>
      <c r="D4" s="10">
        <f>COUNTIFS(Data!$D:$D,"&gt;=5000",Data!$D:$D,"&lt;10000",Data!$F:$F, "canc*",Data!$R:$R,"plays")</f>
        <v>0</v>
      </c>
      <c r="E4">
        <f t="shared" si="1"/>
        <v>169</v>
      </c>
      <c r="F4">
        <f t="shared" si="2"/>
        <v>55</v>
      </c>
      <c r="G4">
        <f t="shared" si="0"/>
        <v>45</v>
      </c>
      <c r="H4">
        <f t="shared" si="0"/>
        <v>0</v>
      </c>
    </row>
    <row r="5" spans="1:8" x14ac:dyDescent="0.25">
      <c r="A5" t="s">
        <v>8391</v>
      </c>
      <c r="B5" s="10">
        <f>COUNTIFS(Data!$D:$D,"&gt;=10000",Data!$D:$D,"&lt;15000",Data!$F:$F, "succ*",Data!$R:$R,"plays")</f>
        <v>39</v>
      </c>
      <c r="C5" s="10">
        <f>COUNTIFS(Data!$D:$D,"&gt;=10000",Data!$D:$D,"&lt;15000",Data!$F:$F, "fail*",Data!$R:$R,"plays")</f>
        <v>33</v>
      </c>
      <c r="D5" s="10">
        <f>COUNTIFS(Data!$D:$D,"&gt;=10000",Data!$D:$D,"&lt;15000",Data!$F:$F, "canc*",Data!$R:$R,"plays")</f>
        <v>0</v>
      </c>
      <c r="E5">
        <f t="shared" si="1"/>
        <v>72</v>
      </c>
      <c r="F5">
        <f t="shared" si="2"/>
        <v>54</v>
      </c>
      <c r="G5">
        <f t="shared" si="0"/>
        <v>46</v>
      </c>
      <c r="H5">
        <f t="shared" si="0"/>
        <v>0</v>
      </c>
    </row>
    <row r="6" spans="1:8" x14ac:dyDescent="0.25">
      <c r="A6" t="s">
        <v>8392</v>
      </c>
      <c r="B6" s="10">
        <f>COUNTIFS(Data!$D:$D,"&gt;=15000",Data!$D:$D,"&lt;20000",Data!$F:$F, "succ*",Data!$R:$R,"plays")</f>
        <v>12</v>
      </c>
      <c r="C6" s="10">
        <f>COUNTIFS(Data!$D:$D,"&gt;=15000",Data!$D:$D,"&lt;20000",Data!$F:$F, "fail*",Data!$R:$R,"plays")</f>
        <v>12</v>
      </c>
      <c r="D6" s="10">
        <f>COUNTIFS(Data!$D:$D,"&gt;=15000",Data!$D:$D,"&lt;20000",Data!$F:$F, "canc*",Data!$R:$R,"plays")</f>
        <v>0</v>
      </c>
      <c r="E6">
        <f t="shared" si="1"/>
        <v>24</v>
      </c>
      <c r="F6">
        <f t="shared" si="2"/>
        <v>50</v>
      </c>
      <c r="G6">
        <f t="shared" si="0"/>
        <v>50</v>
      </c>
      <c r="H6">
        <f t="shared" si="0"/>
        <v>0</v>
      </c>
    </row>
    <row r="7" spans="1:8" x14ac:dyDescent="0.25">
      <c r="A7" t="s">
        <v>8393</v>
      </c>
      <c r="B7" s="10">
        <f>COUNTIFS(Data!$D:$D,"&gt;=20000",Data!$D:$D,"&lt;25000",Data!$F:$F, "succ*",Data!$R:$R,"plays")</f>
        <v>9</v>
      </c>
      <c r="C7" s="10">
        <f>COUNTIFS(Data!$D:$D,"&gt;=20000",Data!$D:$D,"&lt;25000",Data!$F:$F, "fail*",Data!$R:$R,"plays")</f>
        <v>11</v>
      </c>
      <c r="D7" s="10">
        <f>COUNTIFS(Data!$D:$D,"&gt;=20000",Data!$D:$D,"&lt;25000",Data!$F:$F, "canc*",Data!$R:$R,"plays")</f>
        <v>0</v>
      </c>
      <c r="E7">
        <f t="shared" si="1"/>
        <v>20</v>
      </c>
      <c r="F7">
        <f t="shared" si="2"/>
        <v>45</v>
      </c>
      <c r="G7">
        <f t="shared" si="0"/>
        <v>55</v>
      </c>
      <c r="H7">
        <f t="shared" si="0"/>
        <v>0</v>
      </c>
    </row>
    <row r="8" spans="1:8" x14ac:dyDescent="0.25">
      <c r="A8" t="s">
        <v>8394</v>
      </c>
      <c r="B8" s="10">
        <f>COUNTIFS(Data!$D:$D,"&gt;=25000",Data!$D:$D,"&lt;30000",Data!$F:$F, "succ*",Data!$R:$R,"plays")</f>
        <v>1</v>
      </c>
      <c r="C8" s="10">
        <f>COUNTIFS(Data!$D:$D,"&gt;=25000",Data!$D:$D,"&lt;30000",Data!$F:$F, "fail*",Data!$R:$R,"plays")</f>
        <v>4</v>
      </c>
      <c r="D8" s="10">
        <f>COUNTIFS(Data!$D:$D,"&gt;=25000",Data!$D:$D,"&lt;30000",Data!$F:$F, "canc*",Data!$R:$R,"plays")</f>
        <v>0</v>
      </c>
      <c r="E8">
        <f t="shared" si="1"/>
        <v>5</v>
      </c>
      <c r="F8">
        <f t="shared" si="2"/>
        <v>20</v>
      </c>
      <c r="G8">
        <f t="shared" si="0"/>
        <v>80</v>
      </c>
      <c r="H8">
        <f t="shared" si="0"/>
        <v>0</v>
      </c>
    </row>
    <row r="9" spans="1:8" x14ac:dyDescent="0.25">
      <c r="A9" t="s">
        <v>8395</v>
      </c>
      <c r="B9" s="10">
        <f>COUNTIFS(Data!$D:$D,"&gt;=30000",Data!$D:$D,"&lt;35000",Data!$F:$F, "succ*",Data!$R:$R,"plays")</f>
        <v>3</v>
      </c>
      <c r="C9" s="10">
        <f>COUNTIFS(Data!$D:$D,"&gt;=30000",Data!$D:$D,"&lt;35000",Data!$F:$F, "fail*",Data!$R:$R,"plays")</f>
        <v>8</v>
      </c>
      <c r="D9" s="10">
        <f>COUNTIFS(Data!$D:$D,"&gt;=30000",Data!$D:$D,"&lt;35000",Data!$F:$F, "canc*",Data!$R:$R,"plays")</f>
        <v>0</v>
      </c>
      <c r="E9">
        <f t="shared" si="1"/>
        <v>11</v>
      </c>
      <c r="F9">
        <f t="shared" si="2"/>
        <v>27</v>
      </c>
      <c r="G9">
        <f t="shared" si="0"/>
        <v>73</v>
      </c>
      <c r="H9">
        <f t="shared" si="0"/>
        <v>0</v>
      </c>
    </row>
    <row r="10" spans="1:8" x14ac:dyDescent="0.25">
      <c r="A10" t="s">
        <v>8396</v>
      </c>
      <c r="B10" s="10">
        <f>COUNTIFS(Data!$D:$D,"&gt;=35000",Data!$D:$D,"&lt;40000",Data!$F:$F, "succ*",Data!$R:$R,"plays")</f>
        <v>4</v>
      </c>
      <c r="C10" s="10">
        <f>COUNTIFS(Data!$D:$D,"&gt;=35000",Data!$D:$D,"&lt;40000",Data!$F:$F, "fail*",Data!$R:$R,"plays")</f>
        <v>2</v>
      </c>
      <c r="D10" s="10">
        <f>COUNTIFS(Data!$D:$D,"&gt;=35000",Data!$D:$D,"&lt;40000",Data!$F:$F, "canc*",Data!$R:$R,"plays")</f>
        <v>0</v>
      </c>
      <c r="E10">
        <f t="shared" si="1"/>
        <v>6</v>
      </c>
      <c r="F10">
        <f t="shared" si="2"/>
        <v>67</v>
      </c>
      <c r="G10">
        <f t="shared" si="0"/>
        <v>33</v>
      </c>
      <c r="H10">
        <f t="shared" si="0"/>
        <v>0</v>
      </c>
    </row>
    <row r="11" spans="1:8" x14ac:dyDescent="0.25">
      <c r="A11" t="s">
        <v>8397</v>
      </c>
      <c r="B11" s="10">
        <f>COUNTIFS(Data!$D:$D,"&gt;=40000",Data!$D:$D,"&lt;45000",Data!$F:$F, "succ*",Data!$R:$R,"plays")</f>
        <v>2</v>
      </c>
      <c r="C11" s="10">
        <f>COUNTIFS(Data!$D:$D,"&gt;=40000",Data!$D:$D,"&lt;45000",Data!$F:$F, "fail*",Data!$R:$R,"plays")</f>
        <v>1</v>
      </c>
      <c r="D11" s="10">
        <f>COUNTIFS(Data!$D:$D,"&gt;=40000",Data!$D:$D,"&lt;45000",Data!$F:$F, "canc*",Data!$R:$R,"plays")</f>
        <v>0</v>
      </c>
      <c r="E11">
        <f t="shared" si="1"/>
        <v>3</v>
      </c>
      <c r="F11">
        <f t="shared" si="2"/>
        <v>67</v>
      </c>
      <c r="G11">
        <f t="shared" si="0"/>
        <v>33</v>
      </c>
      <c r="H11">
        <f t="shared" si="0"/>
        <v>0</v>
      </c>
    </row>
    <row r="12" spans="1:8" x14ac:dyDescent="0.25">
      <c r="A12" t="s">
        <v>8398</v>
      </c>
      <c r="B12" s="10">
        <f>COUNTIFS(Data!$D:$D,"&gt;=45000",Data!$D:$D,"&lt;50000",Data!$F:$F, "succ*",Data!$R:$R,"plays")</f>
        <v>0</v>
      </c>
      <c r="C12" s="10">
        <f>COUNTIFS(Data!$D:$D,"&gt;=45000",Data!$D:$D,"&lt;50000",Data!$F:$F, "fail*",Data!$R:$R,"plays")</f>
        <v>1</v>
      </c>
      <c r="D12" s="10">
        <f>COUNTIFS(Data!$D:$D,"&gt;=45000",Data!$D:$D,"&lt;50000",Data!$F:$F, "canc*",Data!$R:$R,"plays")</f>
        <v>0</v>
      </c>
      <c r="E12">
        <f t="shared" si="1"/>
        <v>1</v>
      </c>
      <c r="F12">
        <f t="shared" si="2"/>
        <v>0</v>
      </c>
      <c r="G12">
        <f t="shared" si="0"/>
        <v>100</v>
      </c>
      <c r="H12">
        <f t="shared" si="0"/>
        <v>0</v>
      </c>
    </row>
    <row r="13" spans="1:8" x14ac:dyDescent="0.25">
      <c r="A13" t="s">
        <v>8399</v>
      </c>
      <c r="B13" s="10">
        <f>COUNTIFS(Data!$D:$D,"&gt;=50000",Data!$F:$F, "succ*",Data!$R:$R,"plays")</f>
        <v>2</v>
      </c>
      <c r="C13" s="10">
        <f>COUNTIFS(Data!$D:$D,"&gt;=50000",Data!$F:$F, "fail*",Data!$R:$R,"plays")</f>
        <v>14</v>
      </c>
      <c r="D13" s="10">
        <f>COUNTIFS(Data!$D:$D,"&gt;=50000",Data!$F:$F, "canc*",Data!$R:$R,"plays")</f>
        <v>0</v>
      </c>
      <c r="E13">
        <f t="shared" si="1"/>
        <v>16</v>
      </c>
      <c r="F13">
        <f t="shared" si="2"/>
        <v>13</v>
      </c>
      <c r="G13">
        <f t="shared" si="0"/>
        <v>88</v>
      </c>
      <c r="H13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ADFC0-EE56-4FD0-BC57-BC924D5DDEB2}">
  <dimension ref="A1:E18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2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2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2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2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2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2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2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2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2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2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2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2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Outcomes Based on Goal</vt:lpstr>
      <vt:lpstr>Outcomes by Month Launched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Johnny Buccola</cp:lastModifiedBy>
  <dcterms:created xsi:type="dcterms:W3CDTF">2017-04-20T15:17:24Z</dcterms:created>
  <dcterms:modified xsi:type="dcterms:W3CDTF">2021-06-16T04:40:48Z</dcterms:modified>
</cp:coreProperties>
</file>